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6275" windowHeight="1062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<sst xmlns="http://schemas.openxmlformats.org/spreadsheetml/2006/main" count="67" uniqueCount="64">
  <si>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</si>
  <si>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</si>
  <si>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</si>
  <si>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</si>
  <si>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</si>
  <si>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</si>
  <si>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</si>
  <si>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</si>
  <si>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</si>
  <si>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 xml:space="preserve">Průměr (nezapočítává se nejnižší a nejvyšší údaj): 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</si>
  <si>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</si>
  <si>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</si>
  <si>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</si>
  <si>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</si>
  <si>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</si>
  <si>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</si>
  <si>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</si>
  <si>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</si>
  <si>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</si>
  <si>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</si>
  <si>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</si>
  <si>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</si>
  <si>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</si>
  <si>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</si>
  <si>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</si>
  <si>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</si>
  <si>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</si>
  <si>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</si>
  <si>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</si>
  <si>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</si>
  <si>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</si>
  <si>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</si>
  <si>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</si>
  <si>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</si>
  <si>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</si>
  <si>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</si>
  <si>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</si>
  <si>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</si>
  <si>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</si>
  <si>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</si>
  <si>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</si>
  <si>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řepa salátová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</si>
  <si>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</si>
  <si>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</si>
  <si>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</si>
  <si>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</si>
  <si>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</si>
  <si>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</si>
  <si>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</si>
  <si>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</si>
  <si>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</si>
  <si>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</si>
  <si>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</si>
  <si>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</si>
  <si>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</si>
  <si>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</si>
  <si>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</si>
  <si>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</si>
  <si>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</si>
  <si>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</si>
  <si>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</si>
  <si>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</si>
  <si>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</si>
  <si>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 xml:space="preserve">Modelový příklad u žadatele, který pěstoval řepu salátovou v letech 2010, 2011, 2013,2014 a 2015. Cenu v jednotlivých letech použil dle průměrných realizačních cen v příloze. Cenu v roce 2015 však nepoužil dle přílohy, ale prokázal ji svými účetními doklady ve výši 6 500 Kč/t. Žadatel uplatňuje škodu ve vztahu k období předchozích 5 let, přičemž do výpočtu průměru nezahrne nejnižší (v tomto případě 0) a nejvyšší údaj (v tomto případě 214456,98 Kč/ha).  Po propočítání je zjištěna výše škody 33,83 %. Jeho celková výše škody v Kč je zjištěna z výše škody v Kč/ha vynásobená poškozenou plochou a činí tak 333071,60 Kč. Požadavek na dotaci zjištěný dle normativních nákladů byl zjištěn 12 000 Kč/ha, jelikož podle dokladu v LPIS se jedná o podnik velikosti do 89 ha. Vzhledem k tomu, že byl pojištěn na min 50 % plochy, nebude mu požadavek snížen o 50 %. Žadatel byl pojištěn na sucho a obdržel od pojišťovny  260 000 Kč na poškození u řepy salátové. Součet požadavku na dotaci a výše obdrženého pojistného plnění přesahují výši 80 % z celkové vyčíslené škody, proto bude požadavek na dotaci snížen o takovou částku, aby v součtu s pojistným plněním nepřesahoval 80 % výše škody. Celkový nárok na dotaci je v tomto případě  6457 Kč. (Pokud by žadatel neobdržel na řepu salátovou žádné pojistné plnění - na sucho by pojištěn nebyl, obdržel by plnou výši, tedy 61920 Kč.).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</si>
</sst>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7" fillId="0" borderId="22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right" vertical="center" wrapText="1"/>
    </xf>
    <xf numFmtId="0" fontId="56" fillId="0" borderId="40" xfId="0" applyFont="1" applyBorder="1" applyAlignment="1">
      <alignment horizontal="right" vertical="center" wrapText="1"/>
    </xf>
    <xf numFmtId="0" fontId="56" fillId="0" borderId="41" xfId="0" applyFont="1" applyBorder="1" applyAlignment="1">
      <alignment horizontal="right" vertical="center" wrapText="1"/>
    </xf>
    <xf numFmtId="0" fontId="52" fillId="0" borderId="42" xfId="0" applyFont="1" applyBorder="1" applyAlignment="1">
      <alignment/>
    </xf>
    <xf numFmtId="0" fontId="56" fillId="0" borderId="42" xfId="0" applyFont="1" applyBorder="1" applyAlignment="1">
      <alignment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4" xfId="0" applyFont="1" applyBorder="1" applyAlignment="1">
      <alignment horizontal="right" vertical="center" wrapText="1"/>
    </xf>
    <xf numFmtId="0" fontId="53" fillId="0" borderId="45" xfId="0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52" fillId="0" borderId="42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2" fontId="56" fillId="0" borderId="46" xfId="0" applyNumberFormat="1" applyFont="1" applyBorder="1" applyAlignment="1">
      <alignment horizontal="center" vertical="center" wrapText="1"/>
    </xf>
    <xf numFmtId="2" fontId="56" fillId="0" borderId="44" xfId="0" applyNumberFormat="1" applyFont="1" applyBorder="1" applyAlignment="1">
      <alignment horizontal="center" vertical="center" wrapText="1"/>
    </xf>
    <xf numFmtId="2" fontId="56" fillId="0" borderId="4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40" xfId="0" applyNumberFormat="1" applyFont="1" applyBorder="1" applyAlignment="1">
      <alignment horizontal="center" vertical="center" wrapText="1"/>
    </xf>
    <xf numFmtId="2" fontId="56" fillId="0" borderId="41" xfId="0" applyNumberFormat="1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5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38" xfId="0" applyFont="1" applyFill="1" applyBorder="1" applyAlignment="1">
      <alignment wrapText="1"/>
    </xf>
    <xf numFmtId="0" fontId="61" fillId="34" borderId="14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4">
      <selection activeCell="Y18" sqref="Y18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16" t="s">
        <v>63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17"/>
    </row>
    <row r="2" spans="1:33" ht="15.75" thickBot="1">
      <c r="A2" s="26" t="s">
        <v>0</v>
      </c>
      <c r="B2" s="27"/>
      <c r="C2" s="27"/>
      <c r="D2" s="27"/>
      <c r="E2" s="27"/>
      <c r="F2" s="27"/>
      <c r="G2" s="28"/>
      <c r="H2" s="172" t="s">
        <v>41</v>
      </c>
      <c r="I2" s="144"/>
      <c r="J2" s="144"/>
      <c r="K2" s="144"/>
      <c r="L2" s="144"/>
      <c r="M2" s="144"/>
      <c r="N2" s="144"/>
      <c r="O2" s="173"/>
      <c r="P2" s="174"/>
      <c r="R2" s="119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1"/>
      <c r="AG2" s="17"/>
    </row>
    <row r="3" spans="1:33" ht="15.75" thickBot="1">
      <c r="A3" s="29" t="s">
        <v>45</v>
      </c>
      <c r="B3" s="30"/>
      <c r="C3" s="30"/>
      <c r="D3" s="30"/>
      <c r="E3" s="30"/>
      <c r="F3" s="30"/>
      <c r="G3" s="31"/>
      <c r="H3" s="178" t="s">
        <v>61</v>
      </c>
      <c r="I3" s="144"/>
      <c r="J3" s="144"/>
      <c r="K3" s="144"/>
      <c r="L3" s="144"/>
      <c r="M3" s="144"/>
      <c r="N3" s="144"/>
      <c r="O3" s="173"/>
      <c r="P3" s="174"/>
      <c r="R3" s="119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7"/>
    </row>
    <row r="4" spans="1:33" ht="30.75" customHeight="1" thickBot="1">
      <c r="A4" s="169" t="s">
        <v>58</v>
      </c>
      <c r="B4" s="170"/>
      <c r="C4" s="170"/>
      <c r="D4" s="170"/>
      <c r="E4" s="170"/>
      <c r="F4" s="170"/>
      <c r="G4" s="171"/>
      <c r="H4" s="175">
        <v>75.2</v>
      </c>
      <c r="I4" s="176"/>
      <c r="J4" s="176"/>
      <c r="K4" s="176"/>
      <c r="L4" s="176"/>
      <c r="M4" s="176"/>
      <c r="N4" s="176"/>
      <c r="O4" s="176"/>
      <c r="P4" s="177"/>
      <c r="R4" s="119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7"/>
    </row>
    <row r="5" spans="1:33" ht="33.75" customHeight="1" thickBot="1">
      <c r="A5" s="19"/>
      <c r="B5" s="32"/>
      <c r="C5" s="32"/>
      <c r="D5" s="32"/>
      <c r="E5" s="60"/>
      <c r="F5" s="60"/>
      <c r="G5" s="60"/>
      <c r="H5" s="32"/>
      <c r="I5" s="32"/>
      <c r="J5" s="32"/>
      <c r="K5" s="32"/>
      <c r="L5" s="32"/>
      <c r="M5" s="32"/>
      <c r="N5" s="1"/>
      <c r="O5" s="1"/>
      <c r="P5" s="1"/>
      <c r="R5" s="119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7"/>
    </row>
    <row r="6" spans="1:33" ht="15.75" thickBot="1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119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7"/>
    </row>
    <row r="7" spans="1:33" ht="15">
      <c r="A7" s="39" t="s">
        <v>1</v>
      </c>
      <c r="B7" s="40"/>
      <c r="C7" s="41"/>
      <c r="D7" s="48" t="s">
        <v>2</v>
      </c>
      <c r="E7" s="49"/>
      <c r="F7" s="2" t="s">
        <v>4</v>
      </c>
      <c r="G7" s="68" t="s">
        <v>56</v>
      </c>
      <c r="H7" s="55"/>
      <c r="I7" s="49"/>
      <c r="J7" s="48" t="s">
        <v>6</v>
      </c>
      <c r="K7" s="55"/>
      <c r="L7" s="49"/>
      <c r="M7" s="48" t="s">
        <v>57</v>
      </c>
      <c r="N7" s="55"/>
      <c r="O7" s="55"/>
      <c r="P7" s="49"/>
      <c r="R7" s="119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7"/>
    </row>
    <row r="8" spans="1:33" ht="141" thickBot="1">
      <c r="A8" s="42"/>
      <c r="B8" s="43"/>
      <c r="C8" s="44"/>
      <c r="D8" s="50" t="s">
        <v>3</v>
      </c>
      <c r="E8" s="51"/>
      <c r="F8" s="18" t="s">
        <v>50</v>
      </c>
      <c r="G8" s="69" t="s">
        <v>51</v>
      </c>
      <c r="H8" s="56"/>
      <c r="I8" s="51"/>
      <c r="J8" s="50" t="s">
        <v>7</v>
      </c>
      <c r="K8" s="56"/>
      <c r="L8" s="51"/>
      <c r="M8" s="50" t="s">
        <v>8</v>
      </c>
      <c r="N8" s="56"/>
      <c r="O8" s="56"/>
      <c r="P8" s="51"/>
      <c r="R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17"/>
    </row>
    <row r="9" spans="1:33" ht="25.5" customHeight="1" thickBot="1">
      <c r="A9" s="45"/>
      <c r="B9" s="46"/>
      <c r="C9" s="47"/>
      <c r="D9" s="57"/>
      <c r="E9" s="59"/>
      <c r="F9" s="3"/>
      <c r="G9" s="52" t="s">
        <v>5</v>
      </c>
      <c r="H9" s="53"/>
      <c r="I9" s="54"/>
      <c r="J9" s="57"/>
      <c r="K9" s="58"/>
      <c r="L9" s="59"/>
      <c r="M9" s="57"/>
      <c r="N9" s="58"/>
      <c r="O9" s="58"/>
      <c r="P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61">
        <v>2010</v>
      </c>
      <c r="B10" s="62"/>
      <c r="C10" s="63"/>
      <c r="D10" s="33">
        <v>160.23</v>
      </c>
      <c r="E10" s="35"/>
      <c r="F10" s="20">
        <v>7000</v>
      </c>
      <c r="G10" s="64">
        <f>ROUND(D10,2)*F10</f>
        <v>1121610</v>
      </c>
      <c r="H10" s="34"/>
      <c r="I10" s="35"/>
      <c r="J10" s="65">
        <v>5.23</v>
      </c>
      <c r="K10" s="66"/>
      <c r="L10" s="67"/>
      <c r="M10" s="33">
        <f>ROUND(G10/ROUND(J10,4),2)</f>
        <v>214456.98</v>
      </c>
      <c r="N10" s="34"/>
      <c r="O10" s="34"/>
      <c r="P10" s="35"/>
      <c r="R10" s="160" t="s">
        <v>60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7"/>
    </row>
    <row r="11" spans="1:33" ht="15.75" thickBot="1">
      <c r="A11" s="61">
        <v>2011</v>
      </c>
      <c r="B11" s="62"/>
      <c r="C11" s="63"/>
      <c r="D11" s="33">
        <v>190.11</v>
      </c>
      <c r="E11" s="35"/>
      <c r="F11" s="20">
        <v>5500</v>
      </c>
      <c r="G11" s="64">
        <f>ROUND(D11,2)*F11</f>
        <v>1045605.0000000001</v>
      </c>
      <c r="H11" s="34"/>
      <c r="I11" s="35"/>
      <c r="J11" s="65">
        <v>6.21</v>
      </c>
      <c r="K11" s="66"/>
      <c r="L11" s="67"/>
      <c r="M11" s="33">
        <f>ROUND(G11/ROUND(J11,4),2)</f>
        <v>168374.4</v>
      </c>
      <c r="N11" s="34"/>
      <c r="O11" s="34"/>
      <c r="P11" s="35"/>
      <c r="R11" s="163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"/>
    </row>
    <row r="12" spans="1:33" ht="15.75" thickBot="1">
      <c r="A12" s="61">
        <v>2012</v>
      </c>
      <c r="B12" s="62"/>
      <c r="C12" s="63"/>
      <c r="D12" s="33">
        <v>0</v>
      </c>
      <c r="E12" s="35"/>
      <c r="F12" s="20">
        <v>7500</v>
      </c>
      <c r="G12" s="64">
        <f>ROUND(D12,2)*F12</f>
        <v>0</v>
      </c>
      <c r="H12" s="34"/>
      <c r="I12" s="35"/>
      <c r="J12" s="65">
        <v>0</v>
      </c>
      <c r="K12" s="66"/>
      <c r="L12" s="67"/>
      <c r="M12" s="33">
        <f>_xlfn.IFERROR(ROUND(G12/ROUND(J12,4),2),0)</f>
        <v>0</v>
      </c>
      <c r="N12" s="34"/>
      <c r="O12" s="34"/>
      <c r="P12" s="35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"/>
    </row>
    <row r="13" spans="1:33" ht="15.75" thickBot="1">
      <c r="A13" s="61">
        <v>2013</v>
      </c>
      <c r="B13" s="62"/>
      <c r="C13" s="63"/>
      <c r="D13" s="33">
        <v>96.3</v>
      </c>
      <c r="E13" s="35"/>
      <c r="F13" s="20">
        <v>6500</v>
      </c>
      <c r="G13" s="64">
        <f>ROUND(D13,2)*F13</f>
        <v>625950</v>
      </c>
      <c r="H13" s="34"/>
      <c r="I13" s="35"/>
      <c r="J13" s="65">
        <v>3.15</v>
      </c>
      <c r="K13" s="66"/>
      <c r="L13" s="67"/>
      <c r="M13" s="33">
        <f>ROUND(G13/ROUND(J13,4),2)</f>
        <v>198714.29</v>
      </c>
      <c r="N13" s="34"/>
      <c r="O13" s="34"/>
      <c r="P13" s="35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7"/>
    </row>
    <row r="14" spans="1:33" ht="15.75" thickBot="1">
      <c r="A14" s="61">
        <v>2014</v>
      </c>
      <c r="B14" s="62"/>
      <c r="C14" s="63"/>
      <c r="D14" s="33">
        <v>130.15</v>
      </c>
      <c r="E14" s="35"/>
      <c r="F14" s="20">
        <v>6500</v>
      </c>
      <c r="G14" s="64">
        <f>ROUND(D14,2)*F14</f>
        <v>845975</v>
      </c>
      <c r="H14" s="34"/>
      <c r="I14" s="35"/>
      <c r="J14" s="65">
        <v>4.12</v>
      </c>
      <c r="K14" s="66"/>
      <c r="L14" s="67"/>
      <c r="M14" s="33">
        <f>ROUND(G14/ROUND(J14,4),2)</f>
        <v>205333.74</v>
      </c>
      <c r="N14" s="34"/>
      <c r="O14" s="34"/>
      <c r="P14" s="35"/>
      <c r="R14" s="16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7"/>
    </row>
    <row r="15" spans="1:33" ht="15.75" thickBot="1">
      <c r="A15" s="98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4" t="s">
        <v>10</v>
      </c>
      <c r="N15" s="128">
        <f>ROUND((SUM(M10:P14)-MIN(M10:P14)-MAX(M10:P14))/(COUNT(M10:P14)-2),2)</f>
        <v>190807.48</v>
      </c>
      <c r="O15" s="128"/>
      <c r="P15" s="12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61">
        <v>2015</v>
      </c>
      <c r="B16" s="62"/>
      <c r="C16" s="63"/>
      <c r="D16" s="33">
        <v>100.23</v>
      </c>
      <c r="E16" s="35"/>
      <c r="F16" s="21">
        <v>6500</v>
      </c>
      <c r="G16" s="64">
        <f>ROUND(D16,2)*F16</f>
        <v>651495</v>
      </c>
      <c r="H16" s="34"/>
      <c r="I16" s="35"/>
      <c r="J16" s="9" t="s">
        <v>11</v>
      </c>
      <c r="K16" s="96">
        <v>5.16</v>
      </c>
      <c r="L16" s="97"/>
      <c r="M16" s="9" t="s">
        <v>12</v>
      </c>
      <c r="N16" s="128">
        <f>ROUND(G16/ROUND(K16,4),2)</f>
        <v>126258.72</v>
      </c>
      <c r="O16" s="128"/>
      <c r="P16" s="12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140" t="s">
        <v>13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0" t="s">
        <v>15</v>
      </c>
      <c r="N17" s="130">
        <f>ROUND((N15-N16),2)</f>
        <v>64548.76</v>
      </c>
      <c r="O17" s="130"/>
      <c r="P17" s="13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101" t="s">
        <v>14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1"/>
      <c r="N18" s="132"/>
      <c r="O18" s="132"/>
      <c r="P18" s="13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6" t="s">
        <v>54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45">
        <f>ROUND((N17/N15*100),2)</f>
        <v>33.83</v>
      </c>
      <c r="N19" s="146"/>
      <c r="O19" s="146"/>
      <c r="P19" s="14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101" t="s">
        <v>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48"/>
      <c r="N20" s="149"/>
      <c r="O20" s="149"/>
      <c r="P20" s="15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6" t="s">
        <v>55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145">
        <f>ROUND(N17*ROUND(K16,4),2)</f>
        <v>333071.6</v>
      </c>
      <c r="N21" s="146"/>
      <c r="O21" s="146"/>
      <c r="P21" s="14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179" t="s">
        <v>17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1"/>
      <c r="M22" s="182"/>
      <c r="N22" s="183"/>
      <c r="O22" s="183"/>
      <c r="P22" s="1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101" t="s">
        <v>18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9"/>
      <c r="O23" s="149"/>
      <c r="P23" s="1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04"/>
      <c r="C24" s="104"/>
      <c r="D24" s="104"/>
      <c r="E24" s="105" t="s">
        <v>19</v>
      </c>
      <c r="F24" s="105"/>
      <c r="G24" s="105"/>
      <c r="H24" s="105"/>
      <c r="I24" s="104"/>
      <c r="J24" s="104"/>
      <c r="K24" s="104"/>
      <c r="L24" s="104"/>
      <c r="M24" s="104"/>
      <c r="N24" s="143"/>
      <c r="O24" s="143"/>
      <c r="P24" s="14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36" t="s">
        <v>52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73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5" t="s">
        <v>21</v>
      </c>
      <c r="M26" s="79">
        <f>ROUND((M21*0.8),2)</f>
        <v>266457.28</v>
      </c>
      <c r="N26" s="79"/>
      <c r="O26" s="79"/>
      <c r="P26" s="8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113" t="s">
        <v>59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5" t="s">
        <v>22</v>
      </c>
      <c r="M27" s="111">
        <v>12000</v>
      </c>
      <c r="N27" s="111"/>
      <c r="O27" s="111"/>
      <c r="P27" s="112"/>
    </row>
    <row r="28" spans="1:16" ht="15.75" thickBot="1">
      <c r="A28" s="73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5" t="s">
        <v>24</v>
      </c>
      <c r="M28" s="109">
        <f>ROUND(K16,4)</f>
        <v>5.16</v>
      </c>
      <c r="N28" s="109"/>
      <c r="O28" s="109"/>
      <c r="P28" s="110"/>
    </row>
    <row r="29" spans="1:16" ht="15.75" thickBot="1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5" t="s">
        <v>26</v>
      </c>
      <c r="M29" s="79">
        <f>ROUND((M27*M28),2)</f>
        <v>61920</v>
      </c>
      <c r="N29" s="79"/>
      <c r="O29" s="79"/>
      <c r="P29" s="80"/>
    </row>
    <row r="30" spans="1:28" ht="27" customHeight="1" thickBot="1">
      <c r="A30" s="113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6" t="s">
        <v>27</v>
      </c>
      <c r="M30" s="14" t="s">
        <v>39</v>
      </c>
      <c r="N30" s="15">
        <v>1</v>
      </c>
      <c r="O30" s="12" t="s">
        <v>40</v>
      </c>
      <c r="P30" s="13"/>
      <c r="AB30" s="17"/>
    </row>
    <row r="31" spans="1:16" ht="15.75" thickBot="1">
      <c r="A31" s="125" t="s">
        <v>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5" t="s">
        <v>29</v>
      </c>
      <c r="M31" s="79">
        <f>ROUND(IF(N30,M29,M29*0.5),2)</f>
        <v>61920</v>
      </c>
      <c r="N31" s="79"/>
      <c r="O31" s="79"/>
      <c r="P31" s="80"/>
    </row>
    <row r="32" spans="1:16" ht="15.75" thickBot="1">
      <c r="A32" s="74"/>
      <c r="B32" s="74"/>
      <c r="C32" s="144"/>
      <c r="D32" s="144"/>
      <c r="E32" s="144"/>
      <c r="F32" s="144"/>
      <c r="G32" s="144"/>
      <c r="H32" s="144"/>
      <c r="I32" s="144"/>
      <c r="J32" s="144"/>
      <c r="K32" s="144"/>
      <c r="L32" s="62"/>
      <c r="M32" s="62"/>
      <c r="N32" s="62"/>
      <c r="O32" s="62"/>
      <c r="P32" s="62"/>
    </row>
    <row r="33" spans="1:16" ht="15.75" thickBot="1">
      <c r="A33" s="36" t="s">
        <v>53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5.75" thickBot="1">
      <c r="A34" s="125" t="s">
        <v>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6" t="s">
        <v>27</v>
      </c>
      <c r="M34" s="14" t="s">
        <v>39</v>
      </c>
      <c r="N34" s="15">
        <v>1</v>
      </c>
      <c r="O34" s="12" t="s">
        <v>40</v>
      </c>
      <c r="P34" s="13"/>
    </row>
    <row r="35" spans="1:16" ht="15.75" thickBot="1">
      <c r="A35" s="73" t="s">
        <v>31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5" t="s">
        <v>32</v>
      </c>
      <c r="M35" s="79">
        <v>260000</v>
      </c>
      <c r="N35" s="79"/>
      <c r="O35" s="79"/>
      <c r="P35" s="80"/>
    </row>
    <row r="36" spans="1:16" ht="15.75" thickBot="1">
      <c r="A36" s="73" t="s">
        <v>33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5" t="s">
        <v>34</v>
      </c>
      <c r="M36" s="79">
        <f>ROUND((ROUND(M35,2)+M31),2)</f>
        <v>321920</v>
      </c>
      <c r="N36" s="79"/>
      <c r="O36" s="79"/>
      <c r="P36" s="80"/>
    </row>
    <row r="37" spans="1:21" ht="15">
      <c r="A37" s="134" t="s">
        <v>35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6" t="s">
        <v>38</v>
      </c>
      <c r="M37" s="81">
        <f>FLOOR(IF(M36&gt;M26,M31-(M36-M26),M31),1)</f>
        <v>6457</v>
      </c>
      <c r="N37" s="81"/>
      <c r="O37" s="81"/>
      <c r="P37" s="82"/>
      <c r="U37" s="22"/>
    </row>
    <row r="38" spans="1:21" ht="15">
      <c r="A38" s="137" t="s">
        <v>36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7"/>
      <c r="M38" s="83"/>
      <c r="N38" s="83"/>
      <c r="O38" s="83"/>
      <c r="P38" s="84"/>
      <c r="U38" s="22"/>
    </row>
    <row r="39" spans="1:16" ht="15.75" thickBot="1">
      <c r="A39" s="93" t="s">
        <v>37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8"/>
      <c r="M39" s="85"/>
      <c r="N39" s="85"/>
      <c r="O39" s="85"/>
      <c r="P39" s="86"/>
    </row>
    <row r="41" ht="15.75" thickBot="1"/>
    <row r="42" spans="1:16" ht="15">
      <c r="A42" s="90" t="s">
        <v>42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5">
      <c r="A43" s="76" t="s">
        <v>44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ht="28.5" customHeight="1">
      <c r="A44" s="70" t="s">
        <v>46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28.5" customHeight="1" thickBot="1">
      <c r="A45" s="87" t="s">
        <v>43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</row>
    <row r="46" spans="1:16" ht="15">
      <c r="A46" s="151" t="s">
        <v>62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1:16" ht="1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</row>
    <row r="48" spans="1:16" ht="18.75" customHeight="1" thickBo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</sheetData>
  <sheetProtection/>
  <mergeCells count="102"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A44:P44"/>
    <mergeCell ref="A36:K36"/>
    <mergeCell ref="A43:P43"/>
    <mergeCell ref="M36:P36"/>
    <mergeCell ref="M37:P39"/>
    <mergeCell ref="A45:P45"/>
    <mergeCell ref="A42:P42"/>
    <mergeCell ref="A39:K39"/>
    <mergeCell ref="A13:C13"/>
    <mergeCell ref="D13:E13"/>
    <mergeCell ref="G13:I13"/>
    <mergeCell ref="J13:L13"/>
    <mergeCell ref="M13:P13"/>
    <mergeCell ref="A14:C14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  <ignoredErrors>
    <ignoredError sqref="M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2016-06-03T11:01:14Z</dcterms:modified>
  <cp:category/>
  <cp:version/>
  <cp:contentType/>
  <cp:contentStatus/>
</cp:coreProperties>
</file>