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6275" windowHeight="10680" activeTab="0"/>
  </bookViews>
  <sheets>
    <sheet name="List1" sheetId="1" r:id="rId1"/>
    <sheet name="List2" sheetId="2" r:id="rId2"/>
    <sheet name="List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<sst xmlns="http://schemas.openxmlformats.org/spreadsheetml/2006/main" count="67" uniqueCount="64">
  <si>
    <t>Plodina, na kterou je vztažen předmět dotace</t>
  </si>
  <si>
    <t>Rok</t>
  </si>
  <si>
    <t>A1</t>
  </si>
  <si>
    <t>Produkce v tunách (kusech)</t>
  </si>
  <si>
    <t>A2</t>
  </si>
  <si>
    <t>(cena vynásobená počtem tun či ks)</t>
  </si>
  <si>
    <t>A4</t>
  </si>
  <si>
    <t>Plocha uvedené plodiny v ha</t>
  </si>
  <si>
    <t>Produkce v Kč/ha</t>
  </si>
  <si>
    <t>A6:</t>
  </si>
  <si>
    <t>A11:</t>
  </si>
  <si>
    <t>A7:</t>
  </si>
  <si>
    <t>A6-A7</t>
  </si>
  <si>
    <t>Výše škody v Kč/ha</t>
  </si>
  <si>
    <t>A8:</t>
  </si>
  <si>
    <t xml:space="preserve">Škoda v %:  </t>
  </si>
  <si>
    <t>Škoda v Kč</t>
  </si>
  <si>
    <t xml:space="preserve">(Rozdíl produkce v Kč/ha v roce 2015 od průměru produkce v Kč/ha vynásobený plochou v roce 2015): </t>
  </si>
  <si>
    <t xml:space="preserve"> </t>
  </si>
  <si>
    <r>
      <t xml:space="preserve">80 % z výše škody v roce 2015 v Kč </t>
    </r>
    <r>
      <rPr>
        <sz val="10"/>
        <color indexed="50"/>
        <rFont val="Arial"/>
        <family val="2"/>
      </rPr>
      <t>(A10x0,8)</t>
    </r>
  </si>
  <si>
    <t>B1:</t>
  </si>
  <si>
    <t>B2:</t>
  </si>
  <si>
    <r>
      <t xml:space="preserve">Plocha uvedené plodiny v roce 2015 v ha </t>
    </r>
    <r>
      <rPr>
        <sz val="10"/>
        <color indexed="50"/>
        <rFont val="Arial"/>
        <family val="2"/>
      </rPr>
      <t>(=A11)</t>
    </r>
  </si>
  <si>
    <t>B3:</t>
  </si>
  <si>
    <r>
      <t xml:space="preserve">Celkový požadavek na dotaci v Kč (před případným odečtem) </t>
    </r>
    <r>
      <rPr>
        <sz val="10"/>
        <color indexed="50"/>
        <rFont val="Arial"/>
        <family val="2"/>
      </rPr>
      <t>(B2xB3)</t>
    </r>
  </si>
  <si>
    <t>B4:</t>
  </si>
  <si>
    <t>ano – ne**</t>
  </si>
  <si>
    <r>
      <t xml:space="preserve">Požadavek na dotaci po zhodnocení úrovně pojistné ochrany v Kč *** </t>
    </r>
    <r>
      <rPr>
        <sz val="10"/>
        <color indexed="50"/>
        <rFont val="Arial"/>
        <family val="2"/>
      </rPr>
      <t>(B4 nebo B4x0,5)</t>
    </r>
  </si>
  <si>
    <t>B5:</t>
  </si>
  <si>
    <r>
      <t>Doklad o obdrženém pojistném plnění nebo jiné platby</t>
    </r>
    <r>
      <rPr>
        <sz val="10"/>
        <color indexed="8"/>
        <rFont val="Arial"/>
        <family val="2"/>
      </rPr>
      <t xml:space="preserve"> (pokud ne, dále nevyplňovat)</t>
    </r>
  </si>
  <si>
    <t>Výše obdrženého pojistného plnění nebo jiné platby vztahující se na předmět dotace u uvedené plodiny v Kč</t>
  </si>
  <si>
    <t>C1:</t>
  </si>
  <si>
    <r>
      <t xml:space="preserve">Výše pojistného plnění + požadavek na dotaci po zhodnocení úrovně pojistné ochrany v Kč **** </t>
    </r>
    <r>
      <rPr>
        <sz val="10"/>
        <color indexed="50"/>
        <rFont val="Arial"/>
        <family val="2"/>
      </rPr>
      <t>(C1+B5)</t>
    </r>
  </si>
  <si>
    <t>C2:</t>
  </si>
  <si>
    <t xml:space="preserve">Požadavek na dotaci v Kč**** </t>
  </si>
  <si>
    <t>Pouze pokud je C2&gt;B1 pak počítat B5-(C2-B1):</t>
  </si>
  <si>
    <t>Pokud je C2≤B1 pak sem opsat B5:</t>
  </si>
  <si>
    <t>C3:</t>
  </si>
  <si>
    <t>ano</t>
  </si>
  <si>
    <t>ne</t>
  </si>
  <si>
    <t>řepa salátová</t>
  </si>
  <si>
    <t>* V případě většího rozsahu DPB bude jejich seznam uveden na zvláštní příloze.</t>
  </si>
  <si>
    <t>****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</si>
  <si>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t>** Vyberte ze dvou možností</t>
  </si>
  <si>
    <t>Čtverec a kód DPB, na kterých byla v roce 2015 plodina pěstována*</t>
  </si>
  <si>
    <t>*** V případě, že je předložen doklad o pojištění s pojistnou ochranou vztahující se alespoň na 50 % celkové výměry dané plodiny či alespoň na 50 % výměry zem. podniku či doklad o nepojistitelnosti v roce 2015, zůstane částka stejná. Pokud doklad není doložen, sníží se částka o 50 %.</t>
  </si>
  <si>
    <r>
      <t>Doklad o pojištění s pojistnou ochranou alespoň na 50 % celkové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výměry dané plodiny či alespoň na 50 % výměry zem. podniku či doklad o nepojistitelnosti</t>
    </r>
  </si>
  <si>
    <t>Tabulka č. 1
• Údaje v řádcích pro roky 2010 – 2015 vyplňuje žadatel, který uplatňuje škodu ve vztahu k období předchozích 5 let, přičemž do výpočtu průměru nezahrne nejnižší a nejvyšší údaj
• Údaje v řádcích pro roky 2012 – 2015 vyplňuje žadatel, který uplatňuje škodu ve vztahu k období předcházejících tří let
• Údaje v řádcích pro roky 2013 – 2015 vyplňuje žadatel, který uplatňuje pouze škodu ve vztahu k období let 2013 a 2014, za předpokladu že zahájil činnost jako FO nebo PO v období od 1. 1. 2012 do 31. 12. 2012, což současně doloží přílohou příslušného dokladu o zahájení činnosti
• Údaje v řádcích pro roky 2014 – 2015 vyplňuje žadatel, který uplatňuje škodu pouze ve vztahu k období roku 2014, za předpokladu že zahájil činnost jako FO nebo PO v období po 31. 12. 2012, což současně doloží přílohou příslušného dokladu o zahájení činnosti. Pokud nemá ani údaje o sklizni z roku 2014 z důvodu pozdějšího založení činnosti, uvede údaj o průměrné produkci v roce 2014 dané plodiny pro příslušný kraj.</t>
  </si>
  <si>
    <t>1A Sklizeň uvedené plodiny a propočtená výše škody</t>
  </si>
  <si>
    <t>Cena v Kč/t (Kč/ks) dle přílohy č. 2 části E Zásad či cena dle vlastních dokladů viz. Soupis účetních dokladů</t>
  </si>
  <si>
    <t xml:space="preserve">Produkce v Kč
(cena vynásobená počtem tun či ks)
</t>
  </si>
  <si>
    <t>1B Výpočet požadavku dotace</t>
  </si>
  <si>
    <t>1C Odpočet pojistného plnění</t>
  </si>
  <si>
    <t>A9: (A8/A6x100)</t>
  </si>
  <si>
    <t>A10: (A8xA11)</t>
  </si>
  <si>
    <t>A3:(A1xA2)</t>
  </si>
  <si>
    <t>A5: (A3/A4)</t>
  </si>
  <si>
    <t xml:space="preserve">Celková výměra obhospodařované zemědělské půdy v ha v roce 2015 dle LPIS k 31.8.2015 </t>
  </si>
  <si>
    <r>
      <t xml:space="preserve">Výše maximální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E Zásad v Kč/ha</t>
    </r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</si>
  <si>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</si>
  <si>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>xxx</t>
  </si>
  <si>
    <t>Číselné údaje doplněné do příslušných tabulek musí respektovat následující způsob zaokrouhlování: Finální požadovaná částka dotace bude zaokrouhlena na celé Kč směrem dolů. Údaje o plochách daných plodin budou matematicky zaokrouhleny na 4 desetinná místa. Ostatní údaje v tabulkách (včetně jednotlivých výpočtů) budou matematicky zaokrouhleny na 2 desetinná místa.</t>
  </si>
  <si>
    <t xml:space="preserve">Průměr : </t>
  </si>
  <si>
    <t xml:space="preserve">Modelový příklad u žadatele, který pěstoval řepu salátovou v letech  2012, 2013,2014 a 2015 a uplatňuje škodu ve vztahu k předchozím 3 rokům. Cenu v jednotlivých letech použil dle průměrných realizačních cen v příloze. Cenu v roce 2015 však nepoužil dle přílohy, ale prokázal ji svými účetními doklady ve výši 6 500 Kč/t. Po propočítání je zjištěna výše škody 42,12 %. Jeho celková výše škody v Kč je zjištěna z výše škody v Kč/ha vynásobená poškozenou plochou a činí tak 474010,96 Kč. Požadavek na dotaci zjištěný dle normativních nákladů byl zjištěn 24000 Kč/ha, jelikož podle dokladu v LPIS se jedná o podnik velikosti do 89 ha. Vzhledem k tomu, že byl pojištěn na min 50 % plochy, nebude mu požadavek snížen o 50 %. Žadatel byl pojištěn na sucho a obdržel od pojišťovny  260 000 Kč na poškození u řepy salátové. Součet požadavku na dotaci a výše obdrženého pojistného plnění přesahují výši 80 % z celkové vyčíslené škody, proto bude požadavek na dotaci snížen o takovou částku, aby v součtu s pojistným plněním nepřesahoval 80 % výše škody. Celkový nárok na dotaci je v tomto případě  119208 Kč. (Pokud by žadatel neobdržel na řepu salátovou žádné pojistné plnění - na sucho by pojištěn nebyl, obdržel by plnou výši, tedy 123840 Kč.).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</si>
</sst>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7" fillId="33" borderId="14" xfId="0" applyFont="1" applyFill="1" applyBorder="1" applyAlignment="1">
      <alignment wrapText="1"/>
    </xf>
    <xf numFmtId="0" fontId="57" fillId="33" borderId="22" xfId="0" applyFont="1" applyFill="1" applyBorder="1" applyAlignment="1">
      <alignment wrapText="1"/>
    </xf>
    <xf numFmtId="0" fontId="57" fillId="33" borderId="10" xfId="0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7" fillId="33" borderId="11" xfId="0" applyFont="1" applyFill="1" applyBorder="1" applyAlignment="1">
      <alignment wrapText="1"/>
    </xf>
    <xf numFmtId="0" fontId="57" fillId="33" borderId="16" xfId="0" applyFont="1" applyFill="1" applyBorder="1" applyAlignment="1">
      <alignment wrapText="1"/>
    </xf>
    <xf numFmtId="0" fontId="57" fillId="33" borderId="23" xfId="0" applyFont="1" applyFill="1" applyBorder="1" applyAlignment="1">
      <alignment wrapText="1"/>
    </xf>
    <xf numFmtId="0" fontId="57" fillId="33" borderId="24" xfId="0" applyFont="1" applyFill="1" applyBorder="1" applyAlignment="1">
      <alignment wrapText="1"/>
    </xf>
    <xf numFmtId="0" fontId="58" fillId="33" borderId="14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56" fillId="7" borderId="13" xfId="0" applyFont="1" applyFill="1" applyBorder="1" applyAlignment="1">
      <alignment horizontal="left" wrapText="1"/>
    </xf>
    <xf numFmtId="0" fontId="0" fillId="7" borderId="19" xfId="0" applyFill="1" applyBorder="1" applyAlignment="1">
      <alignment horizontal="left" wrapText="1"/>
    </xf>
    <xf numFmtId="0" fontId="0" fillId="7" borderId="21" xfId="0" applyFill="1" applyBorder="1" applyAlignment="1">
      <alignment horizontal="left" wrapText="1"/>
    </xf>
    <xf numFmtId="0" fontId="56" fillId="0" borderId="13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2" fontId="56" fillId="0" borderId="13" xfId="0" applyNumberFormat="1" applyFon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6" fillId="0" borderId="15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2" fontId="56" fillId="0" borderId="26" xfId="0" applyNumberFormat="1" applyFont="1" applyBorder="1" applyAlignment="1">
      <alignment horizontal="center" vertical="center" wrapText="1"/>
    </xf>
    <xf numFmtId="2" fontId="56" fillId="0" borderId="27" xfId="0" applyNumberFormat="1" applyFont="1" applyBorder="1" applyAlignment="1">
      <alignment horizontal="center" vertical="center" wrapText="1"/>
    </xf>
    <xf numFmtId="2" fontId="56" fillId="0" borderId="28" xfId="0" applyNumberFormat="1" applyFont="1" applyBorder="1" applyAlignment="1">
      <alignment horizontal="center" vertical="center" wrapText="1"/>
    </xf>
    <xf numFmtId="2" fontId="56" fillId="0" borderId="29" xfId="0" applyNumberFormat="1" applyFont="1" applyBorder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center" wrapText="1"/>
    </xf>
    <xf numFmtId="2" fontId="56" fillId="0" borderId="30" xfId="0" applyNumberFormat="1" applyFont="1" applyBorder="1" applyAlignment="1">
      <alignment horizontal="center" vertical="center" wrapText="1"/>
    </xf>
    <xf numFmtId="2" fontId="56" fillId="0" borderId="3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right" vertical="center" wrapText="1"/>
    </xf>
    <xf numFmtId="0" fontId="53" fillId="0" borderId="22" xfId="0" applyFont="1" applyBorder="1" applyAlignment="1">
      <alignment horizontal="right" vertical="center" wrapText="1"/>
    </xf>
    <xf numFmtId="0" fontId="53" fillId="0" borderId="32" xfId="0" applyFont="1" applyBorder="1" applyAlignment="1">
      <alignment horizontal="right" vertical="center" wrapText="1"/>
    </xf>
    <xf numFmtId="0" fontId="56" fillId="0" borderId="33" xfId="0" applyFont="1" applyBorder="1" applyAlignment="1">
      <alignment horizontal="right" vertical="center" wrapText="1"/>
    </xf>
    <xf numFmtId="0" fontId="56" fillId="0" borderId="30" xfId="0" applyFont="1" applyBorder="1" applyAlignment="1">
      <alignment horizontal="right" vertical="center" wrapText="1"/>
    </xf>
    <xf numFmtId="0" fontId="56" fillId="0" borderId="31" xfId="0" applyFont="1" applyBorder="1" applyAlignment="1">
      <alignment horizontal="right" vertical="center" wrapText="1"/>
    </xf>
    <xf numFmtId="0" fontId="52" fillId="0" borderId="34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3" fillId="0" borderId="35" xfId="0" applyFont="1" applyBorder="1" applyAlignment="1">
      <alignment horizontal="right" vertical="center" wrapText="1"/>
    </xf>
    <xf numFmtId="0" fontId="53" fillId="0" borderId="27" xfId="0" applyFont="1" applyBorder="1" applyAlignment="1">
      <alignment horizontal="right" vertical="center" wrapText="1"/>
    </xf>
    <xf numFmtId="0" fontId="53" fillId="0" borderId="28" xfId="0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2" fillId="0" borderId="34" xfId="0" applyFont="1" applyBorder="1" applyAlignment="1">
      <alignment/>
    </xf>
    <xf numFmtId="0" fontId="56" fillId="0" borderId="34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 wrapText="1"/>
    </xf>
    <xf numFmtId="2" fontId="56" fillId="0" borderId="20" xfId="0" applyNumberFormat="1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60" fillId="0" borderId="40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60" fillId="0" borderId="42" xfId="0" applyFont="1" applyBorder="1" applyAlignment="1">
      <alignment horizontal="left" vertical="center" wrapText="1"/>
    </xf>
    <xf numFmtId="0" fontId="60" fillId="0" borderId="43" xfId="0" applyFont="1" applyBorder="1" applyAlignment="1">
      <alignment horizontal="left" vertical="center" wrapText="1"/>
    </xf>
    <xf numFmtId="0" fontId="60" fillId="0" borderId="44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172" fontId="56" fillId="0" borderId="12" xfId="0" applyNumberFormat="1" applyFont="1" applyBorder="1" applyAlignment="1">
      <alignment horizontal="center" vertical="center" wrapText="1"/>
    </xf>
    <xf numFmtId="172" fontId="56" fillId="0" borderId="19" xfId="0" applyNumberFormat="1" applyFont="1" applyBorder="1" applyAlignment="1">
      <alignment horizontal="center" vertical="center" wrapText="1"/>
    </xf>
    <xf numFmtId="172" fontId="56" fillId="0" borderId="20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53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61" fillId="0" borderId="23" xfId="0" applyFont="1" applyBorder="1" applyAlignment="1">
      <alignment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54" fillId="7" borderId="19" xfId="0" applyFont="1" applyFill="1" applyBorder="1" applyAlignment="1">
      <alignment horizontal="center" vertical="center" wrapText="1"/>
    </xf>
    <xf numFmtId="0" fontId="54" fillId="7" borderId="2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6" fillId="34" borderId="19" xfId="0" applyFont="1" applyFill="1" applyBorder="1" applyAlignment="1">
      <alignment horizontal="left" vertical="center" wrapText="1"/>
    </xf>
    <xf numFmtId="0" fontId="56" fillId="34" borderId="2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52" fillId="0" borderId="23" xfId="0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48"/>
  <sheetViews>
    <sheetView tabSelected="1" zoomScale="70" zoomScaleNormal="70" zoomScalePageLayoutView="0" workbookViewId="0" topLeftCell="A1">
      <selection activeCell="AJ8" sqref="AJ8"/>
    </sheetView>
  </sheetViews>
  <sheetFormatPr defaultColWidth="9.140625" defaultRowHeight="15"/>
  <cols>
    <col min="5" max="5" width="7.7109375" style="0" customWidth="1"/>
    <col min="6" max="6" width="11.7109375" style="0" customWidth="1"/>
  </cols>
  <sheetData>
    <row r="1" spans="1:33" ht="159.75" customHeight="1" thickBot="1">
      <c r="A1" s="166" t="s">
        <v>47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R1" s="88" t="s">
        <v>63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90"/>
      <c r="AG1" s="17"/>
    </row>
    <row r="2" spans="1:33" ht="15.75" thickBot="1">
      <c r="A2" s="169" t="s">
        <v>0</v>
      </c>
      <c r="B2" s="170"/>
      <c r="C2" s="170"/>
      <c r="D2" s="170"/>
      <c r="E2" s="170"/>
      <c r="F2" s="170"/>
      <c r="G2" s="171"/>
      <c r="H2" s="46" t="s">
        <v>40</v>
      </c>
      <c r="I2" s="47"/>
      <c r="J2" s="47"/>
      <c r="K2" s="47"/>
      <c r="L2" s="47"/>
      <c r="M2" s="47"/>
      <c r="N2" s="47"/>
      <c r="O2" s="48"/>
      <c r="P2" s="49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3"/>
      <c r="AG2" s="17"/>
    </row>
    <row r="3" spans="1:33" ht="15.75" thickBot="1">
      <c r="A3" s="172" t="s">
        <v>44</v>
      </c>
      <c r="B3" s="173"/>
      <c r="C3" s="173"/>
      <c r="D3" s="173"/>
      <c r="E3" s="173"/>
      <c r="F3" s="173"/>
      <c r="G3" s="174"/>
      <c r="H3" s="53" t="s">
        <v>60</v>
      </c>
      <c r="I3" s="47"/>
      <c r="J3" s="47"/>
      <c r="K3" s="47"/>
      <c r="L3" s="47"/>
      <c r="M3" s="47"/>
      <c r="N3" s="47"/>
      <c r="O3" s="48"/>
      <c r="P3" s="49"/>
      <c r="R3" s="91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17"/>
    </row>
    <row r="4" spans="1:33" ht="30.75" customHeight="1" thickBot="1">
      <c r="A4" s="43" t="s">
        <v>57</v>
      </c>
      <c r="B4" s="44"/>
      <c r="C4" s="44"/>
      <c r="D4" s="44"/>
      <c r="E4" s="44"/>
      <c r="F4" s="44"/>
      <c r="G4" s="45"/>
      <c r="H4" s="50">
        <v>75.2</v>
      </c>
      <c r="I4" s="51"/>
      <c r="J4" s="51"/>
      <c r="K4" s="51"/>
      <c r="L4" s="51"/>
      <c r="M4" s="51"/>
      <c r="N4" s="51"/>
      <c r="O4" s="51"/>
      <c r="P4" s="52"/>
      <c r="R4" s="91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3"/>
      <c r="AG4" s="17"/>
    </row>
    <row r="5" spans="1:33" ht="33.75" customHeight="1" thickBot="1">
      <c r="A5" s="19"/>
      <c r="B5" s="175"/>
      <c r="C5" s="175"/>
      <c r="D5" s="175"/>
      <c r="E5" s="165"/>
      <c r="F5" s="165"/>
      <c r="G5" s="165"/>
      <c r="H5" s="175"/>
      <c r="I5" s="175"/>
      <c r="J5" s="175"/>
      <c r="K5" s="175"/>
      <c r="L5" s="175"/>
      <c r="M5" s="175"/>
      <c r="N5" s="1"/>
      <c r="O5" s="1"/>
      <c r="P5" s="1"/>
      <c r="R5" s="91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17"/>
    </row>
    <row r="6" spans="1:33" ht="15.75" thickBot="1">
      <c r="A6" s="78" t="s">
        <v>48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R6" s="91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3"/>
      <c r="AG6" s="17"/>
    </row>
    <row r="7" spans="1:33" ht="15">
      <c r="A7" s="176" t="s">
        <v>1</v>
      </c>
      <c r="B7" s="177"/>
      <c r="C7" s="178"/>
      <c r="D7" s="151" t="s">
        <v>2</v>
      </c>
      <c r="E7" s="153"/>
      <c r="F7" s="2" t="s">
        <v>4</v>
      </c>
      <c r="G7" s="160" t="s">
        <v>55</v>
      </c>
      <c r="H7" s="152"/>
      <c r="I7" s="153"/>
      <c r="J7" s="151" t="s">
        <v>6</v>
      </c>
      <c r="K7" s="152"/>
      <c r="L7" s="153"/>
      <c r="M7" s="151" t="s">
        <v>56</v>
      </c>
      <c r="N7" s="152"/>
      <c r="O7" s="152"/>
      <c r="P7" s="153"/>
      <c r="R7" s="91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/>
      <c r="AG7" s="17"/>
    </row>
    <row r="8" spans="1:33" ht="141" thickBot="1">
      <c r="A8" s="179"/>
      <c r="B8" s="180"/>
      <c r="C8" s="181"/>
      <c r="D8" s="154" t="s">
        <v>3</v>
      </c>
      <c r="E8" s="156"/>
      <c r="F8" s="18" t="s">
        <v>49</v>
      </c>
      <c r="G8" s="161" t="s">
        <v>50</v>
      </c>
      <c r="H8" s="155"/>
      <c r="I8" s="156"/>
      <c r="J8" s="154" t="s">
        <v>7</v>
      </c>
      <c r="K8" s="155"/>
      <c r="L8" s="156"/>
      <c r="M8" s="154" t="s">
        <v>8</v>
      </c>
      <c r="N8" s="155"/>
      <c r="O8" s="155"/>
      <c r="P8" s="156"/>
      <c r="R8" s="94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17"/>
    </row>
    <row r="9" spans="1:33" ht="25.5" customHeight="1" thickBot="1">
      <c r="A9" s="182"/>
      <c r="B9" s="183"/>
      <c r="C9" s="184"/>
      <c r="D9" s="157"/>
      <c r="E9" s="159"/>
      <c r="F9" s="3"/>
      <c r="G9" s="162" t="s">
        <v>5</v>
      </c>
      <c r="H9" s="163"/>
      <c r="I9" s="164"/>
      <c r="J9" s="157"/>
      <c r="K9" s="158"/>
      <c r="L9" s="159"/>
      <c r="M9" s="157"/>
      <c r="N9" s="158"/>
      <c r="O9" s="158"/>
      <c r="P9" s="15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5.75" thickBot="1">
      <c r="A10" s="121">
        <v>2010</v>
      </c>
      <c r="B10" s="111"/>
      <c r="C10" s="122"/>
      <c r="D10" s="123"/>
      <c r="E10" s="124"/>
      <c r="F10" s="20"/>
      <c r="G10" s="125"/>
      <c r="H10" s="126"/>
      <c r="I10" s="124"/>
      <c r="J10" s="148"/>
      <c r="K10" s="149"/>
      <c r="L10" s="150"/>
      <c r="M10" s="123"/>
      <c r="N10" s="126"/>
      <c r="O10" s="126"/>
      <c r="P10" s="124"/>
      <c r="R10" s="32" t="s">
        <v>59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17"/>
    </row>
    <row r="11" spans="1:33" ht="15.75" thickBot="1">
      <c r="A11" s="121">
        <v>2011</v>
      </c>
      <c r="B11" s="111"/>
      <c r="C11" s="122"/>
      <c r="D11" s="123"/>
      <c r="E11" s="124"/>
      <c r="F11" s="20"/>
      <c r="G11" s="125"/>
      <c r="H11" s="126"/>
      <c r="I11" s="124"/>
      <c r="J11" s="148"/>
      <c r="K11" s="149"/>
      <c r="L11" s="150"/>
      <c r="M11" s="123"/>
      <c r="N11" s="126"/>
      <c r="O11" s="126"/>
      <c r="P11" s="124"/>
      <c r="R11" s="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17"/>
    </row>
    <row r="12" spans="1:33" ht="15.75" thickBot="1">
      <c r="A12" s="121">
        <v>2012</v>
      </c>
      <c r="B12" s="111"/>
      <c r="C12" s="122"/>
      <c r="D12" s="123">
        <v>121.23</v>
      </c>
      <c r="E12" s="124"/>
      <c r="F12" s="20">
        <v>7500</v>
      </c>
      <c r="G12" s="125">
        <f>ROUND(D12,2)*F12</f>
        <v>909225</v>
      </c>
      <c r="H12" s="126"/>
      <c r="I12" s="124"/>
      <c r="J12" s="148">
        <v>5.1</v>
      </c>
      <c r="K12" s="149"/>
      <c r="L12" s="150"/>
      <c r="M12" s="123">
        <f>ROUND(G12/ROUND(J12,4),2)</f>
        <v>178279.41</v>
      </c>
      <c r="N12" s="126"/>
      <c r="O12" s="126"/>
      <c r="P12" s="124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17"/>
    </row>
    <row r="13" spans="1:33" ht="15.75" thickBot="1">
      <c r="A13" s="121">
        <v>2013</v>
      </c>
      <c r="B13" s="111"/>
      <c r="C13" s="122"/>
      <c r="D13" s="123">
        <v>131.21</v>
      </c>
      <c r="E13" s="124"/>
      <c r="F13" s="20">
        <v>6500</v>
      </c>
      <c r="G13" s="125">
        <f>ROUND(D13,2)*F13</f>
        <v>852865</v>
      </c>
      <c r="H13" s="126"/>
      <c r="I13" s="124"/>
      <c r="J13" s="148">
        <v>3.15</v>
      </c>
      <c r="K13" s="149"/>
      <c r="L13" s="150"/>
      <c r="M13" s="123">
        <f>ROUND(G13/ROUND(J13,4),2)</f>
        <v>270750.79</v>
      </c>
      <c r="N13" s="126"/>
      <c r="O13" s="126"/>
      <c r="P13" s="124"/>
      <c r="R13" s="3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17"/>
    </row>
    <row r="14" spans="1:33" ht="15.75" thickBot="1">
      <c r="A14" s="121">
        <v>2014</v>
      </c>
      <c r="B14" s="111"/>
      <c r="C14" s="122"/>
      <c r="D14" s="123">
        <v>130.15</v>
      </c>
      <c r="E14" s="124"/>
      <c r="F14" s="20">
        <v>6500</v>
      </c>
      <c r="G14" s="125">
        <f>ROUND(D14,2)*F14</f>
        <v>845975</v>
      </c>
      <c r="H14" s="126"/>
      <c r="I14" s="124"/>
      <c r="J14" s="148">
        <v>4.12</v>
      </c>
      <c r="K14" s="149"/>
      <c r="L14" s="150"/>
      <c r="M14" s="123">
        <f>ROUND(G14/ROUND(J14,4),2)</f>
        <v>205333.74</v>
      </c>
      <c r="N14" s="126"/>
      <c r="O14" s="126"/>
      <c r="P14" s="124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17"/>
    </row>
    <row r="15" spans="1:33" ht="15.75" thickBot="1">
      <c r="A15" s="116" t="s">
        <v>62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/>
      <c r="M15" s="4" t="s">
        <v>9</v>
      </c>
      <c r="N15" s="103">
        <f>ROUND(AVERAGE(M12:P14),2)</f>
        <v>218121.31</v>
      </c>
      <c r="O15" s="103"/>
      <c r="P15" s="10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5.75" thickBot="1">
      <c r="A16" s="121">
        <v>2015</v>
      </c>
      <c r="B16" s="111"/>
      <c r="C16" s="122"/>
      <c r="D16" s="123">
        <v>100.23</v>
      </c>
      <c r="E16" s="124"/>
      <c r="F16" s="21">
        <v>6500</v>
      </c>
      <c r="G16" s="125">
        <f>ROUND(D16,2)*F16</f>
        <v>651495</v>
      </c>
      <c r="H16" s="126"/>
      <c r="I16" s="124"/>
      <c r="J16" s="9" t="s">
        <v>10</v>
      </c>
      <c r="K16" s="114">
        <v>5.16</v>
      </c>
      <c r="L16" s="115"/>
      <c r="M16" s="9" t="s">
        <v>11</v>
      </c>
      <c r="N16" s="103">
        <f>ROUND(G16/ROUND(K16,4),2)</f>
        <v>126258.72</v>
      </c>
      <c r="O16" s="103"/>
      <c r="P16" s="10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5">
      <c r="A17" s="81" t="s">
        <v>12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10" t="s">
        <v>14</v>
      </c>
      <c r="N17" s="105">
        <f>ROUND((N15-N16),2)</f>
        <v>91862.59</v>
      </c>
      <c r="O17" s="105"/>
      <c r="P17" s="10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5.75" thickBot="1">
      <c r="A18" s="84" t="s">
        <v>13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11"/>
      <c r="N18" s="107"/>
      <c r="O18" s="107"/>
      <c r="P18" s="10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5">
      <c r="A19" s="100" t="s">
        <v>53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2"/>
      <c r="M19" s="60">
        <f>ROUND((N17/N15*100),2)</f>
        <v>42.12</v>
      </c>
      <c r="N19" s="61"/>
      <c r="O19" s="61"/>
      <c r="P19" s="6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.75" thickBot="1">
      <c r="A20" s="84" t="s">
        <v>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  <c r="M20" s="66"/>
      <c r="N20" s="67"/>
      <c r="O20" s="67"/>
      <c r="P20" s="6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5">
      <c r="A21" s="100" t="s">
        <v>54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60">
        <f>ROUND(N17*ROUND(K16,4),2)</f>
        <v>474010.96</v>
      </c>
      <c r="N21" s="61"/>
      <c r="O21" s="61"/>
      <c r="P21" s="6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5">
      <c r="A22" s="57" t="s">
        <v>16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63"/>
      <c r="N22" s="64"/>
      <c r="O22" s="64"/>
      <c r="P22" s="65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5.75" thickBot="1">
      <c r="A23" s="84" t="s">
        <v>17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66"/>
      <c r="N23" s="67"/>
      <c r="O23" s="67"/>
      <c r="P23" s="6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.75" thickBot="1">
      <c r="A24" s="1"/>
      <c r="B24" s="119"/>
      <c r="C24" s="119"/>
      <c r="D24" s="119"/>
      <c r="E24" s="120" t="s">
        <v>18</v>
      </c>
      <c r="F24" s="120"/>
      <c r="G24" s="120"/>
      <c r="H24" s="120"/>
      <c r="I24" s="119"/>
      <c r="J24" s="119"/>
      <c r="K24" s="119"/>
      <c r="L24" s="119"/>
      <c r="M24" s="119"/>
      <c r="N24" s="87"/>
      <c r="O24" s="87"/>
      <c r="P24" s="8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5.75" thickBot="1">
      <c r="A25" s="78" t="s">
        <v>51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5.75" thickBot="1">
      <c r="A26" s="69" t="s">
        <v>19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  <c r="L26" s="5" t="s">
        <v>20</v>
      </c>
      <c r="M26" s="41">
        <f>ROUND((M21*0.8),2)</f>
        <v>379208.77</v>
      </c>
      <c r="N26" s="41"/>
      <c r="O26" s="41"/>
      <c r="P26" s="42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16" ht="15.75" thickBot="1">
      <c r="A27" s="97" t="s">
        <v>58</v>
      </c>
      <c r="B27" s="98"/>
      <c r="C27" s="98"/>
      <c r="D27" s="98"/>
      <c r="E27" s="98"/>
      <c r="F27" s="98"/>
      <c r="G27" s="98"/>
      <c r="H27" s="98"/>
      <c r="I27" s="98"/>
      <c r="J27" s="98"/>
      <c r="K27" s="99"/>
      <c r="L27" s="5" t="s">
        <v>21</v>
      </c>
      <c r="M27" s="112">
        <v>24000</v>
      </c>
      <c r="N27" s="112"/>
      <c r="O27" s="112"/>
      <c r="P27" s="113"/>
    </row>
    <row r="28" spans="1:16" ht="15.75" thickBot="1">
      <c r="A28" s="69" t="s">
        <v>22</v>
      </c>
      <c r="B28" s="70"/>
      <c r="C28" s="70"/>
      <c r="D28" s="70"/>
      <c r="E28" s="70"/>
      <c r="F28" s="70"/>
      <c r="G28" s="70"/>
      <c r="H28" s="70"/>
      <c r="I28" s="70"/>
      <c r="J28" s="70"/>
      <c r="K28" s="71"/>
      <c r="L28" s="5" t="s">
        <v>23</v>
      </c>
      <c r="M28" s="109">
        <f>ROUND(K16,4)</f>
        <v>5.16</v>
      </c>
      <c r="N28" s="109"/>
      <c r="O28" s="109"/>
      <c r="P28" s="110"/>
    </row>
    <row r="29" spans="1:16" ht="15.75" thickBot="1">
      <c r="A29" s="69" t="s">
        <v>24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  <c r="L29" s="5" t="s">
        <v>25</v>
      </c>
      <c r="M29" s="41">
        <f>ROUND((M27*M28),2)</f>
        <v>123840</v>
      </c>
      <c r="N29" s="41"/>
      <c r="O29" s="41"/>
      <c r="P29" s="42"/>
    </row>
    <row r="30" spans="1:28" ht="27" customHeight="1" thickBot="1">
      <c r="A30" s="97" t="s">
        <v>46</v>
      </c>
      <c r="B30" s="98"/>
      <c r="C30" s="98"/>
      <c r="D30" s="98"/>
      <c r="E30" s="98"/>
      <c r="F30" s="98"/>
      <c r="G30" s="98"/>
      <c r="H30" s="98"/>
      <c r="I30" s="98"/>
      <c r="J30" s="98"/>
      <c r="K30" s="99"/>
      <c r="L30" s="16" t="s">
        <v>26</v>
      </c>
      <c r="M30" s="14" t="s">
        <v>38</v>
      </c>
      <c r="N30" s="15">
        <v>1</v>
      </c>
      <c r="O30" s="12" t="s">
        <v>39</v>
      </c>
      <c r="P30" s="13"/>
      <c r="AB30" s="17"/>
    </row>
    <row r="31" spans="1:16" ht="15.75" thickBot="1">
      <c r="A31" s="54" t="s">
        <v>27</v>
      </c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" t="s">
        <v>28</v>
      </c>
      <c r="M31" s="41">
        <f>ROUND(IF(N30,M29,M29*0.5),2)</f>
        <v>123840</v>
      </c>
      <c r="N31" s="41"/>
      <c r="O31" s="41"/>
      <c r="P31" s="42"/>
    </row>
    <row r="32" spans="1:16" ht="15.75" thickBot="1">
      <c r="A32" s="70"/>
      <c r="B32" s="70"/>
      <c r="C32" s="47"/>
      <c r="D32" s="47"/>
      <c r="E32" s="47"/>
      <c r="F32" s="47"/>
      <c r="G32" s="47"/>
      <c r="H32" s="47"/>
      <c r="I32" s="47"/>
      <c r="J32" s="47"/>
      <c r="K32" s="47"/>
      <c r="L32" s="111"/>
      <c r="M32" s="111"/>
      <c r="N32" s="111"/>
      <c r="O32" s="111"/>
      <c r="P32" s="111"/>
    </row>
    <row r="33" spans="1:16" ht="15.75" thickBot="1">
      <c r="A33" s="78" t="s">
        <v>52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</row>
    <row r="34" spans="1:16" ht="15.75" thickBot="1">
      <c r="A34" s="54" t="s">
        <v>29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  <c r="L34" s="16" t="s">
        <v>26</v>
      </c>
      <c r="M34" s="14" t="s">
        <v>38</v>
      </c>
      <c r="N34" s="15">
        <v>1</v>
      </c>
      <c r="O34" s="12" t="s">
        <v>39</v>
      </c>
      <c r="P34" s="13"/>
    </row>
    <row r="35" spans="1:16" ht="15.75" thickBot="1">
      <c r="A35" s="69" t="s">
        <v>30</v>
      </c>
      <c r="B35" s="70"/>
      <c r="C35" s="70"/>
      <c r="D35" s="70"/>
      <c r="E35" s="70"/>
      <c r="F35" s="70"/>
      <c r="G35" s="70"/>
      <c r="H35" s="70"/>
      <c r="I35" s="70"/>
      <c r="J35" s="70"/>
      <c r="K35" s="71"/>
      <c r="L35" s="5" t="s">
        <v>31</v>
      </c>
      <c r="M35" s="41">
        <v>260000</v>
      </c>
      <c r="N35" s="41"/>
      <c r="O35" s="41"/>
      <c r="P35" s="42"/>
    </row>
    <row r="36" spans="1:16" ht="15.75" thickBot="1">
      <c r="A36" s="69" t="s">
        <v>32</v>
      </c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5" t="s">
        <v>33</v>
      </c>
      <c r="M36" s="41">
        <f>ROUND((ROUND(M35,2)+M31),2)</f>
        <v>383840</v>
      </c>
      <c r="N36" s="41"/>
      <c r="O36" s="41"/>
      <c r="P36" s="42"/>
    </row>
    <row r="37" spans="1:21" ht="15">
      <c r="A37" s="72" t="s">
        <v>34</v>
      </c>
      <c r="B37" s="73"/>
      <c r="C37" s="73"/>
      <c r="D37" s="73"/>
      <c r="E37" s="73"/>
      <c r="F37" s="73"/>
      <c r="G37" s="73"/>
      <c r="H37" s="73"/>
      <c r="I37" s="73"/>
      <c r="J37" s="73"/>
      <c r="K37" s="74"/>
      <c r="L37" s="6" t="s">
        <v>37</v>
      </c>
      <c r="M37" s="133">
        <f>FLOOR(IF(M36&gt;M26,M31-(M36-M26),M31),1)</f>
        <v>119208</v>
      </c>
      <c r="N37" s="133"/>
      <c r="O37" s="133"/>
      <c r="P37" s="134"/>
      <c r="U37" s="22"/>
    </row>
    <row r="38" spans="1:21" ht="15">
      <c r="A38" s="75" t="s">
        <v>35</v>
      </c>
      <c r="B38" s="76"/>
      <c r="C38" s="76"/>
      <c r="D38" s="76"/>
      <c r="E38" s="76"/>
      <c r="F38" s="76"/>
      <c r="G38" s="76"/>
      <c r="H38" s="76"/>
      <c r="I38" s="76"/>
      <c r="J38" s="76"/>
      <c r="K38" s="77"/>
      <c r="L38" s="7"/>
      <c r="M38" s="135"/>
      <c r="N38" s="135"/>
      <c r="O38" s="135"/>
      <c r="P38" s="136"/>
      <c r="U38" s="22"/>
    </row>
    <row r="39" spans="1:16" ht="15.75" thickBot="1">
      <c r="A39" s="145" t="s">
        <v>36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7"/>
      <c r="L39" s="8"/>
      <c r="M39" s="137"/>
      <c r="N39" s="137"/>
      <c r="O39" s="137"/>
      <c r="P39" s="138"/>
    </row>
    <row r="41" ht="15.75" thickBot="1"/>
    <row r="42" spans="1:16" ht="15">
      <c r="A42" s="142" t="s">
        <v>41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</row>
    <row r="43" spans="1:16" ht="15">
      <c r="A43" s="130" t="s">
        <v>43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2"/>
    </row>
    <row r="44" spans="1:16" ht="28.5" customHeight="1">
      <c r="A44" s="127" t="s">
        <v>45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9"/>
    </row>
    <row r="45" spans="1:16" ht="28.5" customHeight="1" thickBot="1">
      <c r="A45" s="139" t="s">
        <v>42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1:16" ht="15">
      <c r="A46" s="23" t="s">
        <v>61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</row>
    <row r="47" spans="1:16" ht="1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</row>
    <row r="48" spans="1:16" ht="18.75" customHeight="1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</row>
  </sheetData>
  <sheetProtection/>
  <mergeCells count="102">
    <mergeCell ref="A1:P1"/>
    <mergeCell ref="A2:G2"/>
    <mergeCell ref="A3:G3"/>
    <mergeCell ref="B5:D5"/>
    <mergeCell ref="M10:P10"/>
    <mergeCell ref="A6:P6"/>
    <mergeCell ref="A7:C9"/>
    <mergeCell ref="D7:E7"/>
    <mergeCell ref="D8:E8"/>
    <mergeCell ref="H5:M5"/>
    <mergeCell ref="G9:I9"/>
    <mergeCell ref="J7:L7"/>
    <mergeCell ref="J8:L8"/>
    <mergeCell ref="J9:L9"/>
    <mergeCell ref="E5:G5"/>
    <mergeCell ref="A10:C10"/>
    <mergeCell ref="D10:E10"/>
    <mergeCell ref="G10:I10"/>
    <mergeCell ref="J10:L10"/>
    <mergeCell ref="M7:P7"/>
    <mergeCell ref="M8:P8"/>
    <mergeCell ref="M9:P9"/>
    <mergeCell ref="G7:I7"/>
    <mergeCell ref="G8:I8"/>
    <mergeCell ref="D14:E14"/>
    <mergeCell ref="G14:I14"/>
    <mergeCell ref="J14:L14"/>
    <mergeCell ref="M14:P14"/>
    <mergeCell ref="D9:E9"/>
    <mergeCell ref="A11:C11"/>
    <mergeCell ref="D11:E11"/>
    <mergeCell ref="G11:I11"/>
    <mergeCell ref="J11:L11"/>
    <mergeCell ref="M11:P11"/>
    <mergeCell ref="A12:C12"/>
    <mergeCell ref="D12:E12"/>
    <mergeCell ref="G12:I12"/>
    <mergeCell ref="J12:L12"/>
    <mergeCell ref="M12:P12"/>
    <mergeCell ref="A13:C13"/>
    <mergeCell ref="D13:E13"/>
    <mergeCell ref="G13:I13"/>
    <mergeCell ref="J13:L13"/>
    <mergeCell ref="M13:P13"/>
    <mergeCell ref="A14:C14"/>
    <mergeCell ref="A44:P44"/>
    <mergeCell ref="A36:K36"/>
    <mergeCell ref="A43:P43"/>
    <mergeCell ref="M36:P36"/>
    <mergeCell ref="M37:P39"/>
    <mergeCell ref="A45:P45"/>
    <mergeCell ref="A42:P42"/>
    <mergeCell ref="A39:K39"/>
    <mergeCell ref="K16:L16"/>
    <mergeCell ref="A15:L15"/>
    <mergeCell ref="A20:L20"/>
    <mergeCell ref="B24:D24"/>
    <mergeCell ref="E24:H24"/>
    <mergeCell ref="I24:M24"/>
    <mergeCell ref="A16:C16"/>
    <mergeCell ref="D16:E16"/>
    <mergeCell ref="G16:I16"/>
    <mergeCell ref="A21:L21"/>
    <mergeCell ref="M28:P28"/>
    <mergeCell ref="L32:P32"/>
    <mergeCell ref="M27:P27"/>
    <mergeCell ref="A25:P25"/>
    <mergeCell ref="A26:K26"/>
    <mergeCell ref="A27:K27"/>
    <mergeCell ref="A32:B32"/>
    <mergeCell ref="M31:P31"/>
    <mergeCell ref="A28:K28"/>
    <mergeCell ref="R1:AF8"/>
    <mergeCell ref="A29:K29"/>
    <mergeCell ref="A30:K30"/>
    <mergeCell ref="A31:K31"/>
    <mergeCell ref="M29:P29"/>
    <mergeCell ref="A19:L19"/>
    <mergeCell ref="N15:P15"/>
    <mergeCell ref="N16:P16"/>
    <mergeCell ref="N17:P18"/>
    <mergeCell ref="M26:P26"/>
    <mergeCell ref="A35:K35"/>
    <mergeCell ref="A37:K37"/>
    <mergeCell ref="A38:K38"/>
    <mergeCell ref="A33:P33"/>
    <mergeCell ref="A17:L17"/>
    <mergeCell ref="A18:L18"/>
    <mergeCell ref="N24:P24"/>
    <mergeCell ref="C32:K32"/>
    <mergeCell ref="M19:P20"/>
    <mergeCell ref="A23:L23"/>
    <mergeCell ref="A46:P48"/>
    <mergeCell ref="R10:AF14"/>
    <mergeCell ref="M35:P35"/>
    <mergeCell ref="A4:G4"/>
    <mergeCell ref="H2:P2"/>
    <mergeCell ref="H4:P4"/>
    <mergeCell ref="H3:P3"/>
    <mergeCell ref="A34:K34"/>
    <mergeCell ref="A22:L22"/>
    <mergeCell ref="M21:P23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Iva</dc:creator>
  <cp:keywords/>
  <dc:description/>
  <cp:lastModifiedBy>Potměšilová Jana</cp:lastModifiedBy>
  <cp:lastPrinted>2016-04-11T10:23:27Z</cp:lastPrinted>
  <dcterms:created xsi:type="dcterms:W3CDTF">2016-02-24T07:29:57Z</dcterms:created>
  <dcterms:modified xsi:type="dcterms:W3CDTF">2016-06-03T10:51:10Z</dcterms:modified>
  <cp:category/>
  <cp:version/>
  <cp:contentType/>
  <cp:contentStatus/>
</cp:coreProperties>
</file>