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Dotace\PRV_2020\Výběrové řízení na technologie - PRV 4.2.1\PRV20_Plocha Martinov\zruš _PRV20_Plocha Martinov - zrušené VŘ\eagri\"/>
    </mc:Choice>
  </mc:AlternateContent>
  <bookViews>
    <workbookView xWindow="0" yWindow="0" windowWidth="28800" windowHeight="11745" tabRatio="838" activeTab="3"/>
  </bookViews>
  <sheets>
    <sheet name="Rekapitulace stavby" sheetId="1" r:id="rId1"/>
    <sheet name="101 - SO 101 Zpevněná plocha" sheetId="2" r:id="rId2"/>
    <sheet name="201 - Zpevněná plocha" sheetId="3" r:id="rId3"/>
    <sheet name="311 - Větev D1  +  OLK + RN" sheetId="4" r:id="rId4"/>
    <sheet name="312 - Větev D2" sheetId="5" r:id="rId5"/>
    <sheet name="313 - Kanalizační odbočky" sheetId="6" r:id="rId6"/>
    <sheet name="500 - Vedlejší rozpočtové..." sheetId="7" r:id="rId7"/>
    <sheet name="Seznam figur" sheetId="8" r:id="rId8"/>
  </sheets>
  <definedNames>
    <definedName name="_xlnm._FilterDatabase" localSheetId="1" hidden="1">'101 - SO 101 Zpevněná plocha'!$C$125:$K$176</definedName>
    <definedName name="_xlnm._FilterDatabase" localSheetId="2" hidden="1">'201 - Zpevněná plocha'!$C$126:$K$203</definedName>
    <definedName name="_xlnm._FilterDatabase" localSheetId="3" hidden="1">'311 - Větev D1  +  OLK + RN'!$C$131:$K$345</definedName>
    <definedName name="_xlnm._FilterDatabase" localSheetId="4" hidden="1">'312 - Větev D2'!$C$129:$K$203</definedName>
    <definedName name="_xlnm._FilterDatabase" localSheetId="5" hidden="1">'313 - Kanalizační odbočky'!$C$129:$K$181</definedName>
    <definedName name="_xlnm._FilterDatabase" localSheetId="6" hidden="1">'500 - Vedlejší rozpočtové...'!$C$124:$K$136</definedName>
    <definedName name="_xlnm.Print_Titles" localSheetId="1">'101 - SO 101 Zpevněná plocha'!$125:$125</definedName>
    <definedName name="_xlnm.Print_Titles" localSheetId="2">'201 - Zpevněná plocha'!$126:$126</definedName>
    <definedName name="_xlnm.Print_Titles" localSheetId="3">'311 - Větev D1  +  OLK + RN'!$131:$131</definedName>
    <definedName name="_xlnm.Print_Titles" localSheetId="4">'312 - Větev D2'!$129:$129</definedName>
    <definedName name="_xlnm.Print_Titles" localSheetId="5">'313 - Kanalizační odbočky'!$129:$129</definedName>
    <definedName name="_xlnm.Print_Titles" localSheetId="6">'500 - Vedlejší rozpočtové...'!$124:$124</definedName>
    <definedName name="_xlnm.Print_Titles" localSheetId="0">'Rekapitulace stavby'!$92:$92</definedName>
    <definedName name="_xlnm.Print_Titles" localSheetId="7">'Seznam figur'!$9:$9</definedName>
    <definedName name="_xlnm.Print_Area" localSheetId="1">'101 - SO 101 Zpevněná plocha'!$C$4:$J$76,'101 - SO 101 Zpevněná plocha'!$C$82:$J$105,'101 - SO 101 Zpevněná plocha'!$C$111:$K$176</definedName>
    <definedName name="_xlnm.Print_Area" localSheetId="2">'201 - Zpevněná plocha'!$C$4:$J$76,'201 - Zpevněná plocha'!$C$82:$J$106,'201 - Zpevněná plocha'!$C$112:$K$203</definedName>
    <definedName name="_xlnm.Print_Area" localSheetId="3">'311 - Větev D1  +  OLK + RN'!$C$4:$J$76,'311 - Větev D1  +  OLK + RN'!$C$82:$J$109,'311 - Větev D1  +  OLK + RN'!$C$115:$K$345</definedName>
    <definedName name="_xlnm.Print_Area" localSheetId="4">'312 - Větev D2'!$C$4:$J$76,'312 - Větev D2'!$C$82:$J$107,'312 - Větev D2'!$C$113:$K$203</definedName>
    <definedName name="_xlnm.Print_Area" localSheetId="5">'313 - Kanalizační odbočky'!$C$4:$J$76,'313 - Kanalizační odbočky'!$C$82:$J$107,'313 - Kanalizační odbočky'!$C$113:$K$181</definedName>
    <definedName name="_xlnm.Print_Area" localSheetId="6">'500 - Vedlejší rozpočtové...'!$C$4:$J$76,'500 - Vedlejší rozpočtové...'!$C$82:$J$104,'500 - Vedlejší rozpočtové...'!$C$110:$K$136</definedName>
    <definedName name="_xlnm.Print_Area" localSheetId="0">'Rekapitulace stavby'!$D$4:$AO$76,'Rekapitulace stavby'!$C$82:$AQ$104</definedName>
    <definedName name="_xlnm.Print_Area" localSheetId="7">'Seznam figur'!$C$4:$G$281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8" l="1"/>
  <c r="J39" i="7"/>
  <c r="J38" i="7"/>
  <c r="AY103" i="1" s="1"/>
  <c r="J37" i="7"/>
  <c r="AX103" i="1" s="1"/>
  <c r="BI136" i="7"/>
  <c r="BH136" i="7"/>
  <c r="BG136" i="7"/>
  <c r="BF136" i="7"/>
  <c r="T136" i="7"/>
  <c r="T135" i="7"/>
  <c r="R136" i="7"/>
  <c r="R135" i="7" s="1"/>
  <c r="P136" i="7"/>
  <c r="P135" i="7" s="1"/>
  <c r="BI134" i="7"/>
  <c r="BH134" i="7"/>
  <c r="BG134" i="7"/>
  <c r="BF134" i="7"/>
  <c r="T134" i="7"/>
  <c r="T133" i="7" s="1"/>
  <c r="R134" i="7"/>
  <c r="R133" i="7" s="1"/>
  <c r="P134" i="7"/>
  <c r="P133" i="7"/>
  <c r="BI132" i="7"/>
  <c r="BH132" i="7"/>
  <c r="BG132" i="7"/>
  <c r="BF132" i="7"/>
  <c r="T132" i="7"/>
  <c r="T131" i="7" s="1"/>
  <c r="R132" i="7"/>
  <c r="R131" i="7"/>
  <c r="P132" i="7"/>
  <c r="P131" i="7" s="1"/>
  <c r="BI130" i="7"/>
  <c r="BH130" i="7"/>
  <c r="BG130" i="7"/>
  <c r="BF130" i="7"/>
  <c r="T130" i="7"/>
  <c r="R130" i="7"/>
  <c r="P130" i="7"/>
  <c r="BI129" i="7"/>
  <c r="BH129" i="7"/>
  <c r="BG129" i="7"/>
  <c r="BF129" i="7"/>
  <c r="T129" i="7"/>
  <c r="R129" i="7"/>
  <c r="P129" i="7"/>
  <c r="BI128" i="7"/>
  <c r="BH128" i="7"/>
  <c r="BG128" i="7"/>
  <c r="BF128" i="7"/>
  <c r="T128" i="7"/>
  <c r="R128" i="7"/>
  <c r="P128" i="7"/>
  <c r="J122" i="7"/>
  <c r="J121" i="7"/>
  <c r="F121" i="7"/>
  <c r="F119" i="7"/>
  <c r="E117" i="7"/>
  <c r="J94" i="7"/>
  <c r="J93" i="7"/>
  <c r="F93" i="7"/>
  <c r="F91" i="7"/>
  <c r="E89" i="7"/>
  <c r="J20" i="7"/>
  <c r="E20" i="7"/>
  <c r="F122" i="7" s="1"/>
  <c r="J19" i="7"/>
  <c r="J14" i="7"/>
  <c r="J119" i="7" s="1"/>
  <c r="E7" i="7"/>
  <c r="E113" i="7" s="1"/>
  <c r="J41" i="6"/>
  <c r="J40" i="6"/>
  <c r="AY102" i="1" s="1"/>
  <c r="J39" i="6"/>
  <c r="AX102" i="1" s="1"/>
  <c r="BI181" i="6"/>
  <c r="BH181" i="6"/>
  <c r="BG181" i="6"/>
  <c r="BF181" i="6"/>
  <c r="T181" i="6"/>
  <c r="T180" i="6" s="1"/>
  <c r="R181" i="6"/>
  <c r="R180" i="6" s="1"/>
  <c r="P181" i="6"/>
  <c r="P180" i="6" s="1"/>
  <c r="BI179" i="6"/>
  <c r="BH179" i="6"/>
  <c r="BG179" i="6"/>
  <c r="BF179" i="6"/>
  <c r="T179" i="6"/>
  <c r="R179" i="6"/>
  <c r="P179" i="6"/>
  <c r="BI177" i="6"/>
  <c r="BH177" i="6"/>
  <c r="BG177" i="6"/>
  <c r="BF177" i="6"/>
  <c r="T177" i="6"/>
  <c r="R177" i="6"/>
  <c r="P177" i="6"/>
  <c r="BI176" i="6"/>
  <c r="BH176" i="6"/>
  <c r="BG176" i="6"/>
  <c r="BF176" i="6"/>
  <c r="T176" i="6"/>
  <c r="R176" i="6"/>
  <c r="P176" i="6"/>
  <c r="BI172" i="6"/>
  <c r="BH172" i="6"/>
  <c r="BG172" i="6"/>
  <c r="BF172" i="6"/>
  <c r="T172" i="6"/>
  <c r="T171" i="6"/>
  <c r="R172" i="6"/>
  <c r="R171" i="6"/>
  <c r="P172" i="6"/>
  <c r="P171" i="6"/>
  <c r="BI170" i="6"/>
  <c r="BH170" i="6"/>
  <c r="BG170" i="6"/>
  <c r="BF170" i="6"/>
  <c r="T170" i="6"/>
  <c r="T169" i="6"/>
  <c r="R170" i="6"/>
  <c r="R169" i="6"/>
  <c r="P170" i="6"/>
  <c r="P169" i="6" s="1"/>
  <c r="BI167" i="6"/>
  <c r="BH167" i="6"/>
  <c r="BG167" i="6"/>
  <c r="BF167" i="6"/>
  <c r="T167" i="6"/>
  <c r="R167" i="6"/>
  <c r="P167" i="6"/>
  <c r="BI164" i="6"/>
  <c r="BH164" i="6"/>
  <c r="BG164" i="6"/>
  <c r="BF164" i="6"/>
  <c r="T164" i="6"/>
  <c r="R164" i="6"/>
  <c r="P164" i="6"/>
  <c r="BI163" i="6"/>
  <c r="BH163" i="6"/>
  <c r="BG163" i="6"/>
  <c r="BF163" i="6"/>
  <c r="T163" i="6"/>
  <c r="R163" i="6"/>
  <c r="P163" i="6"/>
  <c r="BI159" i="6"/>
  <c r="BH159" i="6"/>
  <c r="BG159" i="6"/>
  <c r="BF159" i="6"/>
  <c r="T159" i="6"/>
  <c r="R159" i="6"/>
  <c r="P159" i="6"/>
  <c r="BI157" i="6"/>
  <c r="BH157" i="6"/>
  <c r="BG157" i="6"/>
  <c r="BF157" i="6"/>
  <c r="T157" i="6"/>
  <c r="R157" i="6"/>
  <c r="P157" i="6"/>
  <c r="BI155" i="6"/>
  <c r="BH155" i="6"/>
  <c r="BG155" i="6"/>
  <c r="BF155" i="6"/>
  <c r="T155" i="6"/>
  <c r="R155" i="6"/>
  <c r="P155" i="6"/>
  <c r="BI153" i="6"/>
  <c r="BH153" i="6"/>
  <c r="BG153" i="6"/>
  <c r="BF153" i="6"/>
  <c r="T153" i="6"/>
  <c r="R153" i="6"/>
  <c r="P153" i="6"/>
  <c r="BI151" i="6"/>
  <c r="BH151" i="6"/>
  <c r="BG151" i="6"/>
  <c r="BF151" i="6"/>
  <c r="T151" i="6"/>
  <c r="R151" i="6"/>
  <c r="P151" i="6"/>
  <c r="BI149" i="6"/>
  <c r="BH149" i="6"/>
  <c r="BG149" i="6"/>
  <c r="BF149" i="6"/>
  <c r="T149" i="6"/>
  <c r="R149" i="6"/>
  <c r="P149" i="6"/>
  <c r="BI145" i="6"/>
  <c r="BH145" i="6"/>
  <c r="BG145" i="6"/>
  <c r="BF145" i="6"/>
  <c r="T145" i="6"/>
  <c r="R145" i="6"/>
  <c r="P145" i="6"/>
  <c r="BI144" i="6"/>
  <c r="BH144" i="6"/>
  <c r="BG144" i="6"/>
  <c r="BF144" i="6"/>
  <c r="T144" i="6"/>
  <c r="R144" i="6"/>
  <c r="P144" i="6"/>
  <c r="BI142" i="6"/>
  <c r="BH142" i="6"/>
  <c r="BG142" i="6"/>
  <c r="BF142" i="6"/>
  <c r="T142" i="6"/>
  <c r="R142" i="6"/>
  <c r="P142" i="6"/>
  <c r="BI140" i="6"/>
  <c r="BH140" i="6"/>
  <c r="BG140" i="6"/>
  <c r="BF140" i="6"/>
  <c r="T140" i="6"/>
  <c r="R140" i="6"/>
  <c r="P140" i="6"/>
  <c r="BI133" i="6"/>
  <c r="BH133" i="6"/>
  <c r="BG133" i="6"/>
  <c r="BF133" i="6"/>
  <c r="T133" i="6"/>
  <c r="R133" i="6"/>
  <c r="P133" i="6"/>
  <c r="J127" i="6"/>
  <c r="J126" i="6"/>
  <c r="F126" i="6"/>
  <c r="F124" i="6"/>
  <c r="E122" i="6"/>
  <c r="J96" i="6"/>
  <c r="J95" i="6"/>
  <c r="F95" i="6"/>
  <c r="F93" i="6"/>
  <c r="E91" i="6"/>
  <c r="J22" i="6"/>
  <c r="E22" i="6"/>
  <c r="F96" i="6" s="1"/>
  <c r="J21" i="6"/>
  <c r="J16" i="6"/>
  <c r="J93" i="6"/>
  <c r="E7" i="6"/>
  <c r="E116" i="6" s="1"/>
  <c r="J41" i="5"/>
  <c r="J40" i="5"/>
  <c r="AY101" i="1" s="1"/>
  <c r="J39" i="5"/>
  <c r="AX101" i="1" s="1"/>
  <c r="BI203" i="5"/>
  <c r="BH203" i="5"/>
  <c r="BG203" i="5"/>
  <c r="BF203" i="5"/>
  <c r="T203" i="5"/>
  <c r="T202" i="5" s="1"/>
  <c r="R203" i="5"/>
  <c r="R202" i="5" s="1"/>
  <c r="P203" i="5"/>
  <c r="P202" i="5" s="1"/>
  <c r="BI201" i="5"/>
  <c r="BH201" i="5"/>
  <c r="BG201" i="5"/>
  <c r="BF201" i="5"/>
  <c r="T201" i="5"/>
  <c r="R201" i="5"/>
  <c r="P201" i="5"/>
  <c r="BI200" i="5"/>
  <c r="BH200" i="5"/>
  <c r="BG200" i="5"/>
  <c r="BF200" i="5"/>
  <c r="T200" i="5"/>
  <c r="R200" i="5"/>
  <c r="P200" i="5"/>
  <c r="BI199" i="5"/>
  <c r="BH199" i="5"/>
  <c r="BG199" i="5"/>
  <c r="BF199" i="5"/>
  <c r="T199" i="5"/>
  <c r="R199" i="5"/>
  <c r="P199" i="5"/>
  <c r="BI198" i="5"/>
  <c r="BH198" i="5"/>
  <c r="BG198" i="5"/>
  <c r="BF198" i="5"/>
  <c r="T198" i="5"/>
  <c r="R198" i="5"/>
  <c r="P198" i="5"/>
  <c r="BI197" i="5"/>
  <c r="BH197" i="5"/>
  <c r="BG197" i="5"/>
  <c r="BF197" i="5"/>
  <c r="T197" i="5"/>
  <c r="R197" i="5"/>
  <c r="P197" i="5"/>
  <c r="BI196" i="5"/>
  <c r="BH196" i="5"/>
  <c r="BG196" i="5"/>
  <c r="BF196" i="5"/>
  <c r="T196" i="5"/>
  <c r="R196" i="5"/>
  <c r="P196" i="5"/>
  <c r="BI195" i="5"/>
  <c r="BH195" i="5"/>
  <c r="BG195" i="5"/>
  <c r="BF195" i="5"/>
  <c r="T195" i="5"/>
  <c r="R195" i="5"/>
  <c r="P195" i="5"/>
  <c r="BI194" i="5"/>
  <c r="BH194" i="5"/>
  <c r="BG194" i="5"/>
  <c r="BF194" i="5"/>
  <c r="T194" i="5"/>
  <c r="R194" i="5"/>
  <c r="P194" i="5"/>
  <c r="BI193" i="5"/>
  <c r="BH193" i="5"/>
  <c r="BG193" i="5"/>
  <c r="BF193" i="5"/>
  <c r="T193" i="5"/>
  <c r="R193" i="5"/>
  <c r="P193" i="5"/>
  <c r="BI192" i="5"/>
  <c r="BH192" i="5"/>
  <c r="BG192" i="5"/>
  <c r="BF192" i="5"/>
  <c r="T192" i="5"/>
  <c r="R192" i="5"/>
  <c r="P192" i="5"/>
  <c r="BI190" i="5"/>
  <c r="BH190" i="5"/>
  <c r="BG190" i="5"/>
  <c r="BF190" i="5"/>
  <c r="T190" i="5"/>
  <c r="R190" i="5"/>
  <c r="P190" i="5"/>
  <c r="BI189" i="5"/>
  <c r="BH189" i="5"/>
  <c r="BG189" i="5"/>
  <c r="BF189" i="5"/>
  <c r="T189" i="5"/>
  <c r="R189" i="5"/>
  <c r="P189" i="5"/>
  <c r="BI185" i="5"/>
  <c r="BH185" i="5"/>
  <c r="BG185" i="5"/>
  <c r="BF185" i="5"/>
  <c r="T185" i="5"/>
  <c r="T184" i="5" s="1"/>
  <c r="R185" i="5"/>
  <c r="R184" i="5" s="1"/>
  <c r="P185" i="5"/>
  <c r="P184" i="5" s="1"/>
  <c r="BI183" i="5"/>
  <c r="BH183" i="5"/>
  <c r="BG183" i="5"/>
  <c r="BF183" i="5"/>
  <c r="T183" i="5"/>
  <c r="T182" i="5" s="1"/>
  <c r="R183" i="5"/>
  <c r="R182" i="5" s="1"/>
  <c r="P183" i="5"/>
  <c r="P182" i="5" s="1"/>
  <c r="BI180" i="5"/>
  <c r="BH180" i="5"/>
  <c r="BG180" i="5"/>
  <c r="BF180" i="5"/>
  <c r="T180" i="5"/>
  <c r="R180" i="5"/>
  <c r="P180" i="5"/>
  <c r="BI177" i="5"/>
  <c r="BH177" i="5"/>
  <c r="BG177" i="5"/>
  <c r="BF177" i="5"/>
  <c r="T177" i="5"/>
  <c r="R177" i="5"/>
  <c r="P177" i="5"/>
  <c r="BI176" i="5"/>
  <c r="BH176" i="5"/>
  <c r="BG176" i="5"/>
  <c r="BF176" i="5"/>
  <c r="T176" i="5"/>
  <c r="R176" i="5"/>
  <c r="P176" i="5"/>
  <c r="BI171" i="5"/>
  <c r="BH171" i="5"/>
  <c r="BG171" i="5"/>
  <c r="BF171" i="5"/>
  <c r="T171" i="5"/>
  <c r="R171" i="5"/>
  <c r="P171" i="5"/>
  <c r="BI169" i="5"/>
  <c r="BH169" i="5"/>
  <c r="BG169" i="5"/>
  <c r="BF169" i="5"/>
  <c r="T169" i="5"/>
  <c r="R169" i="5"/>
  <c r="P169" i="5"/>
  <c r="BI167" i="5"/>
  <c r="BH167" i="5"/>
  <c r="BG167" i="5"/>
  <c r="BF167" i="5"/>
  <c r="T167" i="5"/>
  <c r="R167" i="5"/>
  <c r="P167" i="5"/>
  <c r="BI165" i="5"/>
  <c r="BH165" i="5"/>
  <c r="BG165" i="5"/>
  <c r="BF165" i="5"/>
  <c r="T165" i="5"/>
  <c r="R165" i="5"/>
  <c r="P165" i="5"/>
  <c r="BI163" i="5"/>
  <c r="BH163" i="5"/>
  <c r="BG163" i="5"/>
  <c r="BF163" i="5"/>
  <c r="T163" i="5"/>
  <c r="R163" i="5"/>
  <c r="P163" i="5"/>
  <c r="BI161" i="5"/>
  <c r="BH161" i="5"/>
  <c r="BG161" i="5"/>
  <c r="BF161" i="5"/>
  <c r="T161" i="5"/>
  <c r="R161" i="5"/>
  <c r="P161" i="5"/>
  <c r="BI157" i="5"/>
  <c r="BH157" i="5"/>
  <c r="BG157" i="5"/>
  <c r="BF157" i="5"/>
  <c r="T157" i="5"/>
  <c r="R157" i="5"/>
  <c r="P157" i="5"/>
  <c r="BI156" i="5"/>
  <c r="BH156" i="5"/>
  <c r="BG156" i="5"/>
  <c r="BF156" i="5"/>
  <c r="T156" i="5"/>
  <c r="R156" i="5"/>
  <c r="P156" i="5"/>
  <c r="BI154" i="5"/>
  <c r="BH154" i="5"/>
  <c r="BG154" i="5"/>
  <c r="BF154" i="5"/>
  <c r="T154" i="5"/>
  <c r="R154" i="5"/>
  <c r="P154" i="5"/>
  <c r="BI153" i="5"/>
  <c r="BH153" i="5"/>
  <c r="BG153" i="5"/>
  <c r="BF153" i="5"/>
  <c r="T153" i="5"/>
  <c r="R153" i="5"/>
  <c r="P153" i="5"/>
  <c r="BI150" i="5"/>
  <c r="BH150" i="5"/>
  <c r="BG150" i="5"/>
  <c r="BF150" i="5"/>
  <c r="T150" i="5"/>
  <c r="R150" i="5"/>
  <c r="P150" i="5"/>
  <c r="BI149" i="5"/>
  <c r="BH149" i="5"/>
  <c r="BG149" i="5"/>
  <c r="BF149" i="5"/>
  <c r="T149" i="5"/>
  <c r="R149" i="5"/>
  <c r="P149" i="5"/>
  <c r="BI147" i="5"/>
  <c r="BH147" i="5"/>
  <c r="BG147" i="5"/>
  <c r="BF147" i="5"/>
  <c r="T147" i="5"/>
  <c r="R147" i="5"/>
  <c r="P147" i="5"/>
  <c r="BI145" i="5"/>
  <c r="BH145" i="5"/>
  <c r="BG145" i="5"/>
  <c r="BF145" i="5"/>
  <c r="T145" i="5"/>
  <c r="R145" i="5"/>
  <c r="P145" i="5"/>
  <c r="BI140" i="5"/>
  <c r="BH140" i="5"/>
  <c r="BG140" i="5"/>
  <c r="BF140" i="5"/>
  <c r="T140" i="5"/>
  <c r="R140" i="5"/>
  <c r="P140" i="5"/>
  <c r="BI138" i="5"/>
  <c r="BH138" i="5"/>
  <c r="BG138" i="5"/>
  <c r="BF138" i="5"/>
  <c r="T138" i="5"/>
  <c r="R138" i="5"/>
  <c r="P138" i="5"/>
  <c r="BI133" i="5"/>
  <c r="BH133" i="5"/>
  <c r="BG133" i="5"/>
  <c r="BF133" i="5"/>
  <c r="T133" i="5"/>
  <c r="R133" i="5"/>
  <c r="P133" i="5"/>
  <c r="J127" i="5"/>
  <c r="J126" i="5"/>
  <c r="F126" i="5"/>
  <c r="F124" i="5"/>
  <c r="E122" i="5"/>
  <c r="J96" i="5"/>
  <c r="J95" i="5"/>
  <c r="F95" i="5"/>
  <c r="F93" i="5"/>
  <c r="E91" i="5"/>
  <c r="J22" i="5"/>
  <c r="E22" i="5"/>
  <c r="F96" i="5" s="1"/>
  <c r="F127" i="5"/>
  <c r="J21" i="5"/>
  <c r="J16" i="5"/>
  <c r="J124" i="5" s="1"/>
  <c r="E7" i="5"/>
  <c r="E85" i="5" s="1"/>
  <c r="J41" i="4"/>
  <c r="J40" i="4"/>
  <c r="AY100" i="1"/>
  <c r="J39" i="4"/>
  <c r="AX100" i="1"/>
  <c r="BI345" i="4"/>
  <c r="BH345" i="4"/>
  <c r="BG345" i="4"/>
  <c r="BF345" i="4"/>
  <c r="T345" i="4"/>
  <c r="R345" i="4"/>
  <c r="P345" i="4"/>
  <c r="BI343" i="4"/>
  <c r="BH343" i="4"/>
  <c r="BG343" i="4"/>
  <c r="BF343" i="4"/>
  <c r="T343" i="4"/>
  <c r="R343" i="4"/>
  <c r="P343" i="4"/>
  <c r="BI342" i="4"/>
  <c r="BH342" i="4"/>
  <c r="BG342" i="4"/>
  <c r="BF342" i="4"/>
  <c r="T342" i="4"/>
  <c r="R342" i="4"/>
  <c r="P342" i="4"/>
  <c r="BI340" i="4"/>
  <c r="BH340" i="4"/>
  <c r="BG340" i="4"/>
  <c r="BF340" i="4"/>
  <c r="T340" i="4"/>
  <c r="R340" i="4"/>
  <c r="P340" i="4"/>
  <c r="BI334" i="4"/>
  <c r="BH334" i="4"/>
  <c r="BG334" i="4"/>
  <c r="BF334" i="4"/>
  <c r="T334" i="4"/>
  <c r="R334" i="4"/>
  <c r="P334" i="4"/>
  <c r="BI331" i="4"/>
  <c r="BH331" i="4"/>
  <c r="BG331" i="4"/>
  <c r="BF331" i="4"/>
  <c r="T331" i="4"/>
  <c r="T330" i="4" s="1"/>
  <c r="R331" i="4"/>
  <c r="R330" i="4" s="1"/>
  <c r="P331" i="4"/>
  <c r="P330" i="4" s="1"/>
  <c r="BI324" i="4"/>
  <c r="BH324" i="4"/>
  <c r="BG324" i="4"/>
  <c r="BF324" i="4"/>
  <c r="T324" i="4"/>
  <c r="R324" i="4"/>
  <c r="P324" i="4"/>
  <c r="BI318" i="4"/>
  <c r="BH318" i="4"/>
  <c r="BG318" i="4"/>
  <c r="BF318" i="4"/>
  <c r="T318" i="4"/>
  <c r="R318" i="4"/>
  <c r="P318" i="4"/>
  <c r="BI317" i="4"/>
  <c r="BH317" i="4"/>
  <c r="BG317" i="4"/>
  <c r="BF317" i="4"/>
  <c r="T317" i="4"/>
  <c r="R317" i="4"/>
  <c r="P317" i="4"/>
  <c r="BI316" i="4"/>
  <c r="BH316" i="4"/>
  <c r="BG316" i="4"/>
  <c r="BF316" i="4"/>
  <c r="T316" i="4"/>
  <c r="R316" i="4"/>
  <c r="P316" i="4"/>
  <c r="BI315" i="4"/>
  <c r="BH315" i="4"/>
  <c r="BG315" i="4"/>
  <c r="BF315" i="4"/>
  <c r="T315" i="4"/>
  <c r="R315" i="4"/>
  <c r="P315" i="4"/>
  <c r="BI314" i="4"/>
  <c r="BH314" i="4"/>
  <c r="BG314" i="4"/>
  <c r="BF314" i="4"/>
  <c r="T314" i="4"/>
  <c r="R314" i="4"/>
  <c r="P314" i="4"/>
  <c r="BI313" i="4"/>
  <c r="BH313" i="4"/>
  <c r="BG313" i="4"/>
  <c r="BF313" i="4"/>
  <c r="T313" i="4"/>
  <c r="R313" i="4"/>
  <c r="P313" i="4"/>
  <c r="BI312" i="4"/>
  <c r="BH312" i="4"/>
  <c r="BG312" i="4"/>
  <c r="BF312" i="4"/>
  <c r="T312" i="4"/>
  <c r="R312" i="4"/>
  <c r="P312" i="4"/>
  <c r="BI310" i="4"/>
  <c r="BH310" i="4"/>
  <c r="BG310" i="4"/>
  <c r="BF310" i="4"/>
  <c r="T310" i="4"/>
  <c r="R310" i="4"/>
  <c r="P310" i="4"/>
  <c r="BI309" i="4"/>
  <c r="BH309" i="4"/>
  <c r="BG309" i="4"/>
  <c r="BF309" i="4"/>
  <c r="T309" i="4"/>
  <c r="R309" i="4"/>
  <c r="P309" i="4"/>
  <c r="BI308" i="4"/>
  <c r="BH308" i="4"/>
  <c r="BG308" i="4"/>
  <c r="BF308" i="4"/>
  <c r="T308" i="4"/>
  <c r="R308" i="4"/>
  <c r="P308" i="4"/>
  <c r="BI306" i="4"/>
  <c r="BH306" i="4"/>
  <c r="BG306" i="4"/>
  <c r="BF306" i="4"/>
  <c r="T306" i="4"/>
  <c r="R306" i="4"/>
  <c r="P306" i="4"/>
  <c r="BI301" i="4"/>
  <c r="BH301" i="4"/>
  <c r="BG301" i="4"/>
  <c r="BF301" i="4"/>
  <c r="T301" i="4"/>
  <c r="R301" i="4"/>
  <c r="P301" i="4"/>
  <c r="BI300" i="4"/>
  <c r="BH300" i="4"/>
  <c r="BG300" i="4"/>
  <c r="BF300" i="4"/>
  <c r="T300" i="4"/>
  <c r="R300" i="4"/>
  <c r="P300" i="4"/>
  <c r="BI299" i="4"/>
  <c r="BH299" i="4"/>
  <c r="BG299" i="4"/>
  <c r="BF299" i="4"/>
  <c r="T299" i="4"/>
  <c r="R299" i="4"/>
  <c r="P299" i="4"/>
  <c r="BI298" i="4"/>
  <c r="BH298" i="4"/>
  <c r="BG298" i="4"/>
  <c r="BF298" i="4"/>
  <c r="T298" i="4"/>
  <c r="R298" i="4"/>
  <c r="P298" i="4"/>
  <c r="BI297" i="4"/>
  <c r="BH297" i="4"/>
  <c r="BG297" i="4"/>
  <c r="BF297" i="4"/>
  <c r="T297" i="4"/>
  <c r="R297" i="4"/>
  <c r="P297" i="4"/>
  <c r="BI296" i="4"/>
  <c r="BH296" i="4"/>
  <c r="BG296" i="4"/>
  <c r="BF296" i="4"/>
  <c r="T296" i="4"/>
  <c r="R296" i="4"/>
  <c r="P296" i="4"/>
  <c r="BI295" i="4"/>
  <c r="BH295" i="4"/>
  <c r="BG295" i="4"/>
  <c r="BF295" i="4"/>
  <c r="T295" i="4"/>
  <c r="R295" i="4"/>
  <c r="P295" i="4"/>
  <c r="BI294" i="4"/>
  <c r="BH294" i="4"/>
  <c r="BG294" i="4"/>
  <c r="BF294" i="4"/>
  <c r="T294" i="4"/>
  <c r="R294" i="4"/>
  <c r="P294" i="4"/>
  <c r="BI293" i="4"/>
  <c r="BH293" i="4"/>
  <c r="BG293" i="4"/>
  <c r="BF293" i="4"/>
  <c r="T293" i="4"/>
  <c r="R293" i="4"/>
  <c r="P293" i="4"/>
  <c r="BI292" i="4"/>
  <c r="BH292" i="4"/>
  <c r="BG292" i="4"/>
  <c r="BF292" i="4"/>
  <c r="T292" i="4"/>
  <c r="R292" i="4"/>
  <c r="P292" i="4"/>
  <c r="BI291" i="4"/>
  <c r="BH291" i="4"/>
  <c r="BG291" i="4"/>
  <c r="BF291" i="4"/>
  <c r="T291" i="4"/>
  <c r="R291" i="4"/>
  <c r="P291" i="4"/>
  <c r="BI290" i="4"/>
  <c r="BH290" i="4"/>
  <c r="BG290" i="4"/>
  <c r="BF290" i="4"/>
  <c r="T290" i="4"/>
  <c r="R290" i="4"/>
  <c r="P290" i="4"/>
  <c r="BI289" i="4"/>
  <c r="BH289" i="4"/>
  <c r="BG289" i="4"/>
  <c r="BF289" i="4"/>
  <c r="T289" i="4"/>
  <c r="R289" i="4"/>
  <c r="P289" i="4"/>
  <c r="BI288" i="4"/>
  <c r="BH288" i="4"/>
  <c r="BG288" i="4"/>
  <c r="BF288" i="4"/>
  <c r="T288" i="4"/>
  <c r="R288" i="4"/>
  <c r="P288" i="4"/>
  <c r="BI286" i="4"/>
  <c r="BH286" i="4"/>
  <c r="BG286" i="4"/>
  <c r="BF286" i="4"/>
  <c r="T286" i="4"/>
  <c r="R286" i="4"/>
  <c r="P286" i="4"/>
  <c r="BI285" i="4"/>
  <c r="BH285" i="4"/>
  <c r="BG285" i="4"/>
  <c r="BF285" i="4"/>
  <c r="T285" i="4"/>
  <c r="R285" i="4"/>
  <c r="P285" i="4"/>
  <c r="BI283" i="4"/>
  <c r="BH283" i="4"/>
  <c r="BG283" i="4"/>
  <c r="BF283" i="4"/>
  <c r="T283" i="4"/>
  <c r="R283" i="4"/>
  <c r="P283" i="4"/>
  <c r="BI282" i="4"/>
  <c r="BH282" i="4"/>
  <c r="BG282" i="4"/>
  <c r="BF282" i="4"/>
  <c r="T282" i="4"/>
  <c r="R282" i="4"/>
  <c r="P282" i="4"/>
  <c r="BI280" i="4"/>
  <c r="BH280" i="4"/>
  <c r="BG280" i="4"/>
  <c r="BF280" i="4"/>
  <c r="T280" i="4"/>
  <c r="R280" i="4"/>
  <c r="P280" i="4"/>
  <c r="BI279" i="4"/>
  <c r="BH279" i="4"/>
  <c r="BG279" i="4"/>
  <c r="BF279" i="4"/>
  <c r="T279" i="4"/>
  <c r="R279" i="4"/>
  <c r="P279" i="4"/>
  <c r="BI278" i="4"/>
  <c r="BH278" i="4"/>
  <c r="BG278" i="4"/>
  <c r="BF278" i="4"/>
  <c r="T278" i="4"/>
  <c r="R278" i="4"/>
  <c r="P278" i="4"/>
  <c r="BI277" i="4"/>
  <c r="BH277" i="4"/>
  <c r="BG277" i="4"/>
  <c r="BF277" i="4"/>
  <c r="T277" i="4"/>
  <c r="R277" i="4"/>
  <c r="P277" i="4"/>
  <c r="BI276" i="4"/>
  <c r="BH276" i="4"/>
  <c r="BG276" i="4"/>
  <c r="BF276" i="4"/>
  <c r="T276" i="4"/>
  <c r="R276" i="4"/>
  <c r="P276" i="4"/>
  <c r="BI275" i="4"/>
  <c r="BH275" i="4"/>
  <c r="BG275" i="4"/>
  <c r="BF275" i="4"/>
  <c r="T275" i="4"/>
  <c r="R275" i="4"/>
  <c r="P275" i="4"/>
  <c r="BI274" i="4"/>
  <c r="BH274" i="4"/>
  <c r="BG274" i="4"/>
  <c r="BF274" i="4"/>
  <c r="T274" i="4"/>
  <c r="R274" i="4"/>
  <c r="P274" i="4"/>
  <c r="BI273" i="4"/>
  <c r="BH273" i="4"/>
  <c r="BG273" i="4"/>
  <c r="BF273" i="4"/>
  <c r="T273" i="4"/>
  <c r="R273" i="4"/>
  <c r="P273" i="4"/>
  <c r="BI272" i="4"/>
  <c r="BH272" i="4"/>
  <c r="BG272" i="4"/>
  <c r="BF272" i="4"/>
  <c r="T272" i="4"/>
  <c r="R272" i="4"/>
  <c r="P272" i="4"/>
  <c r="BI271" i="4"/>
  <c r="BH271" i="4"/>
  <c r="BG271" i="4"/>
  <c r="BF271" i="4"/>
  <c r="T271" i="4"/>
  <c r="R271" i="4"/>
  <c r="P271" i="4"/>
  <c r="BI270" i="4"/>
  <c r="BH270" i="4"/>
  <c r="BG270" i="4"/>
  <c r="BF270" i="4"/>
  <c r="T270" i="4"/>
  <c r="R270" i="4"/>
  <c r="P270" i="4"/>
  <c r="BI269" i="4"/>
  <c r="BH269" i="4"/>
  <c r="BG269" i="4"/>
  <c r="BF269" i="4"/>
  <c r="T269" i="4"/>
  <c r="R269" i="4"/>
  <c r="P269" i="4"/>
  <c r="BI268" i="4"/>
  <c r="BH268" i="4"/>
  <c r="BG268" i="4"/>
  <c r="BF268" i="4"/>
  <c r="T268" i="4"/>
  <c r="R268" i="4"/>
  <c r="P268" i="4"/>
  <c r="BI267" i="4"/>
  <c r="BH267" i="4"/>
  <c r="BG267" i="4"/>
  <c r="BF267" i="4"/>
  <c r="T267" i="4"/>
  <c r="R267" i="4"/>
  <c r="P267" i="4"/>
  <c r="BI266" i="4"/>
  <c r="BH266" i="4"/>
  <c r="BG266" i="4"/>
  <c r="BF266" i="4"/>
  <c r="T266" i="4"/>
  <c r="R266" i="4"/>
  <c r="P266" i="4"/>
  <c r="BI264" i="4"/>
  <c r="BH264" i="4"/>
  <c r="BG264" i="4"/>
  <c r="BF264" i="4"/>
  <c r="T264" i="4"/>
  <c r="R264" i="4"/>
  <c r="P264" i="4"/>
  <c r="BI263" i="4"/>
  <c r="BH263" i="4"/>
  <c r="BG263" i="4"/>
  <c r="BF263" i="4"/>
  <c r="T263" i="4"/>
  <c r="R263" i="4"/>
  <c r="P263" i="4"/>
  <c r="BI261" i="4"/>
  <c r="BH261" i="4"/>
  <c r="BG261" i="4"/>
  <c r="BF261" i="4"/>
  <c r="T261" i="4"/>
  <c r="R261" i="4"/>
  <c r="P261" i="4"/>
  <c r="BI260" i="4"/>
  <c r="BH260" i="4"/>
  <c r="BG260" i="4"/>
  <c r="BF260" i="4"/>
  <c r="T260" i="4"/>
  <c r="R260" i="4"/>
  <c r="P260" i="4"/>
  <c r="BI258" i="4"/>
  <c r="BH258" i="4"/>
  <c r="BG258" i="4"/>
  <c r="BF258" i="4"/>
  <c r="T258" i="4"/>
  <c r="R258" i="4"/>
  <c r="P258" i="4"/>
  <c r="BI257" i="4"/>
  <c r="BH257" i="4"/>
  <c r="BG257" i="4"/>
  <c r="BF257" i="4"/>
  <c r="T257" i="4"/>
  <c r="R257" i="4"/>
  <c r="P257" i="4"/>
  <c r="BI253" i="4"/>
  <c r="BH253" i="4"/>
  <c r="BG253" i="4"/>
  <c r="BF253" i="4"/>
  <c r="T253" i="4"/>
  <c r="R253" i="4"/>
  <c r="P253" i="4"/>
  <c r="BI251" i="4"/>
  <c r="BH251" i="4"/>
  <c r="BG251" i="4"/>
  <c r="BF251" i="4"/>
  <c r="T251" i="4"/>
  <c r="R251" i="4"/>
  <c r="P251" i="4"/>
  <c r="BI248" i="4"/>
  <c r="BH248" i="4"/>
  <c r="BG248" i="4"/>
  <c r="BF248" i="4"/>
  <c r="T248" i="4"/>
  <c r="R248" i="4"/>
  <c r="P248" i="4"/>
  <c r="BI247" i="4"/>
  <c r="BH247" i="4"/>
  <c r="BG247" i="4"/>
  <c r="BF247" i="4"/>
  <c r="T247" i="4"/>
  <c r="R247" i="4"/>
  <c r="P247" i="4"/>
  <c r="BI245" i="4"/>
  <c r="BH245" i="4"/>
  <c r="BG245" i="4"/>
  <c r="BF245" i="4"/>
  <c r="T245" i="4"/>
  <c r="R245" i="4"/>
  <c r="P245" i="4"/>
  <c r="BI242" i="4"/>
  <c r="BH242" i="4"/>
  <c r="BG242" i="4"/>
  <c r="BF242" i="4"/>
  <c r="T242" i="4"/>
  <c r="R242" i="4"/>
  <c r="P242" i="4"/>
  <c r="BI238" i="4"/>
  <c r="BH238" i="4"/>
  <c r="BG238" i="4"/>
  <c r="BF238" i="4"/>
  <c r="T238" i="4"/>
  <c r="R238" i="4"/>
  <c r="P238" i="4"/>
  <c r="BI236" i="4"/>
  <c r="BH236" i="4"/>
  <c r="BG236" i="4"/>
  <c r="BF236" i="4"/>
  <c r="T236" i="4"/>
  <c r="R236" i="4"/>
  <c r="P236" i="4"/>
  <c r="BI234" i="4"/>
  <c r="BH234" i="4"/>
  <c r="BG234" i="4"/>
  <c r="BF234" i="4"/>
  <c r="T234" i="4"/>
  <c r="R234" i="4"/>
  <c r="P234" i="4"/>
  <c r="BI231" i="4"/>
  <c r="BH231" i="4"/>
  <c r="BG231" i="4"/>
  <c r="BF231" i="4"/>
  <c r="T231" i="4"/>
  <c r="R231" i="4"/>
  <c r="P231" i="4"/>
  <c r="BI224" i="4"/>
  <c r="BH224" i="4"/>
  <c r="BG224" i="4"/>
  <c r="BF224" i="4"/>
  <c r="T224" i="4"/>
  <c r="R224" i="4"/>
  <c r="P224" i="4"/>
  <c r="BI222" i="4"/>
  <c r="BH222" i="4"/>
  <c r="BG222" i="4"/>
  <c r="BF222" i="4"/>
  <c r="T222" i="4"/>
  <c r="R222" i="4"/>
  <c r="P222" i="4"/>
  <c r="BI217" i="4"/>
  <c r="BH217" i="4"/>
  <c r="BG217" i="4"/>
  <c r="BF217" i="4"/>
  <c r="T217" i="4"/>
  <c r="R217" i="4"/>
  <c r="P217" i="4"/>
  <c r="BI216" i="4"/>
  <c r="BH216" i="4"/>
  <c r="BG216" i="4"/>
  <c r="BF216" i="4"/>
  <c r="T216" i="4"/>
  <c r="R216" i="4"/>
  <c r="P216" i="4"/>
  <c r="BI206" i="4"/>
  <c r="BH206" i="4"/>
  <c r="BG206" i="4"/>
  <c r="BF206" i="4"/>
  <c r="T206" i="4"/>
  <c r="R206" i="4"/>
  <c r="P206" i="4"/>
  <c r="BI204" i="4"/>
  <c r="BH204" i="4"/>
  <c r="BG204" i="4"/>
  <c r="BF204" i="4"/>
  <c r="T204" i="4"/>
  <c r="R204" i="4"/>
  <c r="P204" i="4"/>
  <c r="BI202" i="4"/>
  <c r="BH202" i="4"/>
  <c r="BG202" i="4"/>
  <c r="BF202" i="4"/>
  <c r="T202" i="4"/>
  <c r="R202" i="4"/>
  <c r="P202" i="4"/>
  <c r="BI200" i="4"/>
  <c r="BH200" i="4"/>
  <c r="BG200" i="4"/>
  <c r="BF200" i="4"/>
  <c r="T200" i="4"/>
  <c r="R200" i="4"/>
  <c r="P200" i="4"/>
  <c r="BI198" i="4"/>
  <c r="BH198" i="4"/>
  <c r="BG198" i="4"/>
  <c r="BF198" i="4"/>
  <c r="T198" i="4"/>
  <c r="R198" i="4"/>
  <c r="P198" i="4"/>
  <c r="BI196" i="4"/>
  <c r="BH196" i="4"/>
  <c r="BG196" i="4"/>
  <c r="BF196" i="4"/>
  <c r="T196" i="4"/>
  <c r="R196" i="4"/>
  <c r="P196" i="4"/>
  <c r="BI192" i="4"/>
  <c r="BH192" i="4"/>
  <c r="BG192" i="4"/>
  <c r="BF192" i="4"/>
  <c r="T192" i="4"/>
  <c r="R192" i="4"/>
  <c r="P192" i="4"/>
  <c r="BI191" i="4"/>
  <c r="BH191" i="4"/>
  <c r="BG191" i="4"/>
  <c r="BF191" i="4"/>
  <c r="T191" i="4"/>
  <c r="R191" i="4"/>
  <c r="P191" i="4"/>
  <c r="BI189" i="4"/>
  <c r="BH189" i="4"/>
  <c r="BG189" i="4"/>
  <c r="BF189" i="4"/>
  <c r="T189" i="4"/>
  <c r="R189" i="4"/>
  <c r="P189" i="4"/>
  <c r="BI188" i="4"/>
  <c r="BH188" i="4"/>
  <c r="BG188" i="4"/>
  <c r="BF188" i="4"/>
  <c r="T188" i="4"/>
  <c r="R188" i="4"/>
  <c r="P188" i="4"/>
  <c r="BI180" i="4"/>
  <c r="BH180" i="4"/>
  <c r="BG180" i="4"/>
  <c r="BF180" i="4"/>
  <c r="T180" i="4"/>
  <c r="R180" i="4"/>
  <c r="P180" i="4"/>
  <c r="BI179" i="4"/>
  <c r="BH179" i="4"/>
  <c r="BG179" i="4"/>
  <c r="BF179" i="4"/>
  <c r="T179" i="4"/>
  <c r="R179" i="4"/>
  <c r="P179" i="4"/>
  <c r="BI178" i="4"/>
  <c r="BH178" i="4"/>
  <c r="BG178" i="4"/>
  <c r="BF178" i="4"/>
  <c r="T178" i="4"/>
  <c r="R178" i="4"/>
  <c r="P178" i="4"/>
  <c r="BI172" i="4"/>
  <c r="BH172" i="4"/>
  <c r="BG172" i="4"/>
  <c r="BF172" i="4"/>
  <c r="T172" i="4"/>
  <c r="R172" i="4"/>
  <c r="P172" i="4"/>
  <c r="BI167" i="4"/>
  <c r="BH167" i="4"/>
  <c r="BG167" i="4"/>
  <c r="BF167" i="4"/>
  <c r="T167" i="4"/>
  <c r="R167" i="4"/>
  <c r="P167" i="4"/>
  <c r="BI165" i="4"/>
  <c r="BH165" i="4"/>
  <c r="BG165" i="4"/>
  <c r="BF165" i="4"/>
  <c r="T165" i="4"/>
  <c r="R165" i="4"/>
  <c r="P165" i="4"/>
  <c r="BI160" i="4"/>
  <c r="BH160" i="4"/>
  <c r="BG160" i="4"/>
  <c r="BF160" i="4"/>
  <c r="T160" i="4"/>
  <c r="R160" i="4"/>
  <c r="P160" i="4"/>
  <c r="BI158" i="4"/>
  <c r="BH158" i="4"/>
  <c r="BG158" i="4"/>
  <c r="BF158" i="4"/>
  <c r="T158" i="4"/>
  <c r="R158" i="4"/>
  <c r="P158" i="4"/>
  <c r="BI149" i="4"/>
  <c r="BH149" i="4"/>
  <c r="BG149" i="4"/>
  <c r="BF149" i="4"/>
  <c r="T149" i="4"/>
  <c r="R149" i="4"/>
  <c r="P149" i="4"/>
  <c r="BI147" i="4"/>
  <c r="BH147" i="4"/>
  <c r="BG147" i="4"/>
  <c r="BF147" i="4"/>
  <c r="T147" i="4"/>
  <c r="R147" i="4"/>
  <c r="P147" i="4"/>
  <c r="BI145" i="4"/>
  <c r="BH145" i="4"/>
  <c r="BG145" i="4"/>
  <c r="BF145" i="4"/>
  <c r="T145" i="4"/>
  <c r="R145" i="4"/>
  <c r="P145" i="4"/>
  <c r="BI141" i="4"/>
  <c r="BH141" i="4"/>
  <c r="BG141" i="4"/>
  <c r="BF141" i="4"/>
  <c r="T141" i="4"/>
  <c r="R141" i="4"/>
  <c r="P141" i="4"/>
  <c r="BI135" i="4"/>
  <c r="BH135" i="4"/>
  <c r="BG135" i="4"/>
  <c r="BF135" i="4"/>
  <c r="T135" i="4"/>
  <c r="R135" i="4"/>
  <c r="P135" i="4"/>
  <c r="J129" i="4"/>
  <c r="J128" i="4"/>
  <c r="F128" i="4"/>
  <c r="F126" i="4"/>
  <c r="E124" i="4"/>
  <c r="J96" i="4"/>
  <c r="J95" i="4"/>
  <c r="F95" i="4"/>
  <c r="F93" i="4"/>
  <c r="E91" i="4"/>
  <c r="J22" i="4"/>
  <c r="E22" i="4"/>
  <c r="F96" i="4" s="1"/>
  <c r="J21" i="4"/>
  <c r="J16" i="4"/>
  <c r="J126" i="4" s="1"/>
  <c r="E7" i="4"/>
  <c r="E118" i="4" s="1"/>
  <c r="J39" i="3"/>
  <c r="J38" i="3"/>
  <c r="AY98" i="1" s="1"/>
  <c r="J37" i="3"/>
  <c r="AX98" i="1"/>
  <c r="BI203" i="3"/>
  <c r="BH203" i="3"/>
  <c r="BG203" i="3"/>
  <c r="BF203" i="3"/>
  <c r="T203" i="3"/>
  <c r="T202" i="3" s="1"/>
  <c r="R203" i="3"/>
  <c r="R202" i="3"/>
  <c r="P203" i="3"/>
  <c r="P202" i="3" s="1"/>
  <c r="BI200" i="3"/>
  <c r="BH200" i="3"/>
  <c r="BG200" i="3"/>
  <c r="BF200" i="3"/>
  <c r="T200" i="3"/>
  <c r="T199" i="3"/>
  <c r="R200" i="3"/>
  <c r="R199" i="3" s="1"/>
  <c r="P200" i="3"/>
  <c r="P199" i="3" s="1"/>
  <c r="BI196" i="3"/>
  <c r="BH196" i="3"/>
  <c r="BG196" i="3"/>
  <c r="BF196" i="3"/>
  <c r="T196" i="3"/>
  <c r="R196" i="3"/>
  <c r="P196" i="3"/>
  <c r="BI193" i="3"/>
  <c r="BH193" i="3"/>
  <c r="BG193" i="3"/>
  <c r="BF193" i="3"/>
  <c r="T193" i="3"/>
  <c r="R193" i="3"/>
  <c r="P193" i="3"/>
  <c r="BI192" i="3"/>
  <c r="BH192" i="3"/>
  <c r="BG192" i="3"/>
  <c r="BF192" i="3"/>
  <c r="T192" i="3"/>
  <c r="R192" i="3"/>
  <c r="P192" i="3"/>
  <c r="BI191" i="3"/>
  <c r="BH191" i="3"/>
  <c r="BG191" i="3"/>
  <c r="BF191" i="3"/>
  <c r="T191" i="3"/>
  <c r="R191" i="3"/>
  <c r="P191" i="3"/>
  <c r="BI190" i="3"/>
  <c r="BH190" i="3"/>
  <c r="BG190" i="3"/>
  <c r="BF190" i="3"/>
  <c r="T190" i="3"/>
  <c r="R190" i="3"/>
  <c r="P190" i="3"/>
  <c r="BI189" i="3"/>
  <c r="BH189" i="3"/>
  <c r="BG189" i="3"/>
  <c r="BF189" i="3"/>
  <c r="T189" i="3"/>
  <c r="R189" i="3"/>
  <c r="P189" i="3"/>
  <c r="BI188" i="3"/>
  <c r="BH188" i="3"/>
  <c r="BG188" i="3"/>
  <c r="BF188" i="3"/>
  <c r="T188" i="3"/>
  <c r="R188" i="3"/>
  <c r="P188" i="3"/>
  <c r="BI185" i="3"/>
  <c r="BH185" i="3"/>
  <c r="BG185" i="3"/>
  <c r="BF185" i="3"/>
  <c r="T185" i="3"/>
  <c r="T184" i="3" s="1"/>
  <c r="R185" i="3"/>
  <c r="R184" i="3" s="1"/>
  <c r="P185" i="3"/>
  <c r="P184" i="3" s="1"/>
  <c r="BI183" i="3"/>
  <c r="BH183" i="3"/>
  <c r="BG183" i="3"/>
  <c r="BF183" i="3"/>
  <c r="T183" i="3"/>
  <c r="R183" i="3"/>
  <c r="P183" i="3"/>
  <c r="BI181" i="3"/>
  <c r="BH181" i="3"/>
  <c r="BG181" i="3"/>
  <c r="BF181" i="3"/>
  <c r="T181" i="3"/>
  <c r="R181" i="3"/>
  <c r="P181" i="3"/>
  <c r="BI179" i="3"/>
  <c r="BH179" i="3"/>
  <c r="BG179" i="3"/>
  <c r="BF179" i="3"/>
  <c r="T179" i="3"/>
  <c r="R179" i="3"/>
  <c r="P179" i="3"/>
  <c r="BI177" i="3"/>
  <c r="BH177" i="3"/>
  <c r="BG177" i="3"/>
  <c r="BF177" i="3"/>
  <c r="T177" i="3"/>
  <c r="R177" i="3"/>
  <c r="P177" i="3"/>
  <c r="BI174" i="3"/>
  <c r="BH174" i="3"/>
  <c r="BG174" i="3"/>
  <c r="BF174" i="3"/>
  <c r="T174" i="3"/>
  <c r="R174" i="3"/>
  <c r="P174" i="3"/>
  <c r="BI172" i="3"/>
  <c r="BH172" i="3"/>
  <c r="BG172" i="3"/>
  <c r="BF172" i="3"/>
  <c r="T172" i="3"/>
  <c r="R172" i="3"/>
  <c r="P172" i="3"/>
  <c r="BI170" i="3"/>
  <c r="BH170" i="3"/>
  <c r="BG170" i="3"/>
  <c r="BF170" i="3"/>
  <c r="T170" i="3"/>
  <c r="R170" i="3"/>
  <c r="P170" i="3"/>
  <c r="BI168" i="3"/>
  <c r="BH168" i="3"/>
  <c r="BG168" i="3"/>
  <c r="BF168" i="3"/>
  <c r="T168" i="3"/>
  <c r="R168" i="3"/>
  <c r="P168" i="3"/>
  <c r="BI166" i="3"/>
  <c r="BH166" i="3"/>
  <c r="BG166" i="3"/>
  <c r="BF166" i="3"/>
  <c r="T166" i="3"/>
  <c r="R166" i="3"/>
  <c r="P166" i="3"/>
  <c r="BI165" i="3"/>
  <c r="BH165" i="3"/>
  <c r="BG165" i="3"/>
  <c r="BF165" i="3"/>
  <c r="T165" i="3"/>
  <c r="R165" i="3"/>
  <c r="P165" i="3"/>
  <c r="BI163" i="3"/>
  <c r="BH163" i="3"/>
  <c r="BG163" i="3"/>
  <c r="BF163" i="3"/>
  <c r="T163" i="3"/>
  <c r="R163" i="3"/>
  <c r="P163" i="3"/>
  <c r="BI161" i="3"/>
  <c r="BH161" i="3"/>
  <c r="BG161" i="3"/>
  <c r="BF161" i="3"/>
  <c r="T161" i="3"/>
  <c r="R161" i="3"/>
  <c r="P161" i="3"/>
  <c r="BI159" i="3"/>
  <c r="BH159" i="3"/>
  <c r="BG159" i="3"/>
  <c r="BF159" i="3"/>
  <c r="T159" i="3"/>
  <c r="R159" i="3"/>
  <c r="P159" i="3"/>
  <c r="BI154" i="3"/>
  <c r="BH154" i="3"/>
  <c r="BG154" i="3"/>
  <c r="BF154" i="3"/>
  <c r="T154" i="3"/>
  <c r="R154" i="3"/>
  <c r="P154" i="3"/>
  <c r="BI152" i="3"/>
  <c r="BH152" i="3"/>
  <c r="BG152" i="3"/>
  <c r="BF152" i="3"/>
  <c r="T152" i="3"/>
  <c r="R152" i="3"/>
  <c r="P152" i="3"/>
  <c r="BI150" i="3"/>
  <c r="BH150" i="3"/>
  <c r="BG150" i="3"/>
  <c r="BF150" i="3"/>
  <c r="T150" i="3"/>
  <c r="R150" i="3"/>
  <c r="P150" i="3"/>
  <c r="BI148" i="3"/>
  <c r="BH148" i="3"/>
  <c r="BG148" i="3"/>
  <c r="BF148" i="3"/>
  <c r="T148" i="3"/>
  <c r="R148" i="3"/>
  <c r="P148" i="3"/>
  <c r="BI145" i="3"/>
  <c r="BH145" i="3"/>
  <c r="BG145" i="3"/>
  <c r="BF145" i="3"/>
  <c r="T145" i="3"/>
  <c r="R145" i="3"/>
  <c r="P145" i="3"/>
  <c r="BI142" i="3"/>
  <c r="BH142" i="3"/>
  <c r="BG142" i="3"/>
  <c r="BF142" i="3"/>
  <c r="T142" i="3"/>
  <c r="R142" i="3"/>
  <c r="P142" i="3"/>
  <c r="BI141" i="3"/>
  <c r="BH141" i="3"/>
  <c r="BG141" i="3"/>
  <c r="BF141" i="3"/>
  <c r="T141" i="3"/>
  <c r="R141" i="3"/>
  <c r="P141" i="3"/>
  <c r="BI139" i="3"/>
  <c r="BH139" i="3"/>
  <c r="BG139" i="3"/>
  <c r="BF139" i="3"/>
  <c r="T139" i="3"/>
  <c r="R139" i="3"/>
  <c r="P139" i="3"/>
  <c r="BI136" i="3"/>
  <c r="BH136" i="3"/>
  <c r="BG136" i="3"/>
  <c r="BF136" i="3"/>
  <c r="T136" i="3"/>
  <c r="R136" i="3"/>
  <c r="P136" i="3"/>
  <c r="BI130" i="3"/>
  <c r="BH130" i="3"/>
  <c r="BG130" i="3"/>
  <c r="BF130" i="3"/>
  <c r="T130" i="3"/>
  <c r="R130" i="3"/>
  <c r="P130" i="3"/>
  <c r="J124" i="3"/>
  <c r="J123" i="3"/>
  <c r="F123" i="3"/>
  <c r="F121" i="3"/>
  <c r="E119" i="3"/>
  <c r="J94" i="3"/>
  <c r="J93" i="3"/>
  <c r="F93" i="3"/>
  <c r="F91" i="3"/>
  <c r="E89" i="3"/>
  <c r="J20" i="3"/>
  <c r="E20" i="3"/>
  <c r="F124" i="3" s="1"/>
  <c r="J19" i="3"/>
  <c r="J14" i="3"/>
  <c r="J121" i="3" s="1"/>
  <c r="E7" i="3"/>
  <c r="E115" i="3" s="1"/>
  <c r="J39" i="2"/>
  <c r="J38" i="2"/>
  <c r="AY96" i="1" s="1"/>
  <c r="J37" i="2"/>
  <c r="AX96" i="1" s="1"/>
  <c r="BI176" i="2"/>
  <c r="BH176" i="2"/>
  <c r="BG176" i="2"/>
  <c r="BF176" i="2"/>
  <c r="T176" i="2"/>
  <c r="T175" i="2" s="1"/>
  <c r="R176" i="2"/>
  <c r="R175" i="2" s="1"/>
  <c r="P176" i="2"/>
  <c r="P175" i="2" s="1"/>
  <c r="BI173" i="2"/>
  <c r="BH173" i="2"/>
  <c r="BG173" i="2"/>
  <c r="BF173" i="2"/>
  <c r="T173" i="2"/>
  <c r="R173" i="2"/>
  <c r="P173" i="2"/>
  <c r="BI171" i="2"/>
  <c r="BH171" i="2"/>
  <c r="BG171" i="2"/>
  <c r="BF171" i="2"/>
  <c r="T171" i="2"/>
  <c r="R171" i="2"/>
  <c r="P171" i="2"/>
  <c r="BI170" i="2"/>
  <c r="BH170" i="2"/>
  <c r="BG170" i="2"/>
  <c r="BF170" i="2"/>
  <c r="T170" i="2"/>
  <c r="R170" i="2"/>
  <c r="P170" i="2"/>
  <c r="BI168" i="2"/>
  <c r="BH168" i="2"/>
  <c r="BG168" i="2"/>
  <c r="BF168" i="2"/>
  <c r="T168" i="2"/>
  <c r="R168" i="2"/>
  <c r="P168" i="2"/>
  <c r="BI166" i="2"/>
  <c r="BH166" i="2"/>
  <c r="BG166" i="2"/>
  <c r="BF166" i="2"/>
  <c r="T166" i="2"/>
  <c r="R166" i="2"/>
  <c r="P166" i="2"/>
  <c r="BI164" i="2"/>
  <c r="BH164" i="2"/>
  <c r="BG164" i="2"/>
  <c r="BF164" i="2"/>
  <c r="T164" i="2"/>
  <c r="R164" i="2"/>
  <c r="P164" i="2"/>
  <c r="BI162" i="2"/>
  <c r="BH162" i="2"/>
  <c r="BG162" i="2"/>
  <c r="BF162" i="2"/>
  <c r="T162" i="2"/>
  <c r="R162" i="2"/>
  <c r="P162" i="2"/>
  <c r="BI160" i="2"/>
  <c r="BH160" i="2"/>
  <c r="BG160" i="2"/>
  <c r="BF160" i="2"/>
  <c r="T160" i="2"/>
  <c r="R160" i="2"/>
  <c r="P160" i="2"/>
  <c r="BI155" i="2"/>
  <c r="BH155" i="2"/>
  <c r="BG155" i="2"/>
  <c r="BF155" i="2"/>
  <c r="T155" i="2"/>
  <c r="R155" i="2"/>
  <c r="P155" i="2"/>
  <c r="BI153" i="2"/>
  <c r="BH153" i="2"/>
  <c r="BG153" i="2"/>
  <c r="BF153" i="2"/>
  <c r="T153" i="2"/>
  <c r="R153" i="2"/>
  <c r="P153" i="2"/>
  <c r="BI151" i="2"/>
  <c r="BH151" i="2"/>
  <c r="BG151" i="2"/>
  <c r="BF151" i="2"/>
  <c r="T151" i="2"/>
  <c r="R151" i="2"/>
  <c r="P151" i="2"/>
  <c r="BI149" i="2"/>
  <c r="BH149" i="2"/>
  <c r="BG149" i="2"/>
  <c r="BF149" i="2"/>
  <c r="T149" i="2"/>
  <c r="R149" i="2"/>
  <c r="P149" i="2"/>
  <c r="BI148" i="2"/>
  <c r="BH148" i="2"/>
  <c r="BG148" i="2"/>
  <c r="BF148" i="2"/>
  <c r="T148" i="2"/>
  <c r="R148" i="2"/>
  <c r="P148" i="2"/>
  <c r="BI145" i="2"/>
  <c r="BH145" i="2"/>
  <c r="BG145" i="2"/>
  <c r="BF145" i="2"/>
  <c r="T145" i="2"/>
  <c r="R145" i="2"/>
  <c r="P145" i="2"/>
  <c r="BI144" i="2"/>
  <c r="BH144" i="2"/>
  <c r="BG144" i="2"/>
  <c r="BF144" i="2"/>
  <c r="T144" i="2"/>
  <c r="R144" i="2"/>
  <c r="P144" i="2"/>
  <c r="BI143" i="2"/>
  <c r="BH143" i="2"/>
  <c r="BG143" i="2"/>
  <c r="BF143" i="2"/>
  <c r="T143" i="2"/>
  <c r="R143" i="2"/>
  <c r="P143" i="2"/>
  <c r="BI142" i="2"/>
  <c r="BH142" i="2"/>
  <c r="BG142" i="2"/>
  <c r="BF142" i="2"/>
  <c r="T142" i="2"/>
  <c r="R142" i="2"/>
  <c r="P142" i="2"/>
  <c r="BI135" i="2"/>
  <c r="BH135" i="2"/>
  <c r="BG135" i="2"/>
  <c r="BF135" i="2"/>
  <c r="T135" i="2"/>
  <c r="R135" i="2"/>
  <c r="P135" i="2"/>
  <c r="BI131" i="2"/>
  <c r="BH131" i="2"/>
  <c r="BG131" i="2"/>
  <c r="BF131" i="2"/>
  <c r="T131" i="2"/>
  <c r="R131" i="2"/>
  <c r="P131" i="2"/>
  <c r="BI130" i="2"/>
  <c r="BH130" i="2"/>
  <c r="BG130" i="2"/>
  <c r="BF130" i="2"/>
  <c r="T130" i="2"/>
  <c r="R130" i="2"/>
  <c r="P130" i="2"/>
  <c r="BI129" i="2"/>
  <c r="BH129" i="2"/>
  <c r="BG129" i="2"/>
  <c r="BF129" i="2"/>
  <c r="T129" i="2"/>
  <c r="R129" i="2"/>
  <c r="P129" i="2"/>
  <c r="J123" i="2"/>
  <c r="J122" i="2"/>
  <c r="F122" i="2"/>
  <c r="F120" i="2"/>
  <c r="E118" i="2"/>
  <c r="J94" i="2"/>
  <c r="J93" i="2"/>
  <c r="F93" i="2"/>
  <c r="F91" i="2"/>
  <c r="E89" i="2"/>
  <c r="J20" i="2"/>
  <c r="E20" i="2"/>
  <c r="F94" i="2" s="1"/>
  <c r="J19" i="2"/>
  <c r="J14" i="2"/>
  <c r="J91" i="2" s="1"/>
  <c r="E7" i="2"/>
  <c r="E114" i="2"/>
  <c r="AM90" i="1"/>
  <c r="AM89" i="1"/>
  <c r="L89" i="1"/>
  <c r="AM87" i="1"/>
  <c r="L87" i="1"/>
  <c r="L85" i="1"/>
  <c r="L84" i="1"/>
  <c r="BK173" i="2"/>
  <c r="J162" i="2"/>
  <c r="BK148" i="2"/>
  <c r="BK144" i="2"/>
  <c r="BK143" i="2"/>
  <c r="BK168" i="2"/>
  <c r="BK164" i="2"/>
  <c r="J153" i="2"/>
  <c r="J144" i="2"/>
  <c r="J135" i="2"/>
  <c r="J131" i="2"/>
  <c r="BK170" i="2"/>
  <c r="J155" i="2"/>
  <c r="BK131" i="2"/>
  <c r="J129" i="2"/>
  <c r="BK166" i="2"/>
  <c r="BK155" i="2"/>
  <c r="J151" i="2"/>
  <c r="BK145" i="2"/>
  <c r="J203" i="3"/>
  <c r="BK196" i="3"/>
  <c r="BK191" i="3"/>
  <c r="BK179" i="3"/>
  <c r="BK161" i="3"/>
  <c r="BK150" i="3"/>
  <c r="J136" i="3"/>
  <c r="BK203" i="3"/>
  <c r="J177" i="3"/>
  <c r="J170" i="3"/>
  <c r="J159" i="3"/>
  <c r="BK141" i="3"/>
  <c r="J193" i="3"/>
  <c r="J189" i="3"/>
  <c r="BK168" i="3"/>
  <c r="J150" i="3"/>
  <c r="J145" i="3"/>
  <c r="BK188" i="3"/>
  <c r="J183" i="3"/>
  <c r="BK177" i="3"/>
  <c r="J168" i="3"/>
  <c r="J163" i="3"/>
  <c r="BK142" i="3"/>
  <c r="J340" i="4"/>
  <c r="BK318" i="4"/>
  <c r="J315" i="4"/>
  <c r="BK312" i="4"/>
  <c r="J301" i="4"/>
  <c r="BK296" i="4"/>
  <c r="BK285" i="4"/>
  <c r="J270" i="4"/>
  <c r="J251" i="4"/>
  <c r="J224" i="4"/>
  <c r="BK179" i="4"/>
  <c r="J165" i="4"/>
  <c r="J145" i="4"/>
  <c r="BK345" i="4"/>
  <c r="J342" i="4"/>
  <c r="J316" i="4"/>
  <c r="J309" i="4"/>
  <c r="BK301" i="4"/>
  <c r="BK298" i="4"/>
  <c r="BK288" i="4"/>
  <c r="BK279" i="4"/>
  <c r="BK271" i="4"/>
  <c r="BK257" i="4"/>
  <c r="J242" i="4"/>
  <c r="J236" i="4"/>
  <c r="BK202" i="4"/>
  <c r="BK192" i="4"/>
  <c r="BK180" i="4"/>
  <c r="BK149" i="4"/>
  <c r="BK342" i="4"/>
  <c r="J324" i="4"/>
  <c r="BK313" i="4"/>
  <c r="BK308" i="4"/>
  <c r="J292" i="4"/>
  <c r="J288" i="4"/>
  <c r="BK282" i="4"/>
  <c r="J275" i="4"/>
  <c r="J271" i="4"/>
  <c r="J268" i="4"/>
  <c r="J264" i="4"/>
  <c r="J253" i="4"/>
  <c r="BK247" i="4"/>
  <c r="J238" i="4"/>
  <c r="BK231" i="4"/>
  <c r="BK217" i="4"/>
  <c r="BK216" i="4"/>
  <c r="J202" i="4"/>
  <c r="BK196" i="4"/>
  <c r="J158" i="4"/>
  <c r="J343" i="4"/>
  <c r="J296" i="4"/>
  <c r="BK293" i="4"/>
  <c r="BK286" i="4"/>
  <c r="BK280" i="4"/>
  <c r="BK275" i="4"/>
  <c r="BK273" i="4"/>
  <c r="J269" i="4"/>
  <c r="J266" i="4"/>
  <c r="BK258" i="4"/>
  <c r="BK245" i="4"/>
  <c r="J204" i="4"/>
  <c r="BK191" i="4"/>
  <c r="J180" i="4"/>
  <c r="BK160" i="4"/>
  <c r="J149" i="4"/>
  <c r="BK203" i="5"/>
  <c r="BK163" i="5"/>
  <c r="BK154" i="5"/>
  <c r="J149" i="5"/>
  <c r="J195" i="5"/>
  <c r="J194" i="5"/>
  <c r="J193" i="5"/>
  <c r="J192" i="5"/>
  <c r="BK190" i="5"/>
  <c r="BK185" i="5"/>
  <c r="BK183" i="5"/>
  <c r="J180" i="5"/>
  <c r="BK177" i="5"/>
  <c r="BK176" i="5"/>
  <c r="BK167" i="5"/>
  <c r="J154" i="5"/>
  <c r="J133" i="5"/>
  <c r="J200" i="5"/>
  <c r="J190" i="5"/>
  <c r="BK180" i="5"/>
  <c r="BK171" i="5"/>
  <c r="J163" i="5"/>
  <c r="J140" i="5"/>
  <c r="J198" i="5"/>
  <c r="BK195" i="5"/>
  <c r="BK192" i="5"/>
  <c r="J183" i="5"/>
  <c r="J161" i="5"/>
  <c r="BK149" i="5"/>
  <c r="BK140" i="5"/>
  <c r="J181" i="6"/>
  <c r="J164" i="6"/>
  <c r="J159" i="6"/>
  <c r="J144" i="6"/>
  <c r="BK170" i="6"/>
  <c r="J155" i="6"/>
  <c r="BK153" i="6"/>
  <c r="BK145" i="6"/>
  <c r="J163" i="6"/>
  <c r="J142" i="6"/>
  <c r="BK181" i="6"/>
  <c r="J172" i="6"/>
  <c r="BK151" i="6"/>
  <c r="J145" i="6"/>
  <c r="J134" i="7"/>
  <c r="BK134" i="7"/>
  <c r="J128" i="7"/>
  <c r="J130" i="7"/>
  <c r="J171" i="2"/>
  <c r="J168" i="2"/>
  <c r="BK160" i="2"/>
  <c r="J145" i="2"/>
  <c r="J142" i="2"/>
  <c r="J176" i="2"/>
  <c r="J173" i="2"/>
  <c r="BK171" i="2"/>
  <c r="J170" i="2"/>
  <c r="J166" i="2"/>
  <c r="J160" i="2"/>
  <c r="BK151" i="2"/>
  <c r="BK142" i="2"/>
  <c r="AS95" i="1"/>
  <c r="BK162" i="2"/>
  <c r="J149" i="2"/>
  <c r="BK130" i="2"/>
  <c r="AS99" i="1"/>
  <c r="BK149" i="2"/>
  <c r="J143" i="2"/>
  <c r="BK129" i="2"/>
  <c r="BK193" i="3"/>
  <c r="J190" i="3"/>
  <c r="J174" i="3"/>
  <c r="BK154" i="3"/>
  <c r="J142" i="3"/>
  <c r="BK139" i="3"/>
  <c r="BK181" i="3"/>
  <c r="J172" i="3"/>
  <c r="J161" i="3"/>
  <c r="J154" i="3"/>
  <c r="J196" i="3"/>
  <c r="J191" i="3"/>
  <c r="J188" i="3"/>
  <c r="J165" i="3"/>
  <c r="BK152" i="3"/>
  <c r="BK148" i="3"/>
  <c r="J200" i="3"/>
  <c r="BK185" i="3"/>
  <c r="J179" i="3"/>
  <c r="BK166" i="3"/>
  <c r="BK145" i="3"/>
  <c r="BK130" i="3"/>
  <c r="BK324" i="4"/>
  <c r="BK316" i="4"/>
  <c r="J313" i="4"/>
  <c r="BK309" i="4"/>
  <c r="BK300" i="4"/>
  <c r="J295" i="4"/>
  <c r="J289" i="4"/>
  <c r="BK278" i="4"/>
  <c r="J261" i="4"/>
  <c r="J231" i="4"/>
  <c r="BK189" i="4"/>
  <c r="BK178" i="4"/>
  <c r="J147" i="4"/>
  <c r="BK135" i="4"/>
  <c r="J331" i="4"/>
  <c r="BK315" i="4"/>
  <c r="J308" i="4"/>
  <c r="J300" i="4"/>
  <c r="J294" i="4"/>
  <c r="J291" i="4"/>
  <c r="J280" i="4"/>
  <c r="BK274" i="4"/>
  <c r="J260" i="4"/>
  <c r="BK248" i="4"/>
  <c r="BK238" i="4"/>
  <c r="J206" i="4"/>
  <c r="J198" i="4"/>
  <c r="J179" i="4"/>
  <c r="J141" i="4"/>
  <c r="BK340" i="4"/>
  <c r="BK331" i="4"/>
  <c r="J314" i="4"/>
  <c r="J312" i="4"/>
  <c r="BK297" i="4"/>
  <c r="BK289" i="4"/>
  <c r="J283" i="4"/>
  <c r="J277" i="4"/>
  <c r="J272" i="4"/>
  <c r="BK269" i="4"/>
  <c r="BK266" i="4"/>
  <c r="J258" i="4"/>
  <c r="J248" i="4"/>
  <c r="BK242" i="4"/>
  <c r="BK234" i="4"/>
  <c r="J222" i="4"/>
  <c r="BK204" i="4"/>
  <c r="BK200" i="4"/>
  <c r="J172" i="4"/>
  <c r="BK167" i="4"/>
  <c r="BK299" i="4"/>
  <c r="BK295" i="4"/>
  <c r="BK292" i="4"/>
  <c r="J285" i="4"/>
  <c r="BK277" i="4"/>
  <c r="J274" i="4"/>
  <c r="BK270" i="4"/>
  <c r="BK268" i="4"/>
  <c r="BK264" i="4"/>
  <c r="J257" i="4"/>
  <c r="J216" i="4"/>
  <c r="J192" i="4"/>
  <c r="BK188" i="4"/>
  <c r="J178" i="4"/>
  <c r="BK165" i="4"/>
  <c r="BK147" i="4"/>
  <c r="J199" i="5"/>
  <c r="J171" i="5"/>
  <c r="J156" i="5"/>
  <c r="BK150" i="5"/>
  <c r="J138" i="5"/>
  <c r="J169" i="5"/>
  <c r="BK156" i="5"/>
  <c r="BK145" i="5"/>
  <c r="BK201" i="5"/>
  <c r="J196" i="5"/>
  <c r="J185" i="5"/>
  <c r="J176" i="5"/>
  <c r="BK169" i="5"/>
  <c r="BK153" i="5"/>
  <c r="J201" i="5"/>
  <c r="BK197" i="5"/>
  <c r="BK194" i="5"/>
  <c r="BK189" i="5"/>
  <c r="J167" i="5"/>
  <c r="J157" i="5"/>
  <c r="BK147" i="5"/>
  <c r="BK138" i="5"/>
  <c r="J177" i="6"/>
  <c r="J167" i="6"/>
  <c r="J157" i="6"/>
  <c r="BK142" i="6"/>
  <c r="BK172" i="6"/>
  <c r="BK167" i="6"/>
  <c r="J151" i="6"/>
  <c r="BK133" i="6"/>
  <c r="BK164" i="6"/>
  <c r="BK144" i="6"/>
  <c r="J133" i="6"/>
  <c r="J176" i="6"/>
  <c r="BK159" i="6"/>
  <c r="BK149" i="6"/>
  <c r="BK136" i="7"/>
  <c r="BK132" i="7"/>
  <c r="J129" i="7"/>
  <c r="J132" i="7"/>
  <c r="BK129" i="7"/>
  <c r="BK135" i="2"/>
  <c r="BK176" i="2"/>
  <c r="J164" i="2"/>
  <c r="BK153" i="2"/>
  <c r="J148" i="2"/>
  <c r="J130" i="2"/>
  <c r="BK200" i="3"/>
  <c r="J192" i="3"/>
  <c r="BK183" i="3"/>
  <c r="BK170" i="3"/>
  <c r="J152" i="3"/>
  <c r="J141" i="3"/>
  <c r="BK189" i="3"/>
  <c r="BK174" i="3"/>
  <c r="J166" i="3"/>
  <c r="J148" i="3"/>
  <c r="J130" i="3"/>
  <c r="BK190" i="3"/>
  <c r="J185" i="3"/>
  <c r="BK163" i="3"/>
  <c r="J139" i="3"/>
  <c r="BK192" i="3"/>
  <c r="J181" i="3"/>
  <c r="BK172" i="3"/>
  <c r="BK165" i="3"/>
  <c r="BK159" i="3"/>
  <c r="BK136" i="3"/>
  <c r="BK334" i="4"/>
  <c r="J317" i="4"/>
  <c r="BK314" i="4"/>
  <c r="BK306" i="4"/>
  <c r="J297" i="4"/>
  <c r="BK290" i="4"/>
  <c r="J279" i="4"/>
  <c r="BK263" i="4"/>
  <c r="J234" i="4"/>
  <c r="BK222" i="4"/>
  <c r="BK172" i="4"/>
  <c r="BK141" i="4"/>
  <c r="BK343" i="4"/>
  <c r="BK317" i="4"/>
  <c r="BK310" i="4"/>
  <c r="J306" i="4"/>
  <c r="J299" i="4"/>
  <c r="J293" i="4"/>
  <c r="BK283" i="4"/>
  <c r="BK276" i="4"/>
  <c r="BK261" i="4"/>
  <c r="J247" i="4"/>
  <c r="J217" i="4"/>
  <c r="J200" i="4"/>
  <c r="J188" i="4"/>
  <c r="J160" i="4"/>
  <c r="J345" i="4"/>
  <c r="J334" i="4"/>
  <c r="J318" i="4"/>
  <c r="J310" i="4"/>
  <c r="BK291" i="4"/>
  <c r="J286" i="4"/>
  <c r="J278" i="4"/>
  <c r="J273" i="4"/>
  <c r="J267" i="4"/>
  <c r="BK260" i="4"/>
  <c r="BK251" i="4"/>
  <c r="J245" i="4"/>
  <c r="BK236" i="4"/>
  <c r="BK224" i="4"/>
  <c r="BK206" i="4"/>
  <c r="BK198" i="4"/>
  <c r="J191" i="4"/>
  <c r="J135" i="4"/>
  <c r="J298" i="4"/>
  <c r="BK294" i="4"/>
  <c r="J290" i="4"/>
  <c r="J282" i="4"/>
  <c r="J276" i="4"/>
  <c r="BK272" i="4"/>
  <c r="BK267" i="4"/>
  <c r="J263" i="4"/>
  <c r="BK253" i="4"/>
  <c r="J196" i="4"/>
  <c r="J189" i="4"/>
  <c r="J167" i="4"/>
  <c r="BK158" i="4"/>
  <c r="BK145" i="4"/>
  <c r="BK198" i="5"/>
  <c r="BK161" i="5"/>
  <c r="J153" i="5"/>
  <c r="BK200" i="5"/>
  <c r="BK157" i="5"/>
  <c r="J203" i="5"/>
  <c r="J197" i="5"/>
  <c r="J189" i="5"/>
  <c r="J177" i="5"/>
  <c r="BK165" i="5"/>
  <c r="J147" i="5"/>
  <c r="BK199" i="5"/>
  <c r="BK196" i="5"/>
  <c r="BK193" i="5"/>
  <c r="J165" i="5"/>
  <c r="J150" i="5"/>
  <c r="J145" i="5"/>
  <c r="BK133" i="5"/>
  <c r="BK176" i="6"/>
  <c r="BK163" i="6"/>
  <c r="BK155" i="6"/>
  <c r="BK177" i="6"/>
  <c r="BK157" i="6"/>
  <c r="J149" i="6"/>
  <c r="J179" i="6"/>
  <c r="J153" i="6"/>
  <c r="BK140" i="6"/>
  <c r="BK179" i="6"/>
  <c r="J170" i="6"/>
  <c r="J140" i="6"/>
  <c r="BK128" i="7"/>
  <c r="J136" i="7"/>
  <c r="BK130" i="7"/>
  <c r="BK128" i="2" l="1"/>
  <c r="J128" i="2" s="1"/>
  <c r="J100" i="2" s="1"/>
  <c r="BK134" i="2"/>
  <c r="J134" i="2" s="1"/>
  <c r="J101" i="2" s="1"/>
  <c r="T134" i="2"/>
  <c r="R147" i="2"/>
  <c r="P161" i="2"/>
  <c r="P129" i="3"/>
  <c r="BK176" i="3"/>
  <c r="J176" i="3" s="1"/>
  <c r="J101" i="3" s="1"/>
  <c r="T176" i="3"/>
  <c r="BK187" i="3"/>
  <c r="J187" i="3" s="1"/>
  <c r="J103" i="3" s="1"/>
  <c r="R187" i="3"/>
  <c r="T134" i="4"/>
  <c r="R233" i="4"/>
  <c r="R237" i="4"/>
  <c r="P256" i="4"/>
  <c r="BK333" i="4"/>
  <c r="J333" i="4"/>
  <c r="J108" i="4" s="1"/>
  <c r="T132" i="5"/>
  <c r="T131" i="5"/>
  <c r="T130" i="5" s="1"/>
  <c r="T188" i="5"/>
  <c r="R132" i="6"/>
  <c r="P175" i="6"/>
  <c r="P128" i="2"/>
  <c r="T128" i="2"/>
  <c r="R134" i="2"/>
  <c r="P147" i="2"/>
  <c r="BK161" i="2"/>
  <c r="J161" i="2" s="1"/>
  <c r="J103" i="2" s="1"/>
  <c r="T161" i="2"/>
  <c r="R129" i="3"/>
  <c r="P176" i="3"/>
  <c r="P187" i="3"/>
  <c r="BK134" i="4"/>
  <c r="J134" i="4" s="1"/>
  <c r="J102" i="4" s="1"/>
  <c r="BK233" i="4"/>
  <c r="J233" i="4" s="1"/>
  <c r="J103" i="4" s="1"/>
  <c r="P237" i="4"/>
  <c r="T256" i="4"/>
  <c r="T333" i="4"/>
  <c r="T332" i="4"/>
  <c r="R132" i="5"/>
  <c r="R188" i="5"/>
  <c r="R131" i="5" s="1"/>
  <c r="R130" i="5" s="1"/>
  <c r="T132" i="6"/>
  <c r="BK175" i="6"/>
  <c r="J175" i="6" s="1"/>
  <c r="J105" i="6" s="1"/>
  <c r="R127" i="7"/>
  <c r="R126" i="7"/>
  <c r="R125" i="7" s="1"/>
  <c r="R128" i="2"/>
  <c r="P134" i="2"/>
  <c r="BK147" i="2"/>
  <c r="J147" i="2" s="1"/>
  <c r="J102" i="2" s="1"/>
  <c r="T147" i="2"/>
  <c r="R161" i="2"/>
  <c r="BK129" i="3"/>
  <c r="J129" i="3"/>
  <c r="J100" i="3" s="1"/>
  <c r="T129" i="3"/>
  <c r="T128" i="3"/>
  <c r="T127" i="3" s="1"/>
  <c r="R176" i="3"/>
  <c r="T187" i="3"/>
  <c r="P134" i="4"/>
  <c r="P233" i="4"/>
  <c r="BK237" i="4"/>
  <c r="J237" i="4" s="1"/>
  <c r="J104" i="4" s="1"/>
  <c r="R256" i="4"/>
  <c r="P333" i="4"/>
  <c r="P332" i="4" s="1"/>
  <c r="P132" i="5"/>
  <c r="P131" i="5" s="1"/>
  <c r="P130" i="5" s="1"/>
  <c r="AU101" i="1" s="1"/>
  <c r="P188" i="5"/>
  <c r="BK132" i="6"/>
  <c r="J132" i="6" s="1"/>
  <c r="J102" i="6" s="1"/>
  <c r="R175" i="6"/>
  <c r="BK127" i="7"/>
  <c r="J127" i="7" s="1"/>
  <c r="J100" i="7" s="1"/>
  <c r="P127" i="7"/>
  <c r="P126" i="7"/>
  <c r="P125" i="7"/>
  <c r="AU103" i="1" s="1"/>
  <c r="R134" i="4"/>
  <c r="T233" i="4"/>
  <c r="T237" i="4"/>
  <c r="BK256" i="4"/>
  <c r="J256" i="4" s="1"/>
  <c r="J105" i="4" s="1"/>
  <c r="R333" i="4"/>
  <c r="R332" i="4"/>
  <c r="BK132" i="5"/>
  <c r="J132" i="5" s="1"/>
  <c r="J102" i="5" s="1"/>
  <c r="BK188" i="5"/>
  <c r="J188" i="5" s="1"/>
  <c r="J105" i="5" s="1"/>
  <c r="P132" i="6"/>
  <c r="P131" i="6" s="1"/>
  <c r="P130" i="6" s="1"/>
  <c r="AU102" i="1" s="1"/>
  <c r="T175" i="6"/>
  <c r="T127" i="7"/>
  <c r="T126" i="7"/>
  <c r="T125" i="7" s="1"/>
  <c r="BK175" i="2"/>
  <c r="J175" i="2" s="1"/>
  <c r="J104" i="2" s="1"/>
  <c r="BK202" i="3"/>
  <c r="J202" i="3" s="1"/>
  <c r="J105" i="3" s="1"/>
  <c r="BK184" i="5"/>
  <c r="J184" i="5" s="1"/>
  <c r="J104" i="5" s="1"/>
  <c r="BK184" i="3"/>
  <c r="J184" i="3"/>
  <c r="J102" i="3" s="1"/>
  <c r="BK199" i="3"/>
  <c r="J199" i="3"/>
  <c r="J104" i="3" s="1"/>
  <c r="BK180" i="6"/>
  <c r="J180" i="6" s="1"/>
  <c r="J106" i="6" s="1"/>
  <c r="BK131" i="7"/>
  <c r="J131" i="7" s="1"/>
  <c r="J101" i="7" s="1"/>
  <c r="BK135" i="7"/>
  <c r="J135" i="7" s="1"/>
  <c r="J103" i="7" s="1"/>
  <c r="BK330" i="4"/>
  <c r="J330" i="4" s="1"/>
  <c r="J106" i="4" s="1"/>
  <c r="BK182" i="5"/>
  <c r="J182" i="5"/>
  <c r="J103" i="5"/>
  <c r="BK202" i="5"/>
  <c r="J202" i="5" s="1"/>
  <c r="J106" i="5" s="1"/>
  <c r="BK169" i="6"/>
  <c r="J169" i="6"/>
  <c r="J103" i="6" s="1"/>
  <c r="BK171" i="6"/>
  <c r="J171" i="6" s="1"/>
  <c r="J104" i="6" s="1"/>
  <c r="BK133" i="7"/>
  <c r="J133" i="7"/>
  <c r="J102" i="7"/>
  <c r="J91" i="7"/>
  <c r="BE136" i="7"/>
  <c r="F94" i="7"/>
  <c r="BE128" i="7"/>
  <c r="BE129" i="7"/>
  <c r="BE130" i="7"/>
  <c r="E85" i="7"/>
  <c r="BE132" i="7"/>
  <c r="BE134" i="7"/>
  <c r="E85" i="6"/>
  <c r="F127" i="6"/>
  <c r="BE142" i="6"/>
  <c r="BE153" i="6"/>
  <c r="BE159" i="6"/>
  <c r="BE164" i="6"/>
  <c r="BE177" i="6"/>
  <c r="BE145" i="6"/>
  <c r="BE155" i="6"/>
  <c r="BE157" i="6"/>
  <c r="BE167" i="6"/>
  <c r="BE172" i="6"/>
  <c r="BE176" i="6"/>
  <c r="J124" i="6"/>
  <c r="BE140" i="6"/>
  <c r="BE163" i="6"/>
  <c r="BE179" i="6"/>
  <c r="BE133" i="6"/>
  <c r="BE144" i="6"/>
  <c r="BE149" i="6"/>
  <c r="BE151" i="6"/>
  <c r="BE170" i="6"/>
  <c r="BE181" i="6"/>
  <c r="E116" i="5"/>
  <c r="BE153" i="5"/>
  <c r="BE169" i="5"/>
  <c r="BE171" i="5"/>
  <c r="BE177" i="5"/>
  <c r="BE133" i="5"/>
  <c r="BE154" i="5"/>
  <c r="BE156" i="5"/>
  <c r="BE192" i="5"/>
  <c r="BE198" i="5"/>
  <c r="J93" i="5"/>
  <c r="BE138" i="5"/>
  <c r="BE147" i="5"/>
  <c r="BE149" i="5"/>
  <c r="BE150" i="5"/>
  <c r="BE157" i="5"/>
  <c r="BE161" i="5"/>
  <c r="BE163" i="5"/>
  <c r="BE196" i="5"/>
  <c r="BE197" i="5"/>
  <c r="BE199" i="5"/>
  <c r="BE200" i="5"/>
  <c r="BE201" i="5"/>
  <c r="BE203" i="5"/>
  <c r="BE140" i="5"/>
  <c r="BE145" i="5"/>
  <c r="BE165" i="5"/>
  <c r="BE167" i="5"/>
  <c r="BE176" i="5"/>
  <c r="BE180" i="5"/>
  <c r="BE183" i="5"/>
  <c r="BE185" i="5"/>
  <c r="BE189" i="5"/>
  <c r="BE190" i="5"/>
  <c r="BE193" i="5"/>
  <c r="BE194" i="5"/>
  <c r="BE195" i="5"/>
  <c r="F129" i="4"/>
  <c r="BE135" i="4"/>
  <c r="BE167" i="4"/>
  <c r="BE192" i="4"/>
  <c r="BE196" i="4"/>
  <c r="BE200" i="4"/>
  <c r="BE206" i="4"/>
  <c r="BE217" i="4"/>
  <c r="BE231" i="4"/>
  <c r="BE234" i="4"/>
  <c r="BE236" i="4"/>
  <c r="BE260" i="4"/>
  <c r="BE274" i="4"/>
  <c r="BE278" i="4"/>
  <c r="BE288" i="4"/>
  <c r="BE290" i="4"/>
  <c r="BE297" i="4"/>
  <c r="BE300" i="4"/>
  <c r="J93" i="4"/>
  <c r="BE141" i="4"/>
  <c r="BE147" i="4"/>
  <c r="BE160" i="4"/>
  <c r="BE178" i="4"/>
  <c r="BE179" i="4"/>
  <c r="BE188" i="4"/>
  <c r="BE202" i="4"/>
  <c r="BE248" i="4"/>
  <c r="BE261" i="4"/>
  <c r="BE279" i="4"/>
  <c r="BE283" i="4"/>
  <c r="BE293" i="4"/>
  <c r="BE295" i="4"/>
  <c r="BE298" i="4"/>
  <c r="BE299" i="4"/>
  <c r="BE301" i="4"/>
  <c r="BE310" i="4"/>
  <c r="BE312" i="4"/>
  <c r="BE316" i="4"/>
  <c r="BE318" i="4"/>
  <c r="BE334" i="4"/>
  <c r="BE145" i="4"/>
  <c r="BE165" i="4"/>
  <c r="BE172" i="4"/>
  <c r="BE189" i="4"/>
  <c r="BE204" i="4"/>
  <c r="BE222" i="4"/>
  <c r="BE224" i="4"/>
  <c r="BE251" i="4"/>
  <c r="BE263" i="4"/>
  <c r="BE266" i="4"/>
  <c r="BE267" i="4"/>
  <c r="BE269" i="4"/>
  <c r="BE270" i="4"/>
  <c r="BE272" i="4"/>
  <c r="BE277" i="4"/>
  <c r="BE285" i="4"/>
  <c r="BE289" i="4"/>
  <c r="BE294" i="4"/>
  <c r="BE296" i="4"/>
  <c r="BE309" i="4"/>
  <c r="BE313" i="4"/>
  <c r="BE314" i="4"/>
  <c r="BE331" i="4"/>
  <c r="BE340" i="4"/>
  <c r="BE343" i="4"/>
  <c r="BE345" i="4"/>
  <c r="E85" i="4"/>
  <c r="BE149" i="4"/>
  <c r="BE158" i="4"/>
  <c r="BE180" i="4"/>
  <c r="BE191" i="4"/>
  <c r="BE198" i="4"/>
  <c r="BE216" i="4"/>
  <c r="BE238" i="4"/>
  <c r="BE242" i="4"/>
  <c r="BE245" i="4"/>
  <c r="BE247" i="4"/>
  <c r="BE253" i="4"/>
  <c r="BE257" i="4"/>
  <c r="BE258" i="4"/>
  <c r="BE264" i="4"/>
  <c r="BE268" i="4"/>
  <c r="BE271" i="4"/>
  <c r="BE273" i="4"/>
  <c r="BE275" i="4"/>
  <c r="BE276" i="4"/>
  <c r="BE280" i="4"/>
  <c r="BE282" i="4"/>
  <c r="BE286" i="4"/>
  <c r="BE291" i="4"/>
  <c r="BE292" i="4"/>
  <c r="BE306" i="4"/>
  <c r="BE308" i="4"/>
  <c r="BE315" i="4"/>
  <c r="BE317" i="4"/>
  <c r="BE324" i="4"/>
  <c r="BE342" i="4"/>
  <c r="E85" i="3"/>
  <c r="BE139" i="3"/>
  <c r="BE148" i="3"/>
  <c r="BE152" i="3"/>
  <c r="BE161" i="3"/>
  <c r="BE168" i="3"/>
  <c r="BE189" i="3"/>
  <c r="BE190" i="3"/>
  <c r="BE200" i="3"/>
  <c r="BE203" i="3"/>
  <c r="F94" i="3"/>
  <c r="BE130" i="3"/>
  <c r="BE141" i="3"/>
  <c r="BE159" i="3"/>
  <c r="BE170" i="3"/>
  <c r="BE172" i="3"/>
  <c r="BE177" i="3"/>
  <c r="BE179" i="3"/>
  <c r="BE181" i="3"/>
  <c r="BE136" i="3"/>
  <c r="BE142" i="3"/>
  <c r="BE150" i="3"/>
  <c r="BE183" i="3"/>
  <c r="BE185" i="3"/>
  <c r="BE191" i="3"/>
  <c r="BE192" i="3"/>
  <c r="BE193" i="3"/>
  <c r="BE196" i="3"/>
  <c r="J91" i="3"/>
  <c r="BE145" i="3"/>
  <c r="BE154" i="3"/>
  <c r="BE163" i="3"/>
  <c r="BE165" i="3"/>
  <c r="BE166" i="3"/>
  <c r="BE174" i="3"/>
  <c r="BE188" i="3"/>
  <c r="F123" i="2"/>
  <c r="BE131" i="2"/>
  <c r="BE135" i="2"/>
  <c r="BE160" i="2"/>
  <c r="BE164" i="2"/>
  <c r="BE176" i="2"/>
  <c r="E85" i="2"/>
  <c r="BE142" i="2"/>
  <c r="BE145" i="2"/>
  <c r="BE151" i="2"/>
  <c r="BE162" i="2"/>
  <c r="BE171" i="2"/>
  <c r="J120" i="2"/>
  <c r="BE143" i="2"/>
  <c r="BE144" i="2"/>
  <c r="BE148" i="2"/>
  <c r="BE155" i="2"/>
  <c r="BE170" i="2"/>
  <c r="BE173" i="2"/>
  <c r="BE129" i="2"/>
  <c r="BE130" i="2"/>
  <c r="BE149" i="2"/>
  <c r="BE153" i="2"/>
  <c r="BE166" i="2"/>
  <c r="BE168" i="2"/>
  <c r="F37" i="2"/>
  <c r="BB96" i="1" s="1"/>
  <c r="BB95" i="1" s="1"/>
  <c r="AX95" i="1" s="1"/>
  <c r="AS97" i="1"/>
  <c r="F38" i="3"/>
  <c r="BC98" i="1" s="1"/>
  <c r="J38" i="4"/>
  <c r="AW100" i="1" s="1"/>
  <c r="F38" i="5"/>
  <c r="BA101" i="1" s="1"/>
  <c r="F38" i="6"/>
  <c r="BA102" i="1" s="1"/>
  <c r="F40" i="6"/>
  <c r="BC102" i="1" s="1"/>
  <c r="F38" i="7"/>
  <c r="BC103" i="1"/>
  <c r="J36" i="2"/>
  <c r="AW96" i="1" s="1"/>
  <c r="F39" i="3"/>
  <c r="BD98" i="1" s="1"/>
  <c r="F41" i="4"/>
  <c r="BD100" i="1" s="1"/>
  <c r="F40" i="4"/>
  <c r="BC100" i="1" s="1"/>
  <c r="F39" i="6"/>
  <c r="BB102" i="1" s="1"/>
  <c r="F39" i="2"/>
  <c r="BD96" i="1"/>
  <c r="BD95" i="1" s="1"/>
  <c r="J36" i="3"/>
  <c r="AW98" i="1" s="1"/>
  <c r="F39" i="4"/>
  <c r="BB100" i="1" s="1"/>
  <c r="F41" i="5"/>
  <c r="BD101" i="1" s="1"/>
  <c r="J38" i="5"/>
  <c r="AW101" i="1" s="1"/>
  <c r="F41" i="6"/>
  <c r="BD102" i="1"/>
  <c r="F37" i="7"/>
  <c r="BB103" i="1" s="1"/>
  <c r="J36" i="7"/>
  <c r="AW103" i="1"/>
  <c r="F36" i="2"/>
  <c r="BA96" i="1" s="1"/>
  <c r="BA95" i="1" s="1"/>
  <c r="AW95" i="1" s="1"/>
  <c r="F38" i="2"/>
  <c r="BC96" i="1" s="1"/>
  <c r="BC95" i="1" s="1"/>
  <c r="AY95" i="1" s="1"/>
  <c r="F36" i="3"/>
  <c r="BA98" i="1" s="1"/>
  <c r="F37" i="3"/>
  <c r="BB98" i="1"/>
  <c r="F38" i="4"/>
  <c r="BA100" i="1" s="1"/>
  <c r="F40" i="5"/>
  <c r="BC101" i="1" s="1"/>
  <c r="F39" i="5"/>
  <c r="BB101" i="1" s="1"/>
  <c r="J38" i="6"/>
  <c r="AW102" i="1"/>
  <c r="F36" i="7"/>
  <c r="BA103" i="1" s="1"/>
  <c r="F39" i="7"/>
  <c r="BD103" i="1" s="1"/>
  <c r="P133" i="4" l="1"/>
  <c r="R133" i="4"/>
  <c r="R132" i="4" s="1"/>
  <c r="P132" i="4"/>
  <c r="AU100" i="1" s="1"/>
  <c r="AU99" i="1" s="1"/>
  <c r="R128" i="3"/>
  <c r="R127" i="3" s="1"/>
  <c r="R131" i="6"/>
  <c r="R130" i="6" s="1"/>
  <c r="T133" i="4"/>
  <c r="T132" i="4" s="1"/>
  <c r="P127" i="2"/>
  <c r="P126" i="2" s="1"/>
  <c r="AU96" i="1" s="1"/>
  <c r="AU95" i="1" s="1"/>
  <c r="P128" i="3"/>
  <c r="P127" i="3"/>
  <c r="AU98" i="1" s="1"/>
  <c r="T131" i="6"/>
  <c r="T130" i="6" s="1"/>
  <c r="R127" i="2"/>
  <c r="R126" i="2" s="1"/>
  <c r="T127" i="2"/>
  <c r="T126" i="2" s="1"/>
  <c r="BK128" i="3"/>
  <c r="J128" i="3" s="1"/>
  <c r="J99" i="3" s="1"/>
  <c r="BK133" i="4"/>
  <c r="J133" i="4" s="1"/>
  <c r="J101" i="4" s="1"/>
  <c r="BK131" i="5"/>
  <c r="J131" i="5" s="1"/>
  <c r="J101" i="5" s="1"/>
  <c r="BK131" i="6"/>
  <c r="J131" i="6" s="1"/>
  <c r="J101" i="6" s="1"/>
  <c r="BK127" i="2"/>
  <c r="J127" i="2" s="1"/>
  <c r="J99" i="2" s="1"/>
  <c r="BK332" i="4"/>
  <c r="J332" i="4"/>
  <c r="J107" i="4" s="1"/>
  <c r="BK126" i="7"/>
  <c r="BK125" i="7" s="1"/>
  <c r="J125" i="7" s="1"/>
  <c r="J98" i="7" s="1"/>
  <c r="F35" i="2"/>
  <c r="AZ96" i="1" s="1"/>
  <c r="AZ95" i="1" s="1"/>
  <c r="AV95" i="1" s="1"/>
  <c r="AT95" i="1" s="1"/>
  <c r="J37" i="4"/>
  <c r="AV100" i="1" s="1"/>
  <c r="AT100" i="1" s="1"/>
  <c r="J35" i="7"/>
  <c r="AV103" i="1" s="1"/>
  <c r="AT103" i="1" s="1"/>
  <c r="F35" i="3"/>
  <c r="AZ98" i="1" s="1"/>
  <c r="J37" i="5"/>
  <c r="AV101" i="1" s="1"/>
  <c r="AT101" i="1" s="1"/>
  <c r="BA99" i="1"/>
  <c r="AW99" i="1" s="1"/>
  <c r="F37" i="6"/>
  <c r="AZ102" i="1" s="1"/>
  <c r="BC99" i="1"/>
  <c r="AY99" i="1" s="1"/>
  <c r="F35" i="7"/>
  <c r="AZ103" i="1" s="1"/>
  <c r="AS94" i="1"/>
  <c r="J35" i="3"/>
  <c r="AV98" i="1" s="1"/>
  <c r="AT98" i="1" s="1"/>
  <c r="F37" i="5"/>
  <c r="AZ101" i="1" s="1"/>
  <c r="J37" i="6"/>
  <c r="AV102" i="1" s="1"/>
  <c r="AT102" i="1" s="1"/>
  <c r="BD99" i="1"/>
  <c r="J35" i="2"/>
  <c r="AV96" i="1" s="1"/>
  <c r="AT96" i="1" s="1"/>
  <c r="F37" i="4"/>
  <c r="AZ100" i="1" s="1"/>
  <c r="BB99" i="1"/>
  <c r="AX99" i="1" s="1"/>
  <c r="BK127" i="3" l="1"/>
  <c r="J127" i="3" s="1"/>
  <c r="J98" i="3" s="1"/>
  <c r="BK132" i="4"/>
  <c r="J132" i="4" s="1"/>
  <c r="J100" i="4" s="1"/>
  <c r="BK130" i="5"/>
  <c r="J130" i="5" s="1"/>
  <c r="J34" i="5" s="1"/>
  <c r="AG101" i="1" s="1"/>
  <c r="BK130" i="6"/>
  <c r="J130" i="6"/>
  <c r="J34" i="6" s="1"/>
  <c r="AG102" i="1" s="1"/>
  <c r="J126" i="7"/>
  <c r="J99" i="7"/>
  <c r="BK126" i="2"/>
  <c r="J126" i="2"/>
  <c r="J98" i="2" s="1"/>
  <c r="AU97" i="1"/>
  <c r="J32" i="7"/>
  <c r="AG103" i="1"/>
  <c r="BA97" i="1"/>
  <c r="AW97" i="1" s="1"/>
  <c r="BD97" i="1"/>
  <c r="AZ99" i="1"/>
  <c r="AV99" i="1" s="1"/>
  <c r="AT99" i="1" s="1"/>
  <c r="BC97" i="1"/>
  <c r="AY97" i="1" s="1"/>
  <c r="BB97" i="1"/>
  <c r="AX97" i="1" s="1"/>
  <c r="J43" i="6" l="1"/>
  <c r="J43" i="5"/>
  <c r="J41" i="7"/>
  <c r="J100" i="5"/>
  <c r="J100" i="6"/>
  <c r="AN103" i="1"/>
  <c r="AN101" i="1"/>
  <c r="AN102" i="1"/>
  <c r="AU94" i="1"/>
  <c r="J34" i="4"/>
  <c r="AG100" i="1" s="1"/>
  <c r="AG99" i="1" s="1"/>
  <c r="AZ97" i="1"/>
  <c r="AV97" i="1" s="1"/>
  <c r="AT97" i="1" s="1"/>
  <c r="BC94" i="1"/>
  <c r="W32" i="1" s="1"/>
  <c r="J32" i="2"/>
  <c r="AG96" i="1" s="1"/>
  <c r="AG95" i="1" s="1"/>
  <c r="AN95" i="1" s="1"/>
  <c r="BB94" i="1"/>
  <c r="AX94" i="1" s="1"/>
  <c r="BD94" i="1"/>
  <c r="W33" i="1" s="1"/>
  <c r="J32" i="3"/>
  <c r="AG98" i="1" s="1"/>
  <c r="BA94" i="1"/>
  <c r="AW94" i="1" s="1"/>
  <c r="AK30" i="1" s="1"/>
  <c r="AG97" i="1" l="1"/>
  <c r="AG94" i="1" s="1"/>
  <c r="AK26" i="1" s="1"/>
  <c r="J41" i="2"/>
  <c r="J43" i="4"/>
  <c r="J41" i="3"/>
  <c r="AN100" i="1"/>
  <c r="AN98" i="1"/>
  <c r="AN96" i="1"/>
  <c r="AN99" i="1"/>
  <c r="AY94" i="1"/>
  <c r="AZ94" i="1"/>
  <c r="AV94" i="1" s="1"/>
  <c r="AK29" i="1" s="1"/>
  <c r="W31" i="1"/>
  <c r="W30" i="1"/>
  <c r="AN97" i="1" l="1"/>
  <c r="AK35" i="1"/>
  <c r="W29" i="1"/>
  <c r="AT94" i="1"/>
  <c r="AN94" i="1" s="1"/>
</calcChain>
</file>

<file path=xl/sharedStrings.xml><?xml version="1.0" encoding="utf-8"?>
<sst xmlns="http://schemas.openxmlformats.org/spreadsheetml/2006/main" count="7303" uniqueCount="949">
  <si>
    <t/>
  </si>
  <si>
    <t>2.0</t>
  </si>
  <si>
    <t>False</t>
  </si>
  <si>
    <t>{b9949025-546e-4e07-b4f1-012bff21617b}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</si>
  <si>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</si>
  <si>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</si>
  <si>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</si>
  <si>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</si>
  <si>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</si>
  <si>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</si>
  <si>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</si>
  <si>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</si>
  <si>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</si>
  <si>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Stavenik051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</si>
  <si>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</si>
  <si>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</si>
  <si>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Zpevněná plocha Martinov</t>
  </si>
  <si>
    <t>KSO:</t>
  </si>
  <si>
    <t>CC-CZ:</t>
  </si>
  <si>
    <t>Místo:</t>
  </si>
  <si>
    <t>Ostrava-Martinov</t>
  </si>
  <si>
    <t>Datum:</t>
  </si>
  <si>
    <t>Zadavatel:</t>
  </si>
  <si>
    <t>IČ:</t>
  </si>
  <si>
    <t>MP Krásno,a.s.</t>
  </si>
  <si>
    <t>DIČ:</t>
  </si>
  <si>
    <t>Uchazeč:</t>
  </si>
  <si>
    <t>Vyplň údaj</t>
  </si>
  <si>
    <t>Projektant:</t>
  </si>
  <si>
    <t>Staveník Petr</t>
  </si>
  <si>
    <t>True</t>
  </si>
  <si>
    <t>Zpracovatel:</t>
  </si>
  <si>
    <t>Fajfrová Irena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</si>
  <si>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</si>
  <si>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</si>
  <si>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</si>
  <si>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</si>
  <si>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</si>
  <si>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</si>
  <si>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</si>
  <si>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</si>
  <si>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</si>
  <si>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</si>
  <si>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</si>
  <si>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</si>
  <si>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</si>
  <si>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</si>
  <si>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</si>
  <si>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</si>
  <si>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</si>
  <si>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</si>
  <si>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</si>
  <si>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</si>
  <si>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</si>
  <si>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</si>
  <si>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</si>
  <si>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</si>
  <si>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</si>
  <si>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</si>
  <si>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</si>
  <si>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</si>
  <si>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</si>
  <si>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</si>
  <si>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</si>
  <si>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</si>
  <si>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</si>
  <si>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</si>
  <si>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</si>
  <si>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</si>
  <si>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</si>
  <si>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</si>
  <si>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</si>
  <si>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</si>
  <si>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</si>
  <si>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</si>
  <si>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</si>
  <si>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</si>
  <si>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</si>
  <si>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01</t>
  </si>
  <si>
    <t>STA</t>
  </si>
  <si>
    <t>1</t>
  </si>
  <si>
    <t>{ee4c6764-f43b-4416-bfcd-7aa35f4eba46}</t>
  </si>
  <si>
    <t>2</t>
  </si>
  <si>
    <t>101</t>
  </si>
  <si>
    <t>SO 101 Zpevněná plocha</t>
  </si>
  <si>
    <t>Soupis</t>
  </si>
  <si>
    <t>{0b62c4cd-c48e-42a2-b06d-780f681301c6}</t>
  </si>
  <si>
    <t>02</t>
  </si>
  <si>
    <t>{c3d12054-6619-48bc-b924-159b8d85985d}</t>
  </si>
  <si>
    <t>201</t>
  </si>
  <si>
    <t>Zpevněná plocha</t>
  </si>
  <si>
    <t>{aa590cd8-ef48-4340-b69a-da49a0b2e59a}</t>
  </si>
  <si>
    <t>301</t>
  </si>
  <si>
    <t>SO 301 Dešťová kanalizace</t>
  </si>
  <si>
    <t>{6428eaf5-ebdf-4345-a759-2ab063da6030}</t>
  </si>
  <si>
    <t>311</t>
  </si>
  <si>
    <t>Větev D1  +  OLK + RN</t>
  </si>
  <si>
    <t>3</t>
  </si>
  <si>
    <t>{c1efa6f6-a357-424e-b6f7-93a16e8e12c7}</t>
  </si>
  <si>
    <t>312</t>
  </si>
  <si>
    <t>Větev D2</t>
  </si>
  <si>
    <t>{1bd566ae-d6c4-49b2-b378-dee392ccbf2b}</t>
  </si>
  <si>
    <t>313</t>
  </si>
  <si>
    <t>Kanalizační odbočky</t>
  </si>
  <si>
    <t>{127f3953-614a-4694-92e7-54b8b96ad205}</t>
  </si>
  <si>
    <t>500</t>
  </si>
  <si>
    <t xml:space="preserve">Vedlejší rozpočtové náklady </t>
  </si>
  <si>
    <t>{fe94fe2d-2c8a-45b3-a657-a34525dcab8b}</t>
  </si>
  <si>
    <t>sut1</t>
  </si>
  <si>
    <t>2320,961</t>
  </si>
  <si>
    <t>sut2</t>
  </si>
  <si>
    <t>85,313</t>
  </si>
  <si>
    <t>KRYCÍ LIST SOUPISU PRACÍ</t>
  </si>
  <si>
    <t>Objekt:</t>
  </si>
  <si>
    <t>01 - Uznatelné náklady</t>
  </si>
  <si>
    <t>Soupis:</t>
  </si>
  <si>
    <t>101 - SO 101 Zpevněná plocha</t>
  </si>
  <si>
    <t>Ivo Hradil-VODOPROJEKT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</si>
  <si>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</si>
  <si>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</si>
  <si>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</si>
  <si>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</si>
  <si>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</si>
  <si>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</si>
  <si>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</si>
  <si>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</si>
  <si>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</si>
  <si>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</si>
  <si>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</si>
  <si>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</si>
  <si>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</si>
  <si>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</si>
  <si>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</si>
  <si>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</si>
  <si>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</si>
  <si>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</si>
  <si>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</si>
  <si>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</si>
  <si>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</si>
  <si>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</si>
  <si>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</si>
  <si>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</si>
  <si>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</si>
  <si>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</si>
  <si>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</si>
  <si>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</si>
  <si>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</si>
  <si>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113107222</t>
  </si>
  <si>
    <t>Odstranění podkladu z kameniva drceného tl přes 100 do 200 mm strojně pl přes 200 m2</t>
  </si>
  <si>
    <t>m2</t>
  </si>
  <si>
    <t>CS ÚRS 2022 01</t>
  </si>
  <si>
    <t>4</t>
  </si>
  <si>
    <t>1540037053</t>
  </si>
  <si>
    <t>113107225</t>
  </si>
  <si>
    <t>Odstranění podkladu z kameniva drceného tl přes 400 do 500 mm strojně pl přes 200 m2</t>
  </si>
  <si>
    <t>-176719606</t>
  </si>
  <si>
    <t>1772674859</t>
  </si>
  <si>
    <t>VV</t>
  </si>
  <si>
    <t>tl.700mm=500+200mm</t>
  </si>
  <si>
    <t>2290,0-209,1</t>
  </si>
  <si>
    <t>5</t>
  </si>
  <si>
    <t>Komunikace pozemní</t>
  </si>
  <si>
    <t>564861011</t>
  </si>
  <si>
    <t>Podklad ze štěrkodrtě ŠD plochy do 100 m2 tl 200 mm</t>
  </si>
  <si>
    <t>1456802097</t>
  </si>
  <si>
    <t>pod obrubníky</t>
  </si>
  <si>
    <t>129,2*0,3</t>
  </si>
  <si>
    <t>78,3*0,45</t>
  </si>
  <si>
    <t>žlab</t>
  </si>
  <si>
    <t>(20,2+18,7+20,7+18,5)*0,35</t>
  </si>
  <si>
    <t>Součet</t>
  </si>
  <si>
    <t>-279772925</t>
  </si>
  <si>
    <t>6</t>
  </si>
  <si>
    <t>567132115</t>
  </si>
  <si>
    <t>Podklad ze směsi stmelené cementem SC C 8/10 (KSC I) tl 200 mm</t>
  </si>
  <si>
    <t>388312835</t>
  </si>
  <si>
    <t>7</t>
  </si>
  <si>
    <t>596212365</t>
  </si>
  <si>
    <t>Kladení dlažby z betonových zámkových dlaždic pozemních komunikací strojně s ložem z kameniva těženého nebo drceného tl. do 50 mm, s vyplněním spár, s dvojitým hutněním vibrováním a se smetením přebytečného materiálu na krajnici tl. 100 mm přes 300 m2</t>
  </si>
  <si>
    <t>619871955</t>
  </si>
  <si>
    <t>8</t>
  </si>
  <si>
    <t>M</t>
  </si>
  <si>
    <t>59245296</t>
  </si>
  <si>
    <t>dlažba zámková tvaru I 200x165x100mm přírodní</t>
  </si>
  <si>
    <t>2001910762</t>
  </si>
  <si>
    <t>2290*1,01 'Přepočtené koeficientem množství</t>
  </si>
  <si>
    <t>9</t>
  </si>
  <si>
    <t>Ostatní konstrukce a práce, bourání</t>
  </si>
  <si>
    <t>916131213</t>
  </si>
  <si>
    <t>Osazení silničního obrubníku betonového stojatého s boční opěrou do lože z betonu prostého</t>
  </si>
  <si>
    <t>m</t>
  </si>
  <si>
    <t>-893384274</t>
  </si>
  <si>
    <t>10</t>
  </si>
  <si>
    <t>59217031</t>
  </si>
  <si>
    <t>obrubník betonový silniční 1000x150x250mm</t>
  </si>
  <si>
    <t>1464684910</t>
  </si>
  <si>
    <t>78,3*1,02 'Přepočtené koeficientem množství</t>
  </si>
  <si>
    <t>11</t>
  </si>
  <si>
    <t>916231213</t>
  </si>
  <si>
    <t>Osazení chodníkového obrubníku betonového stojatého s boční opěrou do lože z betonu prostého</t>
  </si>
  <si>
    <t>-160389442</t>
  </si>
  <si>
    <t>41,5+9,5+62,8+15,4</t>
  </si>
  <si>
    <t>12</t>
  </si>
  <si>
    <t>59217017</t>
  </si>
  <si>
    <t>obrubník betonový chodníkový 1000x100x250mm</t>
  </si>
  <si>
    <t>-317336669</t>
  </si>
  <si>
    <t>129,2*1,02 'Přepočtené koeficientem množství</t>
  </si>
  <si>
    <t>13</t>
  </si>
  <si>
    <t>916991121</t>
  </si>
  <si>
    <t>Lože pod obrubníky, krajníky nebo obruby z dlažebních kostek z betonu prostého</t>
  </si>
  <si>
    <t>m3</t>
  </si>
  <si>
    <t>-1507672868</t>
  </si>
  <si>
    <t>obrubníky</t>
  </si>
  <si>
    <t>129,2*0,3*0,1</t>
  </si>
  <si>
    <t>78,3*0,45*0,1</t>
  </si>
  <si>
    <t>14</t>
  </si>
  <si>
    <t>919735112</t>
  </si>
  <si>
    <t>Řezání stávajícího živičného krytu hl přes 50 do 100 mm</t>
  </si>
  <si>
    <t>-1708373720</t>
  </si>
  <si>
    <t>997</t>
  </si>
  <si>
    <t>Přesun sutě</t>
  </si>
  <si>
    <t>997221551</t>
  </si>
  <si>
    <t>Vodorovná doprava suti ze sypkých materiálů do 1 km</t>
  </si>
  <si>
    <t>t</t>
  </si>
  <si>
    <t>-1599440571</t>
  </si>
  <si>
    <t>2406,274-sut2</t>
  </si>
  <si>
    <t>16</t>
  </si>
  <si>
    <t>997221559</t>
  </si>
  <si>
    <t>Příplatek ZKD 1 km u vodorovné dopravy suti ze sypkých materiálů</t>
  </si>
  <si>
    <t>-1833810909</t>
  </si>
  <si>
    <t>sut1*19</t>
  </si>
  <si>
    <t>17</t>
  </si>
  <si>
    <t>997221561</t>
  </si>
  <si>
    <t>Vodorovná doprava suti z kusových materiálů do 1 km</t>
  </si>
  <si>
    <t>877850389</t>
  </si>
  <si>
    <t>18</t>
  </si>
  <si>
    <t>997221569</t>
  </si>
  <si>
    <t>Příplatek ZKD 1 km u vodorovné dopravy suti z kusových materiálů</t>
  </si>
  <si>
    <t>1695846309</t>
  </si>
  <si>
    <t>sut2*19</t>
  </si>
  <si>
    <t>19</t>
  </si>
  <si>
    <t>997221611</t>
  </si>
  <si>
    <t>Nakládání suti na dopravní prostředky pro vodorovnou dopravu</t>
  </si>
  <si>
    <t>1962583020</t>
  </si>
  <si>
    <t>20</t>
  </si>
  <si>
    <t>997221625</t>
  </si>
  <si>
    <t>Poplatek za uložení na skládce (skládkovné) stavebního odpadu železobetonového kód odpadu 17 01 01</t>
  </si>
  <si>
    <t>-585172515</t>
  </si>
  <si>
    <t>997221873</t>
  </si>
  <si>
    <t>Poplatek za uložení stavebního odpadu na recyklační skládce (skládkovné) zeminy a kamení zatříděného do Katalogu odpadů pod kódem 17 05 04</t>
  </si>
  <si>
    <t>781883943</t>
  </si>
  <si>
    <t>998</t>
  </si>
  <si>
    <t>Přesun hmot</t>
  </si>
  <si>
    <t>22</t>
  </si>
  <si>
    <t>998223011</t>
  </si>
  <si>
    <t>Přesun hmot pro pozemní komunikace s krytem dlážděným</t>
  </si>
  <si>
    <t>-351745906</t>
  </si>
  <si>
    <t>r</t>
  </si>
  <si>
    <t>14,145</t>
  </si>
  <si>
    <t>s</t>
  </si>
  <si>
    <t>z</t>
  </si>
  <si>
    <t>26,125</t>
  </si>
  <si>
    <t>or</t>
  </si>
  <si>
    <t>104,5</t>
  </si>
  <si>
    <t>p1</t>
  </si>
  <si>
    <t>1,08</t>
  </si>
  <si>
    <t>p2</t>
  </si>
  <si>
    <t>0,24</t>
  </si>
  <si>
    <t>02 - Neuznatelné náklady</t>
  </si>
  <si>
    <t>201 - Zpevněná plocha</t>
  </si>
  <si>
    <t xml:space="preserve">    2 - Zakládání</t>
  </si>
  <si>
    <t xml:space="preserve">    4 - Vodorovné konstrukce</t>
  </si>
  <si>
    <t xml:space="preserve">    8 - Trubní vedení</t>
  </si>
  <si>
    <t>132251101</t>
  </si>
  <si>
    <t>Hloubení rýh nezapažených š do 800 mm v hornině třídy těžitelnosti I skupiny 3 objem do 20 m3 strojně</t>
  </si>
  <si>
    <t>103558958</t>
  </si>
  <si>
    <t>rýha pro drenáž</t>
  </si>
  <si>
    <t>78,3*0,3*0,5</t>
  </si>
  <si>
    <t>výkop pro propoj.potrubí</t>
  </si>
  <si>
    <t>0,6*1,0*4,0</t>
  </si>
  <si>
    <t>133254101</t>
  </si>
  <si>
    <t>Hloubení šachet zapažených v hornině třídy těžitelnosti I skupiny 3 objem do 20 m3</t>
  </si>
  <si>
    <t>896283880</t>
  </si>
  <si>
    <t>výkop pro UV</t>
  </si>
  <si>
    <t>1,0*1,0*1,5*4</t>
  </si>
  <si>
    <t>151101201</t>
  </si>
  <si>
    <t>Zřízení příložného pažení stěn výkopu hl do 4 m</t>
  </si>
  <si>
    <t>-1821218892</t>
  </si>
  <si>
    <t>1,0*4*1,5*4</t>
  </si>
  <si>
    <t>151101211</t>
  </si>
  <si>
    <t>Odstranění příložného pažení stěn hl do 4 m</t>
  </si>
  <si>
    <t>1500681687</t>
  </si>
  <si>
    <t>162251102</t>
  </si>
  <si>
    <t>Vodorovné přemístění přes 20 do 50 m výkopku/sypaniny z horniny třídy těžitelnosti I skupiny 1 až 3</t>
  </si>
  <si>
    <t>-531219417</t>
  </si>
  <si>
    <t>rozvoz zeminy pro zásyp</t>
  </si>
  <si>
    <t>162751117</t>
  </si>
  <si>
    <t>Vodorovné přemístění přes 9 000 do 10000 m výkopku/sypaniny z horniny třídy těžitelnosti I skupiny 1 až 3</t>
  </si>
  <si>
    <t>1348047791</t>
  </si>
  <si>
    <t>dovoz ornice</t>
  </si>
  <si>
    <t>or*0,15</t>
  </si>
  <si>
    <t>162751119</t>
  </si>
  <si>
    <t>Příplatek k vodorovnému přemístění výkopku/sypaniny z horniny třídy těžitelnosti I skupiny 1 až 3 ZKD 1000 m přes 10000 m</t>
  </si>
  <si>
    <t>7287093</t>
  </si>
  <si>
    <t>15,675*10</t>
  </si>
  <si>
    <t>167151101</t>
  </si>
  <si>
    <t>Nakládání výkopku z hornin třídy těžitelnosti I skupiny 1 až 3 do 100 m3</t>
  </si>
  <si>
    <t>-170997126</t>
  </si>
  <si>
    <t>z+or*0,15</t>
  </si>
  <si>
    <t>171111103</t>
  </si>
  <si>
    <t>Uložení sypaniny z hornin soudržných do násypů zhutněných ručně</t>
  </si>
  <si>
    <t>-1250762095</t>
  </si>
  <si>
    <t>(79+130)*0,5*0,5*0,5</t>
  </si>
  <si>
    <t>174151101</t>
  </si>
  <si>
    <t>Zásyp jam, šachet rýh nebo kolem objektů sypaninou se zhutněním</t>
  </si>
  <si>
    <t>5357170</t>
  </si>
  <si>
    <t>r+s</t>
  </si>
  <si>
    <t>-p1-p2</t>
  </si>
  <si>
    <t>-0,45*0,45*1,5*4</t>
  </si>
  <si>
    <t>58331200</t>
  </si>
  <si>
    <t>štěrkopísek netříděný</t>
  </si>
  <si>
    <t>91570403</t>
  </si>
  <si>
    <t>17,61*2 'Přepočtené koeficientem množství</t>
  </si>
  <si>
    <t>175151101</t>
  </si>
  <si>
    <t>Obsypání potrubí strojně sypaninou bez prohození, uloženou do 3 m</t>
  </si>
  <si>
    <t>1384115108</t>
  </si>
  <si>
    <t>0,6*0,45*4,0</t>
  </si>
  <si>
    <t>58337331</t>
  </si>
  <si>
    <t>štěrkopísek frakce 0/22</t>
  </si>
  <si>
    <t>532792752</t>
  </si>
  <si>
    <t>1,08*2 'Přepočtené koeficientem množství</t>
  </si>
  <si>
    <t>181152302</t>
  </si>
  <si>
    <t>Úprava pláně pro silnice a dálnice v zářezech se zhutněním</t>
  </si>
  <si>
    <t>-1239694698</t>
  </si>
  <si>
    <t>181311103</t>
  </si>
  <si>
    <t>Rozprostření ornice tl vrstvy do 200 mm v rovině nebo ve svahu do 1:5 ručně</t>
  </si>
  <si>
    <t>-1894165130</t>
  </si>
  <si>
    <t>(79+130)*0,5</t>
  </si>
  <si>
    <t>181411131</t>
  </si>
  <si>
    <t>Založení parkového trávníku výsevem pl do 1000 m2 v rovině a ve svahu do 1:5</t>
  </si>
  <si>
    <t>262382230</t>
  </si>
  <si>
    <t>00572410</t>
  </si>
  <si>
    <t>osivo směs travní parková</t>
  </si>
  <si>
    <t>kg</t>
  </si>
  <si>
    <t>-1847916293</t>
  </si>
  <si>
    <t>104,5*0,02 'Přepočtené koeficientem množství</t>
  </si>
  <si>
    <t>183403153</t>
  </si>
  <si>
    <t>Obdělání půdy hrabáním v rovině a svahu do 1:5</t>
  </si>
  <si>
    <t>-1557943787</t>
  </si>
  <si>
    <t>183403161</t>
  </si>
  <si>
    <t>Obdělání půdy válením v rovině a svahu do 1:5</t>
  </si>
  <si>
    <t>1248704948</t>
  </si>
  <si>
    <t>Zakládání</t>
  </si>
  <si>
    <t>211561111</t>
  </si>
  <si>
    <t>Výplň odvodňovacích žeber nebo trativodů kamenivem hrubým drceným frakce 4 až 16 mm</t>
  </si>
  <si>
    <t>-1647267590</t>
  </si>
  <si>
    <t>211971110</t>
  </si>
  <si>
    <t>Zřízení opláštění žeber nebo trativodů geotextilií v rýze nebo zářezu sklonu do 1:2</t>
  </si>
  <si>
    <t>1243871732</t>
  </si>
  <si>
    <t>78,3*(0,3*2+0,5+0,7)</t>
  </si>
  <si>
    <t>69311228</t>
  </si>
  <si>
    <t>geotextilie netkaná separační, ochranná, filtrační, drenážní PES 250g/m2</t>
  </si>
  <si>
    <t>560165093</t>
  </si>
  <si>
    <t>140,94*1,1845 'Přepočtené koeficientem množství</t>
  </si>
  <si>
    <t>23</t>
  </si>
  <si>
    <t>212755214</t>
  </si>
  <si>
    <t>Trativody z drenážních trubek plastových flexibilních D 100 mm bez lože</t>
  </si>
  <si>
    <t>2122259606</t>
  </si>
  <si>
    <t>Vodorovné konstrukce</t>
  </si>
  <si>
    <t>24</t>
  </si>
  <si>
    <t>451572111</t>
  </si>
  <si>
    <t>Lože pod potrubí otevřený výkop z kameniva drobného těženého</t>
  </si>
  <si>
    <t>247348592</t>
  </si>
  <si>
    <t>0,6*0,1*4,0</t>
  </si>
  <si>
    <t>Trubní vedení</t>
  </si>
  <si>
    <t>25</t>
  </si>
  <si>
    <t>871315221</t>
  </si>
  <si>
    <t>Kanalizační potrubí z tvrdého PVC jednovrstvé tuhost třídy SN8 DN 160</t>
  </si>
  <si>
    <t>338299957</t>
  </si>
  <si>
    <t>26</t>
  </si>
  <si>
    <t>892351111</t>
  </si>
  <si>
    <t>Tlaková zkouška vodou potrubí DN 150 nebo 200</t>
  </si>
  <si>
    <t>974779335</t>
  </si>
  <si>
    <t>27</t>
  </si>
  <si>
    <t>895941R1</t>
  </si>
  <si>
    <t xml:space="preserve">Osazení + dodávka uliční vpusti vč.litin.mříže,koše a všech doplňků </t>
  </si>
  <si>
    <t>kus</t>
  </si>
  <si>
    <t>651508215</t>
  </si>
  <si>
    <t>28</t>
  </si>
  <si>
    <t>899331111</t>
  </si>
  <si>
    <t>Výšková úprava uličního vstupu nebo vpusti do 200 mm zvýšením poklopu</t>
  </si>
  <si>
    <t>-408491097</t>
  </si>
  <si>
    <t>29</t>
  </si>
  <si>
    <t>899431111</t>
  </si>
  <si>
    <t>Výšková úprava uličního vstupu nebo vpusti do 200 mm zvýšením krycího hrnce, šoupěte nebo hydrantu</t>
  </si>
  <si>
    <t>-1262601954</t>
  </si>
  <si>
    <t>30</t>
  </si>
  <si>
    <t>899633161</t>
  </si>
  <si>
    <t>Obetonování potrubí nebo zdiva stok ŽB bez zvláštních nároků na prostředí tř. C 25/30 v otevřeném výkopu</t>
  </si>
  <si>
    <t>1838131651</t>
  </si>
  <si>
    <t>(20,2+18,7+20,7+18,5)*(0,35*0,25-0,18*0,2)</t>
  </si>
  <si>
    <t>31</t>
  </si>
  <si>
    <t>899658211</t>
  </si>
  <si>
    <t>Výztuž pro obetonování potrubí ze svařovaných sítí typu Kari</t>
  </si>
  <si>
    <t>695408284</t>
  </si>
  <si>
    <t>(20,2+18,7+20,7+18,5)*(0,35+0,25*2)*4,335*1,15*0,001</t>
  </si>
  <si>
    <t>32</t>
  </si>
  <si>
    <t>935932418</t>
  </si>
  <si>
    <t>Odvodňovací  žlab pro zatížení D400 vnitřní š 150 mm s roštem můstkovým z litiny</t>
  </si>
  <si>
    <t>-560701585</t>
  </si>
  <si>
    <t>20,2+18,7+20,7+18,5</t>
  </si>
  <si>
    <t>33</t>
  </si>
  <si>
    <t>-1921732780</t>
  </si>
  <si>
    <t>j1</t>
  </si>
  <si>
    <t>83,09</t>
  </si>
  <si>
    <t>j2</t>
  </si>
  <si>
    <t>250,56</t>
  </si>
  <si>
    <t>o</t>
  </si>
  <si>
    <t>549,356</t>
  </si>
  <si>
    <t>40,355</t>
  </si>
  <si>
    <t>7,4</t>
  </si>
  <si>
    <t>p4</t>
  </si>
  <si>
    <t>29,9</t>
  </si>
  <si>
    <t>r1</t>
  </si>
  <si>
    <t>165,018</t>
  </si>
  <si>
    <t>50,688</t>
  </si>
  <si>
    <t>301 - SO 301 Dešťová kanalizace</t>
  </si>
  <si>
    <t>Úroveň 3:</t>
  </si>
  <si>
    <t>311 - Větev D1  +  OLK + RN</t>
  </si>
  <si>
    <t xml:space="preserve">    3 - Svislé a kompletní konstrukce</t>
  </si>
  <si>
    <t>PSV - Práce a dodávky PSV</t>
  </si>
  <si>
    <t xml:space="preserve">    711 - Izolace proti vodě, vlhkosti a plynům</t>
  </si>
  <si>
    <t>131253203</t>
  </si>
  <si>
    <t>Hloubení jam zapažených v hornině třídy těžitelnosti I skupiny 3 objem do 100 m3 strojně v omezeném prostoru</t>
  </si>
  <si>
    <t>-1345782032</t>
  </si>
  <si>
    <t>výkop pro OLK</t>
  </si>
  <si>
    <t>(2,5+1,2*2)*(2,5+1,2*2)*(223,78-220,35)</t>
  </si>
  <si>
    <t>3,14*1,25*1,25*0,15</t>
  </si>
  <si>
    <t>j1*0,5</t>
  </si>
  <si>
    <t>131253204</t>
  </si>
  <si>
    <t>Hloubení jam zapažených v hornině třídy těžitelnosti I skupiny 3 objem přes 100 m3 strojně v omezeném prostoru</t>
  </si>
  <si>
    <t>-1798253234</t>
  </si>
  <si>
    <t>RN</t>
  </si>
  <si>
    <t>(12,0+1,2*2)*(3,6+1,2*2)*(0,5+1,2+0,3+0,9)</t>
  </si>
  <si>
    <t>j2*0,5</t>
  </si>
  <si>
    <t>131353203</t>
  </si>
  <si>
    <t>Hloubení jam zapažených v hornině třídy těžitelnosti II skupiny 4 objem do 100 m3 strojně v omezeném prostoru</t>
  </si>
  <si>
    <t>1150845826</t>
  </si>
  <si>
    <t>131353204</t>
  </si>
  <si>
    <t>Hloubení jam zapažených v hornině třídy těžitelnosti II skupiny 4 objem přes 100 m3 strojně v omezeném prostoru</t>
  </si>
  <si>
    <t>-1413230977</t>
  </si>
  <si>
    <t>132255204</t>
  </si>
  <si>
    <t>Hloubení zapažených rýh š do 2000 mm v hornině třídy těžitelnosti I skupiny 3 objem přes 100 m3 v omezeném prostoru</t>
  </si>
  <si>
    <t>-1150007786</t>
  </si>
  <si>
    <t>větev D1</t>
  </si>
  <si>
    <t>0,9*(3,06+2,95)*0,5*4,75</t>
  </si>
  <si>
    <t>0,9*(1,9+1,8)*0,5*21,16</t>
  </si>
  <si>
    <t>1,1*(2,09+1,91)*0,5*20,86</t>
  </si>
  <si>
    <t>1,1*(3,06+2,95)*0,5*12,75</t>
  </si>
  <si>
    <t>1,1*(2,22+2,07)*0,5*(25,0-12,75)</t>
  </si>
  <si>
    <t>r1*0,5</t>
  </si>
  <si>
    <t>132355204</t>
  </si>
  <si>
    <t>Hloubení zapažených rýh š do 2000 mm v hornině třídy těžitelnosti II skupiny 4 objem přes 100 m3 v omezeném prostoru</t>
  </si>
  <si>
    <t>463422652</t>
  </si>
  <si>
    <t>133255102</t>
  </si>
  <si>
    <t>Hloubení šachet zapažených v hornině třídy těžitelnosti I skupiny 3 objem do 50 m3 v omezeném prostoru</t>
  </si>
  <si>
    <t>-311901846</t>
  </si>
  <si>
    <t>výkop pro prefa šachty DN 1000</t>
  </si>
  <si>
    <t>2,4*2,4*(3,03+2,12+1,95+1,7)</t>
  </si>
  <si>
    <t>s*0,5</t>
  </si>
  <si>
    <t>133355102</t>
  </si>
  <si>
    <t>Hloubení šachet zapažených v hornině třídy těžitelnosti II skupiny 4 objem do 50 m3 v omezeném prostoru</t>
  </si>
  <si>
    <t>-1877898002</t>
  </si>
  <si>
    <t>151101101</t>
  </si>
  <si>
    <t>Zřízení příložného pažení a rozepření stěn rýh hl do 2 m</t>
  </si>
  <si>
    <t>1051864510</t>
  </si>
  <si>
    <t>(1,9+1,8)*0,5*21,16*2</t>
  </si>
  <si>
    <t>(2,09+1,91)*0,5*20,86*2</t>
  </si>
  <si>
    <t>151101102</t>
  </si>
  <si>
    <t>Zřízení příložného pažení a rozepření stěn rýh hl přes 2 do 4 m</t>
  </si>
  <si>
    <t>-1215127627</t>
  </si>
  <si>
    <t>(3,06+2,95)*0,5*4,75*2</t>
  </si>
  <si>
    <t>(3,06+2,95)*0,5*12,75*2</t>
  </si>
  <si>
    <t>(2,22+2,07)*0,5*(25,0-12,75)*2</t>
  </si>
  <si>
    <t>151101111</t>
  </si>
  <si>
    <t>Odstranění příložného pažení a rozepření stěn rýh hl do 2 m</t>
  </si>
  <si>
    <t>-1494088015</t>
  </si>
  <si>
    <t>151101112</t>
  </si>
  <si>
    <t>Odstranění příložného pažení a rozepření stěn rýh hl přes 2 do 4 m</t>
  </si>
  <si>
    <t>-835748487</t>
  </si>
  <si>
    <t>-1182551016</t>
  </si>
  <si>
    <t>(2,5+1,2*2+2,5+1,2*2)*2*2,01</t>
  </si>
  <si>
    <t>(12,0+1,2*2+3,6+1,2*2)*2*(223,78-220,35)</t>
  </si>
  <si>
    <t>2,4*4*(3,03+2,12+1,95+1,7)</t>
  </si>
  <si>
    <t>1390115536</t>
  </si>
  <si>
    <t>151101301</t>
  </si>
  <si>
    <t>Zřízení rozepření stěn při pažení příložném hl do 4 m</t>
  </si>
  <si>
    <t>-284795253</t>
  </si>
  <si>
    <t>j1+j2+s</t>
  </si>
  <si>
    <t>151101311</t>
  </si>
  <si>
    <t>Odstranění rozepření stěn při pažení příložném hl do 4 m</t>
  </si>
  <si>
    <t>-851483348</t>
  </si>
  <si>
    <t>718694680</t>
  </si>
  <si>
    <t>odvoz přebytečné zeminy</t>
  </si>
  <si>
    <t>j1+j2+s+r1</t>
  </si>
  <si>
    <t>o*0,5</t>
  </si>
  <si>
    <t>-647646910</t>
  </si>
  <si>
    <t>o*0,5*10</t>
  </si>
  <si>
    <t>162751137</t>
  </si>
  <si>
    <t>Vodorovné přemístění přes 9 000 do 10000 m výkopku/sypaniny z horniny třídy těžitelnosti II skupiny 4 a 5</t>
  </si>
  <si>
    <t>-1945365013</t>
  </si>
  <si>
    <t>162751139</t>
  </si>
  <si>
    <t>Příplatek k vodorovnému přemístění výkopku/sypaniny z horniny třídy těžitelnosti II skupiny 4 a 5 ZKD 1000 m přes 10000 m</t>
  </si>
  <si>
    <t>-1377314172</t>
  </si>
  <si>
    <t>171201231</t>
  </si>
  <si>
    <t>Poplatek za uložení zeminy a kamení na recyklační skládce (skládkovné) kód odpadu 17 05 04</t>
  </si>
  <si>
    <t>-1411253819</t>
  </si>
  <si>
    <t>o*2,0</t>
  </si>
  <si>
    <t>171251201</t>
  </si>
  <si>
    <t>Uložení sypaniny na skládky nebo meziskládky</t>
  </si>
  <si>
    <t>534376910</t>
  </si>
  <si>
    <t>2109425719</t>
  </si>
  <si>
    <t>j1+j2+r1+s</t>
  </si>
  <si>
    <t>-p1-p2-p4</t>
  </si>
  <si>
    <t>-(12,0+0,5*2)*(3,6+0,5*2)*(1,2+0,3)</t>
  </si>
  <si>
    <t>-1,0*1,0*1,15*4</t>
  </si>
  <si>
    <t>-1,3*1,3*(2,62+1,74+1,51+1,45)</t>
  </si>
  <si>
    <t>-3,14*1,25*1,25*2,01</t>
  </si>
  <si>
    <t>-3,14*1,4*1,4*0,15</t>
  </si>
  <si>
    <t>-3,14*1,3*1,3*(223,43-220,35-2,01)</t>
  </si>
  <si>
    <t>z1</t>
  </si>
  <si>
    <t>157561644</t>
  </si>
  <si>
    <t>736622031</t>
  </si>
  <si>
    <t>0,9*0,46*26,0</t>
  </si>
  <si>
    <t>1,1*0,525*21,0</t>
  </si>
  <si>
    <t>1,1*0,635*25,0</t>
  </si>
  <si>
    <t>-614592775</t>
  </si>
  <si>
    <t>40,355*2 'Přepočtené koeficientem množství</t>
  </si>
  <si>
    <t>175151201</t>
  </si>
  <si>
    <t>Obsypání objektu nad přilehlým původním terénem sypaninou bez prohození, uloženou do 3 m strojně</t>
  </si>
  <si>
    <t>652073579</t>
  </si>
  <si>
    <t>(12,0+0,5*2)*(3,6+0,5*2)*(1,2+0,3)</t>
  </si>
  <si>
    <t>1,0*1,0*1,15*4</t>
  </si>
  <si>
    <t>-12,0*3,6*1,2</t>
  </si>
  <si>
    <t>-0,6*0,6*1,15*4</t>
  </si>
  <si>
    <t>p3</t>
  </si>
  <si>
    <t>529270646</t>
  </si>
  <si>
    <t>40,804*2 'Přepočtené koeficientem množství</t>
  </si>
  <si>
    <t>Svislé a kompletní konstrukce</t>
  </si>
  <si>
    <t>359901211</t>
  </si>
  <si>
    <t>Monitoring stoky jakékoli výšky na nové kanalizaci</t>
  </si>
  <si>
    <t>-1637202027</t>
  </si>
  <si>
    <t>26+21+25</t>
  </si>
  <si>
    <t>38611R01</t>
  </si>
  <si>
    <t>476668936</t>
  </si>
  <si>
    <t>914079957</t>
  </si>
  <si>
    <t>0,9*0,1*26,0</t>
  </si>
  <si>
    <t>1,1*0,1*(21,0+25,0)</t>
  </si>
  <si>
    <t>451573111</t>
  </si>
  <si>
    <t>Lože pod potrubí otevřený výkop ze štěrkopísku</t>
  </si>
  <si>
    <t>1781134313</t>
  </si>
  <si>
    <t>pod RN</t>
  </si>
  <si>
    <t>(12,0+0,5*2)*(3,6+0,5*2)*0,5</t>
  </si>
  <si>
    <t>452112112</t>
  </si>
  <si>
    <t>Osazení betonových prstenců nebo rámů v do 100 mm</t>
  </si>
  <si>
    <t>233489320</t>
  </si>
  <si>
    <t>"OLK"   1</t>
  </si>
  <si>
    <t>34</t>
  </si>
  <si>
    <t>59224185</t>
  </si>
  <si>
    <t>prstenec šachtový vyrovnávací betonový 625x120x60mm</t>
  </si>
  <si>
    <t>2076052166</t>
  </si>
  <si>
    <t>35</t>
  </si>
  <si>
    <t>452321161</t>
  </si>
  <si>
    <t>Podkladní desky ze ŽB tř. C 25/30 otevřený výkop</t>
  </si>
  <si>
    <t>-95338347</t>
  </si>
  <si>
    <t>pod OLK</t>
  </si>
  <si>
    <t>3,14*1,385*1,385*0,15</t>
  </si>
  <si>
    <t>36</t>
  </si>
  <si>
    <t>452351101</t>
  </si>
  <si>
    <t>Bednění podkladních desek nebo bloků nebo sedlového lože otevřený výkop</t>
  </si>
  <si>
    <t>31763883</t>
  </si>
  <si>
    <t>3,14*2,77*0,15</t>
  </si>
  <si>
    <t>37</t>
  </si>
  <si>
    <t>452368211</t>
  </si>
  <si>
    <t>Výztuž podkladních desek nebo bloků nebo pražců otevřený výkop ze svařovaných sítí Kari</t>
  </si>
  <si>
    <t>-1941070559</t>
  </si>
  <si>
    <t>3,14*1,385*1,385*7,667*2*1,15*0,001</t>
  </si>
  <si>
    <t>38</t>
  </si>
  <si>
    <t>871310310</t>
  </si>
  <si>
    <t>Montáž kanalizačního potrubí hladkého plnostěnného SN 10 z polypropylenu DN 150</t>
  </si>
  <si>
    <t>-474166104</t>
  </si>
  <si>
    <t>39</t>
  </si>
  <si>
    <t>28617019</t>
  </si>
  <si>
    <t>trubka kanalizační PP plnostěnná třívrstvá DN 150x6000mm SN10</t>
  </si>
  <si>
    <t>-149819151</t>
  </si>
  <si>
    <t>26*1,015 'Přepočtené koeficientem množství</t>
  </si>
  <si>
    <t>40</t>
  </si>
  <si>
    <t>871350310</t>
  </si>
  <si>
    <t>Montáž kanalizačního potrubí hladkého plnostěnného SN 10 z polypropylenu DN 200</t>
  </si>
  <si>
    <t>-1177087372</t>
  </si>
  <si>
    <t>41</t>
  </si>
  <si>
    <t>28617020</t>
  </si>
  <si>
    <t>trubka kanalizační PP plnostěnná třívrstvá DN 200x6000mm SN10</t>
  </si>
  <si>
    <t>-1625011627</t>
  </si>
  <si>
    <t>21*1,015 'Přepočtené koeficientem množství</t>
  </si>
  <si>
    <t>42</t>
  </si>
  <si>
    <t>871370310</t>
  </si>
  <si>
    <t>Montáž kanalizačního potrubí hladkého plnostěnného SN 10 z polypropylenu DN 300</t>
  </si>
  <si>
    <t>-1081410015</t>
  </si>
  <si>
    <t>43</t>
  </si>
  <si>
    <t>28617022</t>
  </si>
  <si>
    <t>trubka kanalizační PP plnostěnná třívrstvá DN 300x6000mm SN10</t>
  </si>
  <si>
    <t>-859177134</t>
  </si>
  <si>
    <t>25*1,015 'Přepočtené koeficientem množství</t>
  </si>
  <si>
    <t>44</t>
  </si>
  <si>
    <t>877310440.1</t>
  </si>
  <si>
    <t>Montáž šachtových přechodek na kanalizačním potrubí z PP trub  DN 150</t>
  </si>
  <si>
    <t>525201687</t>
  </si>
  <si>
    <t>45</t>
  </si>
  <si>
    <t>28612250.1</t>
  </si>
  <si>
    <t>přechodka šachtová kanalizační DN 160</t>
  </si>
  <si>
    <t>-792026547</t>
  </si>
  <si>
    <t>46</t>
  </si>
  <si>
    <t>877350320</t>
  </si>
  <si>
    <t>Montáž odboček na kanalizačním potrubí z PP trub hladkých plnostěnných DN 200</t>
  </si>
  <si>
    <t>-1999129420</t>
  </si>
  <si>
    <t>47</t>
  </si>
  <si>
    <t>28617207.1</t>
  </si>
  <si>
    <t>odbočka kanalizační PP SN10 45° DN 200/150</t>
  </si>
  <si>
    <t>-1452817336</t>
  </si>
  <si>
    <t>48</t>
  </si>
  <si>
    <t>877350440.1</t>
  </si>
  <si>
    <t>Montáž šachtových přechodek na kanalizačním potrubí z PP trub  DN 200</t>
  </si>
  <si>
    <t>1728390553</t>
  </si>
  <si>
    <t>49</t>
  </si>
  <si>
    <t>28612251.1</t>
  </si>
  <si>
    <t>přechodka šachtová kanalizační DN 200</t>
  </si>
  <si>
    <t>581986175</t>
  </si>
  <si>
    <t>50</t>
  </si>
  <si>
    <t>877370310</t>
  </si>
  <si>
    <t>Montáž kolen na kanalizačním potrubí z PP trub hladkých plnostěnných DN 300</t>
  </si>
  <si>
    <t>956375877</t>
  </si>
  <si>
    <t>51</t>
  </si>
  <si>
    <t>28617185</t>
  </si>
  <si>
    <t>koleno kanalizační PP  45° DN 300</t>
  </si>
  <si>
    <t>-422797044</t>
  </si>
  <si>
    <t>52</t>
  </si>
  <si>
    <t>877370440.1</t>
  </si>
  <si>
    <t>Montáž šachtových přechodek na kanalizačním potrubí z PP trub  DN 300</t>
  </si>
  <si>
    <t>616110290</t>
  </si>
  <si>
    <t>53</t>
  </si>
  <si>
    <t>28612253.1</t>
  </si>
  <si>
    <t>přechodka šachtová kanalizační DN 315</t>
  </si>
  <si>
    <t>521078580</t>
  </si>
  <si>
    <t>54</t>
  </si>
  <si>
    <t>891183431</t>
  </si>
  <si>
    <t>Montáž ventilů regulačních v objektech DN 40</t>
  </si>
  <si>
    <t>-1796209958</t>
  </si>
  <si>
    <t>55</t>
  </si>
  <si>
    <t>55128800.1</t>
  </si>
  <si>
    <t>vírový ventil DN 40mm</t>
  </si>
  <si>
    <t>-1304601082</t>
  </si>
  <si>
    <t>56</t>
  </si>
  <si>
    <t>891374121.1</t>
  </si>
  <si>
    <t>Montáž těsnící kroužek DN 300</t>
  </si>
  <si>
    <t>-1336975258</t>
  </si>
  <si>
    <t>57</t>
  </si>
  <si>
    <t>28612261.1</t>
  </si>
  <si>
    <t>Forsheda těsnicí kroužek F-910  DN 300</t>
  </si>
  <si>
    <t>-1561610463</t>
  </si>
  <si>
    <t>58</t>
  </si>
  <si>
    <t>-382956643</t>
  </si>
  <si>
    <t>26+21</t>
  </si>
  <si>
    <t>59</t>
  </si>
  <si>
    <t>892381111</t>
  </si>
  <si>
    <t>Tlaková zkouška vodou potrubí DN 250, DN 300 nebo 350</t>
  </si>
  <si>
    <t>19184672</t>
  </si>
  <si>
    <t>60</t>
  </si>
  <si>
    <t>894410211</t>
  </si>
  <si>
    <t>Osazení betonových dílců pro kanalizační šachty DN 1000 skruž rovná výšky 250 mm</t>
  </si>
  <si>
    <t>-832037979</t>
  </si>
  <si>
    <t>61</t>
  </si>
  <si>
    <t>59224066</t>
  </si>
  <si>
    <t>skruž betonová DN 1000x250 PS, 100x25x12cm</t>
  </si>
  <si>
    <t>1088155630</t>
  </si>
  <si>
    <t>62</t>
  </si>
  <si>
    <t>894410232</t>
  </si>
  <si>
    <t>Osazení betonových dílců pro kanalizační šachty DN 1000 skruž přechodová (konus)</t>
  </si>
  <si>
    <t>1066804982</t>
  </si>
  <si>
    <t>63</t>
  </si>
  <si>
    <t>59224312</t>
  </si>
  <si>
    <t>kónus šachetní betonový kapsové plastové stupadlo 100x62,5x58cm</t>
  </si>
  <si>
    <t>353048196</t>
  </si>
  <si>
    <t>64</t>
  </si>
  <si>
    <t>894411111</t>
  </si>
  <si>
    <t>Zřízení šachet kanalizačních z betonových dílců na potrubí DN do 200 dno beton tř. C 25/30</t>
  </si>
  <si>
    <t>-340098441</t>
  </si>
  <si>
    <t>65</t>
  </si>
  <si>
    <t>894411121</t>
  </si>
  <si>
    <t>Zřízení šachet kanalizačních z betonových dílců na potrubí DN přes 200 do 300 dno beton tř. C 25/30</t>
  </si>
  <si>
    <t>121059858</t>
  </si>
  <si>
    <t>66</t>
  </si>
  <si>
    <t>59224339</t>
  </si>
  <si>
    <t>dno betonové šachty kanalizační přímé 100x100x60cm</t>
  </si>
  <si>
    <t>-1488316174</t>
  </si>
  <si>
    <t>67</t>
  </si>
  <si>
    <t>1444426238</t>
  </si>
  <si>
    <t>68</t>
  </si>
  <si>
    <t>59224068</t>
  </si>
  <si>
    <t>skruž betonová DN 1000x500 PS, 100x50x12cm</t>
  </si>
  <si>
    <t>-1914158637</t>
  </si>
  <si>
    <t>69</t>
  </si>
  <si>
    <t>-553924262</t>
  </si>
  <si>
    <t>70</t>
  </si>
  <si>
    <t>59224315</t>
  </si>
  <si>
    <t>deska betonová zákrytová pro kruhové šachty 100/62,5x16,5cm</t>
  </si>
  <si>
    <t>-698716321</t>
  </si>
  <si>
    <t>71</t>
  </si>
  <si>
    <t>59224184</t>
  </si>
  <si>
    <t>prstenec šachtový vyrovnávací betonový 625x120x40mm</t>
  </si>
  <si>
    <t>1932134028</t>
  </si>
  <si>
    <t>72</t>
  </si>
  <si>
    <t>723388484</t>
  </si>
  <si>
    <t>73</t>
  </si>
  <si>
    <t>59224176</t>
  </si>
  <si>
    <t>prstenec šachtový vyrovnávací betonový 625x120x80mm</t>
  </si>
  <si>
    <t>913690685</t>
  </si>
  <si>
    <t>74</t>
  </si>
  <si>
    <t>59224187</t>
  </si>
  <si>
    <t>prstenec šachtový vyrovnávací betonový 625x120x100mm</t>
  </si>
  <si>
    <t>1280168914</t>
  </si>
  <si>
    <t>75</t>
  </si>
  <si>
    <t>59224348</t>
  </si>
  <si>
    <t>těsnění elastomerové pro spojení šachetních dílů DN 1000</t>
  </si>
  <si>
    <t>500290072</t>
  </si>
  <si>
    <t>76</t>
  </si>
  <si>
    <t>897172123</t>
  </si>
  <si>
    <t>Akumulační boxy z PP pro retenci dešťových vod zatížené nákladními automobily objemu přes 30 do 60 m3</t>
  </si>
  <si>
    <t>830621208</t>
  </si>
  <si>
    <t>V cenách jsou započteny náklady na:</t>
  </si>
  <si>
    <t>osazení a dodávku plastových bloků včetně spojek a čel,</t>
  </si>
  <si>
    <t>obalení boxů hydroizolačním souvrstvím včetně jeho dodávky.</t>
  </si>
  <si>
    <t>12,0*3,6*1,2</t>
  </si>
  <si>
    <t>77</t>
  </si>
  <si>
    <t>897173124</t>
  </si>
  <si>
    <t>Kontrolní šachta integrovaná do akumulačních boxů pod plochy zatížené nákladními automobily v přes 1050 do 1400 mm</t>
  </si>
  <si>
    <t>-2030940132</t>
  </si>
  <si>
    <t>78</t>
  </si>
  <si>
    <t>899104112</t>
  </si>
  <si>
    <t>Osazení poklopů litinových nebo ocelových včetně rámů pro třídu zatížení D400, E600</t>
  </si>
  <si>
    <t>-426760508</t>
  </si>
  <si>
    <t>79</t>
  </si>
  <si>
    <t>59224661</t>
  </si>
  <si>
    <t>poklop šachtový betonová výplň+litina 785(610)x160mm, s odvětráním</t>
  </si>
  <si>
    <t>-1250033519</t>
  </si>
  <si>
    <t>80</t>
  </si>
  <si>
    <t>-981202345</t>
  </si>
  <si>
    <t>81</t>
  </si>
  <si>
    <t>59224660</t>
  </si>
  <si>
    <t>poklop šachtový betonová výplň+litina 785(610)x16mm D400 bez odvětrání</t>
  </si>
  <si>
    <t>1488125447</t>
  </si>
  <si>
    <t>82</t>
  </si>
  <si>
    <t>-1480535914</t>
  </si>
  <si>
    <t>83</t>
  </si>
  <si>
    <t>28661935</t>
  </si>
  <si>
    <t>poklop šachtový litinový  DN 600 pro třídu zatížení D400</t>
  </si>
  <si>
    <t>-1378976514</t>
  </si>
  <si>
    <t>84</t>
  </si>
  <si>
    <t>28661941</t>
  </si>
  <si>
    <t>adaptér šachtový teleskopický dno DN 600 pro třídu zatížení D 400 (vč.těsnění)</t>
  </si>
  <si>
    <t>996684832</t>
  </si>
  <si>
    <t>85</t>
  </si>
  <si>
    <t>28661942</t>
  </si>
  <si>
    <t>těsnění pro teleskop a betonový prstenec</t>
  </si>
  <si>
    <t>248577313</t>
  </si>
  <si>
    <t>86</t>
  </si>
  <si>
    <t>28661939</t>
  </si>
  <si>
    <t>prstenec šachtový betonový dno DN 600</t>
  </si>
  <si>
    <t>-1049296742</t>
  </si>
  <si>
    <t>87</t>
  </si>
  <si>
    <t>899620151</t>
  </si>
  <si>
    <t>Obetonování plastové šachty z polypropylenu betonem prostým tř. C 25/30 otevřený výkop</t>
  </si>
  <si>
    <t>-83703041</t>
  </si>
  <si>
    <t>OLK</t>
  </si>
  <si>
    <t>(3,14*1,235*1,235-3,14*1,0*1,0)*2,16</t>
  </si>
  <si>
    <t>3,14*1,235*1,235*0,3</t>
  </si>
  <si>
    <t>-3,14*0,5*0,5*0,3</t>
  </si>
  <si>
    <t>88</t>
  </si>
  <si>
    <t>899640112</t>
  </si>
  <si>
    <t>Bednění pro obetonování plastových šachet kruhových otevřený výkop</t>
  </si>
  <si>
    <t>1575233281</t>
  </si>
  <si>
    <t>3,14*2,47*0,3</t>
  </si>
  <si>
    <t>3,14*1,235*1,235</t>
  </si>
  <si>
    <t>-3,14*0,5*0,5</t>
  </si>
  <si>
    <t>3,14*1,0*0,3</t>
  </si>
  <si>
    <t>89</t>
  </si>
  <si>
    <t>998276101</t>
  </si>
  <si>
    <t>Přesun hmot pro trubní vedení z trub z plastických hmot otevřený výkop</t>
  </si>
  <si>
    <t>-1858186980</t>
  </si>
  <si>
    <t>PSV</t>
  </si>
  <si>
    <t>Práce a dodávky PSV</t>
  </si>
  <si>
    <t>711</t>
  </si>
  <si>
    <t>Izolace proti vodě, vlhkosti a plynům</t>
  </si>
  <si>
    <t>90</t>
  </si>
  <si>
    <t>711511101</t>
  </si>
  <si>
    <t>Provedení hydroizolace potrubí za studena penetračním nátěrem</t>
  </si>
  <si>
    <t>-1661762575</t>
  </si>
  <si>
    <t>3,14*1,3*0,3</t>
  </si>
  <si>
    <t>91</t>
  </si>
  <si>
    <t>11163150</t>
  </si>
  <si>
    <t>lak penetrační asfaltový</t>
  </si>
  <si>
    <t>1442949653</t>
  </si>
  <si>
    <t>8,341*0,00034 'Přepočtené koeficientem množství</t>
  </si>
  <si>
    <t>92</t>
  </si>
  <si>
    <t>711541164</t>
  </si>
  <si>
    <t>Provedení hydroizolace potrubí přitavením pásu NAIP</t>
  </si>
  <si>
    <t>993299033</t>
  </si>
  <si>
    <t>93</t>
  </si>
  <si>
    <t>62832001</t>
  </si>
  <si>
    <t>pás asfaltový natavitelný oxidovaný tl 3,5mm typu V60 S35 s vložkou ze skleněné rohože, s jemnozrnným minerálním posypem</t>
  </si>
  <si>
    <t>426420136</t>
  </si>
  <si>
    <t>8,341*1,221 'Přepočtené koeficientem množství</t>
  </si>
  <si>
    <t>94</t>
  </si>
  <si>
    <t>998711201</t>
  </si>
  <si>
    <t>Přesun hmot procentní pro izolace proti vodě, vlhkosti a plynům v objektech v do 6 m</t>
  </si>
  <si>
    <t>%</t>
  </si>
  <si>
    <t>-357033083</t>
  </si>
  <si>
    <t>44,748</t>
  </si>
  <si>
    <t>9,108</t>
  </si>
  <si>
    <t>1,98</t>
  </si>
  <si>
    <t>35,244</t>
  </si>
  <si>
    <t>9,504</t>
  </si>
  <si>
    <t>312 - Větev D2</t>
  </si>
  <si>
    <t>132255202</t>
  </si>
  <si>
    <t>Hloubení zapažených rýh š do 2000 mm v hornině třídy těžitelnosti I skupiny 3 objem do 50 m3 v omezeném prostoru</t>
  </si>
  <si>
    <t>1717810855</t>
  </si>
  <si>
    <t>větev D2</t>
  </si>
  <si>
    <t>0,9*(2,01+1,55)*0,5*22,0</t>
  </si>
  <si>
    <t>132355202</t>
  </si>
  <si>
    <t>Hloubení zapažených rýh š do 2000 mm v hornině třídy těžitelnosti II skupiny 4 objem do 50 m3 v omezeném prostoru</t>
  </si>
  <si>
    <t>1044331736</t>
  </si>
  <si>
    <t>133255101</t>
  </si>
  <si>
    <t>Hloubení šachet zapažených v hornině třídy těžitelnosti I skupiny 3 objem do 20 m3 v omezeném prostoru</t>
  </si>
  <si>
    <t>-39453561</t>
  </si>
  <si>
    <t>2,4*2,4*1,65</t>
  </si>
  <si>
    <t>133355101</t>
  </si>
  <si>
    <t>Hloubení šachet zapažených v hornině třídy těžitelnosti II skupiny 4 objem do 20 m3 v omezeném prostoru</t>
  </si>
  <si>
    <t>-1203767614</t>
  </si>
  <si>
    <t>-715011083</t>
  </si>
  <si>
    <t>r1/0,9*2</t>
  </si>
  <si>
    <t>497712537</t>
  </si>
  <si>
    <t>-1661580083</t>
  </si>
  <si>
    <t>2,4*4*1,65</t>
  </si>
  <si>
    <t>1758136641</t>
  </si>
  <si>
    <t>1527077301</t>
  </si>
  <si>
    <t>1877132232</t>
  </si>
  <si>
    <t>-1065668951</t>
  </si>
  <si>
    <t>s+r1</t>
  </si>
  <si>
    <t>-1259849282</t>
  </si>
  <si>
    <t>-275753289</t>
  </si>
  <si>
    <t>184327681</t>
  </si>
  <si>
    <t>1363373486</t>
  </si>
  <si>
    <t>-1966178482</t>
  </si>
  <si>
    <t>239859624</t>
  </si>
  <si>
    <t>r1+s</t>
  </si>
  <si>
    <t>-1,3*1,3*1,45</t>
  </si>
  <si>
    <t>-2714157</t>
  </si>
  <si>
    <t>652022444</t>
  </si>
  <si>
    <t>0,9*0,46*22,0</t>
  </si>
  <si>
    <t>1918263761</t>
  </si>
  <si>
    <t>9,108*2 'Přepočtené koeficientem množství</t>
  </si>
  <si>
    <t>-681312852</t>
  </si>
  <si>
    <t>-857606999</t>
  </si>
  <si>
    <t>0,9*0,1*22,0</t>
  </si>
  <si>
    <t>39679293</t>
  </si>
  <si>
    <t>-284250000</t>
  </si>
  <si>
    <t>22*1,015 'Přepočtené koeficientem množství</t>
  </si>
  <si>
    <t>1307126843</t>
  </si>
  <si>
    <t>1238179103</t>
  </si>
  <si>
    <t>863479362</t>
  </si>
  <si>
    <t>-878008648</t>
  </si>
  <si>
    <t>590874529</t>
  </si>
  <si>
    <t>-699727548</t>
  </si>
  <si>
    <t>-1965840499</t>
  </si>
  <si>
    <t>956204136</t>
  </si>
  <si>
    <t>1551775124</t>
  </si>
  <si>
    <t>163265719</t>
  </si>
  <si>
    <t>-2061422338</t>
  </si>
  <si>
    <t>4,933</t>
  </si>
  <si>
    <t>2,07</t>
  </si>
  <si>
    <t>0,45</t>
  </si>
  <si>
    <t>313 - Kanalizační odbočky</t>
  </si>
  <si>
    <t>132255201</t>
  </si>
  <si>
    <t>Hloubení zapažených rýh š do 2000 mm v hornině třídy těžitelnosti I skupiny 3 objem do 20 m3 v omezeném prostoru</t>
  </si>
  <si>
    <t>0,9*(1,48+1,1)*0,5*1,5</t>
  </si>
  <si>
    <t>0,9*(1,39+1,1)*0,5*1,0</t>
  </si>
  <si>
    <t>0,9*(1,2+1,1)*0,5*1,0</t>
  </si>
  <si>
    <t>132355201</t>
  </si>
  <si>
    <t>Hloubení zapažených rýh š do 2000 mm v hornině třídy těžitelnosti II skupiny 4 objem do 20 m3 v omezeném prostoru</t>
  </si>
  <si>
    <t>0,9*0,46*5,</t>
  </si>
  <si>
    <t>2,07*2 'Přepočtené koeficientem množství</t>
  </si>
  <si>
    <t>0,9*0,1*5,0</t>
  </si>
  <si>
    <t>5*1,015 'Přepočtené koeficientem množství</t>
  </si>
  <si>
    <t>595026589</t>
  </si>
  <si>
    <t xml:space="preserve">500 - Vedlejší rozpočtové náklady 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</si>
  <si>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</si>
  <si>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</si>
  <si>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</si>
  <si>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</si>
  <si>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</si>
  <si>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</si>
  <si>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</si>
  <si>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</si>
  <si>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</si>
  <si>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</si>
  <si>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</si>
  <si>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kpl</t>
  </si>
  <si>
    <t>1024</t>
  </si>
  <si>
    <t>-723676426</t>
  </si>
  <si>
    <t>012203000</t>
  </si>
  <si>
    <t>Geodetické práce při provádění stavby</t>
  </si>
  <si>
    <t>686065124</t>
  </si>
  <si>
    <t>012303000</t>
  </si>
  <si>
    <t>Geodetické práce po výstavbě</t>
  </si>
  <si>
    <t>-467041385</t>
  </si>
  <si>
    <t>VRN2</t>
  </si>
  <si>
    <t>Příprava staveniště</t>
  </si>
  <si>
    <t>020001000</t>
  </si>
  <si>
    <t>-1337099577</t>
  </si>
  <si>
    <t>VRN3</t>
  </si>
  <si>
    <t>Zařízení staveniště</t>
  </si>
  <si>
    <t>030001000</t>
  </si>
  <si>
    <t>-1768797497</t>
  </si>
  <si>
    <t>VRN7</t>
  </si>
  <si>
    <t>Provozní vlivy</t>
  </si>
  <si>
    <t>070001000</t>
  </si>
  <si>
    <t>-1537621264</t>
  </si>
  <si>
    <t>SEZNAM FIGUR</t>
  </si>
  <si>
    <t>Výměra</t>
  </si>
  <si>
    <t xml:space="preserve"> 01/ 101</t>
  </si>
  <si>
    <t>Použití figury:</t>
  </si>
  <si>
    <t xml:space="preserve"> 02/ 201</t>
  </si>
  <si>
    <t xml:space="preserve"> 02/ 301/ 311</t>
  </si>
  <si>
    <t xml:space="preserve"> 02/ 301/ 312</t>
  </si>
  <si>
    <t xml:space="preserve"> 02/ 301/ 313</t>
  </si>
  <si>
    <t>Soupis stavebních prací, dodávek a služeb svýkazem výměr</t>
  </si>
  <si>
    <t>Způsobilé náklady</t>
  </si>
  <si>
    <t>Nezpůsobilé náklady</t>
  </si>
  <si>
    <t>Montáž+dodávka  odlučovače lehkých kapalin,vč.výztuže a všech doplňků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</si>
</sst>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  <font>
      <b/>
      <sz val="11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26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167" fontId="22" fillId="3" borderId="2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41" fillId="0" borderId="0" xfId="0" applyFont="1"/>
    <xf numFmtId="0" fontId="2" fillId="6" borderId="0" xfId="0" applyFont="1" applyFill="1" applyAlignment="1">
      <alignment horizontal="left" vertical="center"/>
    </xf>
    <xf numFmtId="0" fontId="0" fillId="6" borderId="0" xfId="0" applyFont="1" applyFill="1" applyAlignment="1">
      <alignment vertical="center"/>
    </xf>
    <xf numFmtId="49" fontId="2" fillId="6" borderId="0" xfId="0" applyNumberFormat="1" applyFont="1" applyFill="1" applyAlignment="1" applyProtection="1">
      <alignment horizontal="left" vertical="center"/>
      <protection locked="0"/>
    </xf>
    <xf numFmtId="0" fontId="2" fillId="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7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6" borderId="0" xfId="0" applyNumberFormat="1" applyFont="1" applyFill="1" applyAlignment="1" applyProtection="1">
      <alignment horizontal="left" vertical="center"/>
      <protection locked="0"/>
    </xf>
    <xf numFmtId="49" fontId="2" fillId="6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21" fillId="0" borderId="0" xfId="0" applyFont="1" applyAlignment="1">
      <alignment horizontal="left" vertical="center"/>
    </xf>
    <xf numFmtId="14" fontId="2" fillId="6" borderId="0" xfId="0" applyNumberFormat="1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5"/>
  <sheetViews>
    <sheetView showGridLines="0" workbookViewId="0">
      <selection activeCell="AA87" sqref="AA86:AA87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6"/>
      <c r="AZ1" s="16" t="s">
        <v>0</v>
      </c>
      <c r="BA1" s="16" t="s">
        <v>1</v>
      </c>
      <c r="BB1" s="16" t="s">
        <v>0</v>
      </c>
      <c r="BT1" s="16" t="s">
        <v>2</v>
      </c>
      <c r="BU1" s="16" t="s">
        <v>2</v>
      </c>
      <c r="BV1" s="16" t="s">
        <v>3</v>
      </c>
    </row>
    <row r="2" spans="1:74" s="1" customFormat="1" ht="36.950000000000003" customHeight="1">
      <c r="B2" s="210" t="s">
        <v>945</v>
      </c>
      <c r="AR2" s="246" t="s">
        <v>4</v>
      </c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S2" s="17" t="s">
        <v>5</v>
      </c>
      <c r="BT2" s="17" t="s">
        <v>6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5</v>
      </c>
      <c r="BT3" s="17" t="s">
        <v>7</v>
      </c>
    </row>
    <row r="4" spans="1:74" s="1" customFormat="1" ht="24.95" customHeight="1">
      <c r="B4" s="20"/>
      <c r="D4" s="21" t="s">
        <v>8</v>
      </c>
      <c r="AR4" s="20"/>
      <c r="AS4" s="22" t="s">
        <v>9</v>
      </c>
      <c r="BE4" s="23" t="s">
        <v>10</v>
      </c>
      <c r="BS4" s="17" t="s">
        <v>11</v>
      </c>
    </row>
    <row r="5" spans="1:74" s="1" customFormat="1" ht="12" customHeight="1">
      <c r="B5" s="20"/>
      <c r="D5" s="24" t="s">
        <v>12</v>
      </c>
      <c r="K5" s="255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R5" s="20"/>
      <c r="BE5" s="252" t="s">
        <v>14</v>
      </c>
      <c r="BS5" s="17" t="s">
        <v>5</v>
      </c>
    </row>
    <row r="6" spans="1:74" s="1" customFormat="1" ht="36.950000000000003" customHeight="1">
      <c r="B6" s="20"/>
      <c r="D6" s="26" t="s">
        <v>15</v>
      </c>
      <c r="K6" s="256" t="s">
        <v>16</v>
      </c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R6" s="20"/>
      <c r="BE6" s="253"/>
      <c r="BS6" s="17" t="s">
        <v>5</v>
      </c>
    </row>
    <row r="7" spans="1:74" s="1" customFormat="1" ht="12" customHeight="1">
      <c r="B7" s="20"/>
      <c r="D7" s="27" t="s">
        <v>17</v>
      </c>
      <c r="K7" s="25" t="s">
        <v>0</v>
      </c>
      <c r="AK7" s="27" t="s">
        <v>18</v>
      </c>
      <c r="AN7" s="25" t="s">
        <v>0</v>
      </c>
      <c r="AR7" s="20"/>
      <c r="BE7" s="253"/>
      <c r="BS7" s="17" t="s">
        <v>5</v>
      </c>
    </row>
    <row r="8" spans="1:74" s="1" customFormat="1" ht="12" customHeight="1">
      <c r="B8" s="20"/>
      <c r="D8" s="27" t="s">
        <v>19</v>
      </c>
      <c r="K8" s="25" t="s">
        <v>20</v>
      </c>
      <c r="AK8" s="27" t="s">
        <v>21</v>
      </c>
      <c r="AN8" s="265">
        <v>44825</v>
      </c>
      <c r="AR8" s="20"/>
      <c r="BE8" s="253"/>
      <c r="BS8" s="17" t="s">
        <v>5</v>
      </c>
    </row>
    <row r="9" spans="1:74" s="1" customFormat="1" ht="14.45" customHeight="1">
      <c r="B9" s="20"/>
      <c r="AR9" s="20"/>
      <c r="BE9" s="253"/>
      <c r="BS9" s="17" t="s">
        <v>5</v>
      </c>
    </row>
    <row r="10" spans="1:74" s="1" customFormat="1" ht="12" customHeight="1">
      <c r="B10" s="20"/>
      <c r="D10" s="27" t="s">
        <v>22</v>
      </c>
      <c r="AK10" s="27" t="s">
        <v>23</v>
      </c>
      <c r="AN10" s="25" t="s">
        <v>0</v>
      </c>
      <c r="AR10" s="20"/>
      <c r="BE10" s="253"/>
      <c r="BS10" s="17" t="s">
        <v>5</v>
      </c>
    </row>
    <row r="11" spans="1:74" s="1" customFormat="1" ht="18.399999999999999" customHeight="1">
      <c r="B11" s="20"/>
      <c r="E11" s="25" t="s">
        <v>24</v>
      </c>
      <c r="AK11" s="27" t="s">
        <v>25</v>
      </c>
      <c r="AN11" s="25" t="s">
        <v>0</v>
      </c>
      <c r="AR11" s="20"/>
      <c r="BE11" s="253"/>
      <c r="BS11" s="17" t="s">
        <v>5</v>
      </c>
    </row>
    <row r="12" spans="1:74" s="1" customFormat="1" ht="6.95" customHeight="1">
      <c r="B12" s="20"/>
      <c r="AR12" s="20"/>
      <c r="BE12" s="253"/>
      <c r="BS12" s="17" t="s">
        <v>5</v>
      </c>
    </row>
    <row r="13" spans="1:74" s="1" customFormat="1" ht="12" customHeight="1">
      <c r="B13" s="20"/>
      <c r="D13" s="27" t="s">
        <v>26</v>
      </c>
      <c r="AK13" s="27" t="s">
        <v>23</v>
      </c>
      <c r="AN13" s="213" t="s">
        <v>27</v>
      </c>
      <c r="AR13" s="20"/>
      <c r="BE13" s="253"/>
      <c r="BS13" s="17" t="s">
        <v>5</v>
      </c>
    </row>
    <row r="14" spans="1:74" ht="12.75">
      <c r="B14" s="20"/>
      <c r="E14" s="257" t="s">
        <v>27</v>
      </c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7" t="s">
        <v>25</v>
      </c>
      <c r="AN14" s="213" t="s">
        <v>27</v>
      </c>
      <c r="AR14" s="20"/>
      <c r="BE14" s="253"/>
      <c r="BS14" s="17" t="s">
        <v>5</v>
      </c>
    </row>
    <row r="15" spans="1:74" s="1" customFormat="1" ht="6.95" customHeight="1">
      <c r="B15" s="20"/>
      <c r="AR15" s="20"/>
      <c r="BE15" s="253"/>
      <c r="BS15" s="17" t="s">
        <v>2</v>
      </c>
    </row>
    <row r="16" spans="1:74" s="1" customFormat="1" ht="12" customHeight="1">
      <c r="B16" s="20"/>
      <c r="D16" s="27" t="s">
        <v>28</v>
      </c>
      <c r="AK16" s="27" t="s">
        <v>23</v>
      </c>
      <c r="AN16" s="25" t="s">
        <v>0</v>
      </c>
      <c r="AR16" s="20"/>
      <c r="BE16" s="253"/>
      <c r="BS16" s="17" t="s">
        <v>2</v>
      </c>
    </row>
    <row r="17" spans="1:71" s="1" customFormat="1" ht="18.399999999999999" customHeight="1">
      <c r="B17" s="20"/>
      <c r="E17" s="25" t="s">
        <v>29</v>
      </c>
      <c r="AK17" s="27" t="s">
        <v>25</v>
      </c>
      <c r="AN17" s="25" t="s">
        <v>0</v>
      </c>
      <c r="AR17" s="20"/>
      <c r="BE17" s="253"/>
      <c r="BS17" s="17" t="s">
        <v>30</v>
      </c>
    </row>
    <row r="18" spans="1:71" s="1" customFormat="1" ht="6.95" customHeight="1">
      <c r="B18" s="20"/>
      <c r="AR18" s="20"/>
      <c r="BE18" s="253"/>
      <c r="BS18" s="17" t="s">
        <v>5</v>
      </c>
    </row>
    <row r="19" spans="1:71" s="1" customFormat="1" ht="12" customHeight="1">
      <c r="B19" s="20"/>
      <c r="D19" s="27" t="s">
        <v>31</v>
      </c>
      <c r="AK19" s="27" t="s">
        <v>23</v>
      </c>
      <c r="AN19" s="25" t="s">
        <v>0</v>
      </c>
      <c r="AR19" s="20"/>
      <c r="BE19" s="253"/>
      <c r="BS19" s="17" t="s">
        <v>5</v>
      </c>
    </row>
    <row r="20" spans="1:71" s="1" customFormat="1" ht="18.399999999999999" customHeight="1">
      <c r="B20" s="20"/>
      <c r="E20" s="25" t="s">
        <v>32</v>
      </c>
      <c r="AK20" s="27" t="s">
        <v>25</v>
      </c>
      <c r="AN20" s="25" t="s">
        <v>0</v>
      </c>
      <c r="AR20" s="20"/>
      <c r="BE20" s="253"/>
      <c r="BS20" s="17" t="s">
        <v>30</v>
      </c>
    </row>
    <row r="21" spans="1:71" s="1" customFormat="1" ht="6.95" customHeight="1">
      <c r="B21" s="20"/>
      <c r="AR21" s="20"/>
      <c r="BE21" s="253"/>
    </row>
    <row r="22" spans="1:71" s="1" customFormat="1" ht="12" customHeight="1">
      <c r="B22" s="20"/>
      <c r="D22" s="27" t="s">
        <v>33</v>
      </c>
      <c r="AR22" s="20"/>
      <c r="BE22" s="253"/>
    </row>
    <row r="23" spans="1:71" s="1" customFormat="1" ht="16.5" customHeight="1">
      <c r="B23" s="20"/>
      <c r="E23" s="259" t="s">
        <v>0</v>
      </c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R23" s="20"/>
      <c r="BE23" s="253"/>
    </row>
    <row r="24" spans="1:71" s="1" customFormat="1" ht="6.95" customHeight="1">
      <c r="B24" s="20"/>
      <c r="AR24" s="20"/>
      <c r="BE24" s="253"/>
    </row>
    <row r="25" spans="1:71" s="1" customFormat="1" ht="6.95" customHeight="1">
      <c r="B25" s="2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20"/>
      <c r="BE25" s="253"/>
    </row>
    <row r="26" spans="1:71" s="2" customFormat="1" ht="25.9" customHeight="1">
      <c r="A26" s="31"/>
      <c r="B26" s="32"/>
      <c r="C26" s="31"/>
      <c r="D26" s="33" t="s">
        <v>34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43">
        <f>ROUND(AG94,2)</f>
        <v>0</v>
      </c>
      <c r="AL26" s="244"/>
      <c r="AM26" s="244"/>
      <c r="AN26" s="244"/>
      <c r="AO26" s="244"/>
      <c r="AP26" s="31"/>
      <c r="AQ26" s="31"/>
      <c r="AR26" s="32"/>
      <c r="BE26" s="253"/>
    </row>
    <row r="27" spans="1:71" s="2" customFormat="1" ht="6.95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253"/>
    </row>
    <row r="28" spans="1:71" s="2" customFormat="1" ht="12.75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245" t="s">
        <v>35</v>
      </c>
      <c r="M28" s="245"/>
      <c r="N28" s="245"/>
      <c r="O28" s="245"/>
      <c r="P28" s="245"/>
      <c r="Q28" s="31"/>
      <c r="R28" s="31"/>
      <c r="S28" s="31"/>
      <c r="T28" s="31"/>
      <c r="U28" s="31"/>
      <c r="V28" s="31"/>
      <c r="W28" s="245" t="s">
        <v>36</v>
      </c>
      <c r="X28" s="245"/>
      <c r="Y28" s="245"/>
      <c r="Z28" s="245"/>
      <c r="AA28" s="245"/>
      <c r="AB28" s="245"/>
      <c r="AC28" s="245"/>
      <c r="AD28" s="245"/>
      <c r="AE28" s="245"/>
      <c r="AF28" s="31"/>
      <c r="AG28" s="31"/>
      <c r="AH28" s="31"/>
      <c r="AI28" s="31"/>
      <c r="AJ28" s="31"/>
      <c r="AK28" s="245" t="s">
        <v>37</v>
      </c>
      <c r="AL28" s="245"/>
      <c r="AM28" s="245"/>
      <c r="AN28" s="245"/>
      <c r="AO28" s="245"/>
      <c r="AP28" s="31"/>
      <c r="AQ28" s="31"/>
      <c r="AR28" s="32"/>
      <c r="BE28" s="253"/>
    </row>
    <row r="29" spans="1:71" s="3" customFormat="1" ht="14.45" customHeight="1">
      <c r="B29" s="36"/>
      <c r="D29" s="27" t="s">
        <v>38</v>
      </c>
      <c r="F29" s="27" t="s">
        <v>39</v>
      </c>
      <c r="L29" s="239">
        <v>0.21</v>
      </c>
      <c r="M29" s="238"/>
      <c r="N29" s="238"/>
      <c r="O29" s="238"/>
      <c r="P29" s="238"/>
      <c r="W29" s="237">
        <f>ROUND(AZ94, 2)</f>
        <v>0</v>
      </c>
      <c r="X29" s="238"/>
      <c r="Y29" s="238"/>
      <c r="Z29" s="238"/>
      <c r="AA29" s="238"/>
      <c r="AB29" s="238"/>
      <c r="AC29" s="238"/>
      <c r="AD29" s="238"/>
      <c r="AE29" s="238"/>
      <c r="AK29" s="237">
        <f>ROUND(AV94, 2)</f>
        <v>0</v>
      </c>
      <c r="AL29" s="238"/>
      <c r="AM29" s="238"/>
      <c r="AN29" s="238"/>
      <c r="AO29" s="238"/>
      <c r="AR29" s="36"/>
      <c r="BE29" s="254"/>
    </row>
    <row r="30" spans="1:71" s="3" customFormat="1" ht="14.45" customHeight="1">
      <c r="B30" s="36"/>
      <c r="F30" s="27" t="s">
        <v>40</v>
      </c>
      <c r="L30" s="239">
        <v>0.15</v>
      </c>
      <c r="M30" s="238"/>
      <c r="N30" s="238"/>
      <c r="O30" s="238"/>
      <c r="P30" s="238"/>
      <c r="W30" s="237">
        <f>ROUND(BA94, 2)</f>
        <v>0</v>
      </c>
      <c r="X30" s="238"/>
      <c r="Y30" s="238"/>
      <c r="Z30" s="238"/>
      <c r="AA30" s="238"/>
      <c r="AB30" s="238"/>
      <c r="AC30" s="238"/>
      <c r="AD30" s="238"/>
      <c r="AE30" s="238"/>
      <c r="AK30" s="237">
        <f>ROUND(AW94, 2)</f>
        <v>0</v>
      </c>
      <c r="AL30" s="238"/>
      <c r="AM30" s="238"/>
      <c r="AN30" s="238"/>
      <c r="AO30" s="238"/>
      <c r="AR30" s="36"/>
      <c r="BE30" s="254"/>
    </row>
    <row r="31" spans="1:71" s="3" customFormat="1" ht="14.45" hidden="1" customHeight="1">
      <c r="B31" s="36"/>
      <c r="F31" s="27" t="s">
        <v>41</v>
      </c>
      <c r="L31" s="239">
        <v>0.21</v>
      </c>
      <c r="M31" s="238"/>
      <c r="N31" s="238"/>
      <c r="O31" s="238"/>
      <c r="P31" s="238"/>
      <c r="W31" s="237">
        <f>ROUND(BB94, 2)</f>
        <v>0</v>
      </c>
      <c r="X31" s="238"/>
      <c r="Y31" s="238"/>
      <c r="Z31" s="238"/>
      <c r="AA31" s="238"/>
      <c r="AB31" s="238"/>
      <c r="AC31" s="238"/>
      <c r="AD31" s="238"/>
      <c r="AE31" s="238"/>
      <c r="AK31" s="237">
        <v>0</v>
      </c>
      <c r="AL31" s="238"/>
      <c r="AM31" s="238"/>
      <c r="AN31" s="238"/>
      <c r="AO31" s="238"/>
      <c r="AR31" s="36"/>
      <c r="BE31" s="254"/>
    </row>
    <row r="32" spans="1:71" s="3" customFormat="1" ht="14.45" hidden="1" customHeight="1">
      <c r="B32" s="36"/>
      <c r="F32" s="27" t="s">
        <v>42</v>
      </c>
      <c r="L32" s="239">
        <v>0.15</v>
      </c>
      <c r="M32" s="238"/>
      <c r="N32" s="238"/>
      <c r="O32" s="238"/>
      <c r="P32" s="238"/>
      <c r="W32" s="237">
        <f>ROUND(BC94, 2)</f>
        <v>0</v>
      </c>
      <c r="X32" s="238"/>
      <c r="Y32" s="238"/>
      <c r="Z32" s="238"/>
      <c r="AA32" s="238"/>
      <c r="AB32" s="238"/>
      <c r="AC32" s="238"/>
      <c r="AD32" s="238"/>
      <c r="AE32" s="238"/>
      <c r="AK32" s="237">
        <v>0</v>
      </c>
      <c r="AL32" s="238"/>
      <c r="AM32" s="238"/>
      <c r="AN32" s="238"/>
      <c r="AO32" s="238"/>
      <c r="AR32" s="36"/>
      <c r="BE32" s="254"/>
    </row>
    <row r="33" spans="1:57" s="3" customFormat="1" ht="14.45" hidden="1" customHeight="1">
      <c r="B33" s="36"/>
      <c r="F33" s="27" t="s">
        <v>43</v>
      </c>
      <c r="L33" s="239">
        <v>0</v>
      </c>
      <c r="M33" s="238"/>
      <c r="N33" s="238"/>
      <c r="O33" s="238"/>
      <c r="P33" s="238"/>
      <c r="W33" s="237">
        <f>ROUND(BD94, 2)</f>
        <v>0</v>
      </c>
      <c r="X33" s="238"/>
      <c r="Y33" s="238"/>
      <c r="Z33" s="238"/>
      <c r="AA33" s="238"/>
      <c r="AB33" s="238"/>
      <c r="AC33" s="238"/>
      <c r="AD33" s="238"/>
      <c r="AE33" s="238"/>
      <c r="AK33" s="237">
        <v>0</v>
      </c>
      <c r="AL33" s="238"/>
      <c r="AM33" s="238"/>
      <c r="AN33" s="238"/>
      <c r="AO33" s="238"/>
      <c r="AR33" s="36"/>
      <c r="BE33" s="254"/>
    </row>
    <row r="34" spans="1:57" s="2" customFormat="1" ht="6.95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253"/>
    </row>
    <row r="35" spans="1:57" s="2" customFormat="1" ht="25.9" customHeight="1">
      <c r="A35" s="31"/>
      <c r="B35" s="32"/>
      <c r="C35" s="37"/>
      <c r="D35" s="38" t="s">
        <v>44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45</v>
      </c>
      <c r="U35" s="39"/>
      <c r="V35" s="39"/>
      <c r="W35" s="39"/>
      <c r="X35" s="251" t="s">
        <v>46</v>
      </c>
      <c r="Y35" s="249"/>
      <c r="Z35" s="249"/>
      <c r="AA35" s="249"/>
      <c r="AB35" s="249"/>
      <c r="AC35" s="39"/>
      <c r="AD35" s="39"/>
      <c r="AE35" s="39"/>
      <c r="AF35" s="39"/>
      <c r="AG35" s="39"/>
      <c r="AH35" s="39"/>
      <c r="AI35" s="39"/>
      <c r="AJ35" s="39"/>
      <c r="AK35" s="248">
        <f>SUM(AK26:AK33)</f>
        <v>0</v>
      </c>
      <c r="AL35" s="249"/>
      <c r="AM35" s="249"/>
      <c r="AN35" s="249"/>
      <c r="AO35" s="250"/>
      <c r="AP35" s="37"/>
      <c r="AQ35" s="37"/>
      <c r="AR35" s="32"/>
      <c r="BE35" s="31"/>
    </row>
    <row r="36" spans="1:57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14.45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1:57" s="1" customFormat="1" ht="14.45" customHeight="1">
      <c r="B38" s="20"/>
      <c r="AR38" s="20"/>
    </row>
    <row r="39" spans="1:57" s="1" customFormat="1" ht="14.45" customHeight="1">
      <c r="B39" s="20"/>
      <c r="AR39" s="20"/>
    </row>
    <row r="40" spans="1:57" s="1" customFormat="1" ht="14.45" customHeight="1">
      <c r="B40" s="20"/>
      <c r="AR40" s="20"/>
    </row>
    <row r="41" spans="1:57" s="1" customFormat="1" ht="14.45" customHeight="1">
      <c r="B41" s="20"/>
      <c r="AR41" s="20"/>
    </row>
    <row r="42" spans="1:57" s="1" customFormat="1" ht="14.45" customHeight="1">
      <c r="B42" s="20"/>
      <c r="AR42" s="20"/>
    </row>
    <row r="43" spans="1:57" s="1" customFormat="1" ht="14.45" customHeight="1">
      <c r="B43" s="20"/>
      <c r="AR43" s="20"/>
    </row>
    <row r="44" spans="1:57" s="1" customFormat="1" ht="14.45" customHeight="1">
      <c r="B44" s="20"/>
      <c r="AR44" s="20"/>
    </row>
    <row r="45" spans="1:57" s="1" customFormat="1" ht="14.45" customHeight="1">
      <c r="B45" s="20"/>
      <c r="AR45" s="20"/>
    </row>
    <row r="46" spans="1:57" s="1" customFormat="1" ht="14.45" customHeight="1">
      <c r="B46" s="20"/>
      <c r="AR46" s="20"/>
    </row>
    <row r="47" spans="1:57" s="1" customFormat="1" ht="14.45" customHeight="1">
      <c r="B47" s="20"/>
      <c r="AR47" s="20"/>
    </row>
    <row r="48" spans="1:57" s="1" customFormat="1" ht="14.45" customHeight="1">
      <c r="B48" s="20"/>
      <c r="AR48" s="20"/>
    </row>
    <row r="49" spans="1:57" s="2" customFormat="1" ht="14.45" customHeight="1">
      <c r="B49" s="41"/>
      <c r="D49" s="42" t="s">
        <v>47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48</v>
      </c>
      <c r="AI49" s="43"/>
      <c r="AJ49" s="43"/>
      <c r="AK49" s="43"/>
      <c r="AL49" s="43"/>
      <c r="AM49" s="43"/>
      <c r="AN49" s="43"/>
      <c r="AO49" s="43"/>
      <c r="AR49" s="41"/>
    </row>
    <row r="50" spans="1:57">
      <c r="B50" s="20"/>
      <c r="AR50" s="20"/>
    </row>
    <row r="51" spans="1:57">
      <c r="B51" s="20"/>
      <c r="AR51" s="20"/>
    </row>
    <row r="52" spans="1:57">
      <c r="B52" s="20"/>
      <c r="AR52" s="20"/>
    </row>
    <row r="53" spans="1:57">
      <c r="B53" s="20"/>
      <c r="AR53" s="20"/>
    </row>
    <row r="54" spans="1:57">
      <c r="B54" s="20"/>
      <c r="AR54" s="20"/>
    </row>
    <row r="55" spans="1:57">
      <c r="B55" s="20"/>
      <c r="AR55" s="20"/>
    </row>
    <row r="56" spans="1:57">
      <c r="B56" s="20"/>
      <c r="AR56" s="20"/>
    </row>
    <row r="57" spans="1:57">
      <c r="B57" s="20"/>
      <c r="AR57" s="20"/>
    </row>
    <row r="58" spans="1:57">
      <c r="B58" s="20"/>
      <c r="AR58" s="20"/>
    </row>
    <row r="59" spans="1:57">
      <c r="B59" s="20"/>
      <c r="AR59" s="20"/>
    </row>
    <row r="60" spans="1:57" s="2" customFormat="1" ht="12.75">
      <c r="A60" s="31"/>
      <c r="B60" s="32"/>
      <c r="C60" s="31"/>
      <c r="D60" s="44" t="s">
        <v>49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4" t="s">
        <v>50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4" t="s">
        <v>49</v>
      </c>
      <c r="AI60" s="34"/>
      <c r="AJ60" s="34"/>
      <c r="AK60" s="34"/>
      <c r="AL60" s="34"/>
      <c r="AM60" s="44" t="s">
        <v>50</v>
      </c>
      <c r="AN60" s="34"/>
      <c r="AO60" s="34"/>
      <c r="AP60" s="31"/>
      <c r="AQ60" s="31"/>
      <c r="AR60" s="32"/>
      <c r="BE60" s="31"/>
    </row>
    <row r="61" spans="1:57">
      <c r="B61" s="20"/>
      <c r="AR61" s="20"/>
    </row>
    <row r="62" spans="1:57">
      <c r="B62" s="20"/>
      <c r="AR62" s="20"/>
    </row>
    <row r="63" spans="1:57">
      <c r="B63" s="20"/>
      <c r="AR63" s="20"/>
    </row>
    <row r="64" spans="1:57" s="2" customFormat="1" ht="12.75">
      <c r="A64" s="31"/>
      <c r="B64" s="32"/>
      <c r="C64" s="31"/>
      <c r="D64" s="42" t="s">
        <v>51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52</v>
      </c>
      <c r="AI64" s="45"/>
      <c r="AJ64" s="45"/>
      <c r="AK64" s="45"/>
      <c r="AL64" s="45"/>
      <c r="AM64" s="45"/>
      <c r="AN64" s="45"/>
      <c r="AO64" s="45"/>
      <c r="AP64" s="31"/>
      <c r="AQ64" s="31"/>
      <c r="AR64" s="32"/>
      <c r="BE64" s="31"/>
    </row>
    <row r="65" spans="1:57">
      <c r="B65" s="20"/>
      <c r="AR65" s="20"/>
    </row>
    <row r="66" spans="1:57">
      <c r="B66" s="20"/>
      <c r="AR66" s="20"/>
    </row>
    <row r="67" spans="1:57">
      <c r="B67" s="20"/>
      <c r="AR67" s="20"/>
    </row>
    <row r="68" spans="1:57">
      <c r="B68" s="20"/>
      <c r="AR68" s="20"/>
    </row>
    <row r="69" spans="1:57">
      <c r="B69" s="20"/>
      <c r="AR69" s="20"/>
    </row>
    <row r="70" spans="1:57">
      <c r="B70" s="20"/>
      <c r="AR70" s="20"/>
    </row>
    <row r="71" spans="1:57">
      <c r="B71" s="20"/>
      <c r="AR71" s="20"/>
    </row>
    <row r="72" spans="1:57">
      <c r="B72" s="20"/>
      <c r="AR72" s="20"/>
    </row>
    <row r="73" spans="1:57">
      <c r="B73" s="20"/>
      <c r="AR73" s="20"/>
    </row>
    <row r="74" spans="1:57">
      <c r="B74" s="20"/>
      <c r="AR74" s="20"/>
    </row>
    <row r="75" spans="1:57" s="2" customFormat="1" ht="12.75">
      <c r="A75" s="31"/>
      <c r="B75" s="32"/>
      <c r="C75" s="31"/>
      <c r="D75" s="44" t="s">
        <v>49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4" t="s">
        <v>50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4" t="s">
        <v>49</v>
      </c>
      <c r="AI75" s="34"/>
      <c r="AJ75" s="34"/>
      <c r="AK75" s="34"/>
      <c r="AL75" s="34"/>
      <c r="AM75" s="44" t="s">
        <v>50</v>
      </c>
      <c r="AN75" s="34"/>
      <c r="AO75" s="34"/>
      <c r="AP75" s="31"/>
      <c r="AQ75" s="31"/>
      <c r="AR75" s="32"/>
      <c r="BE75" s="31"/>
    </row>
    <row r="76" spans="1:57" s="2" customFormat="1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2"/>
      <c r="BE77" s="31"/>
    </row>
    <row r="81" spans="1:91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2"/>
      <c r="BE81" s="31"/>
    </row>
    <row r="82" spans="1:91" s="2" customFormat="1" ht="24.95" customHeight="1">
      <c r="A82" s="31"/>
      <c r="B82" s="32"/>
      <c r="C82" s="21" t="s">
        <v>53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9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1:91" s="4" customFormat="1" ht="12" customHeight="1">
      <c r="B84" s="50"/>
      <c r="C84" s="27" t="s">
        <v>12</v>
      </c>
      <c r="L84" s="4">
        <f>K5</f>
        <v>0</v>
      </c>
      <c r="AR84" s="50"/>
    </row>
    <row r="85" spans="1:91" s="5" customFormat="1" ht="36.950000000000003" customHeight="1">
      <c r="B85" s="51"/>
      <c r="C85" s="52" t="s">
        <v>15</v>
      </c>
      <c r="L85" s="240" t="str">
        <f>K6</f>
        <v>Zpevněná plocha Martinov</v>
      </c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241"/>
      <c r="AE85" s="241"/>
      <c r="AF85" s="241"/>
      <c r="AG85" s="241"/>
      <c r="AH85" s="241"/>
      <c r="AI85" s="241"/>
      <c r="AJ85" s="241"/>
      <c r="AK85" s="241"/>
      <c r="AL85" s="241"/>
      <c r="AM85" s="241"/>
      <c r="AN85" s="241"/>
      <c r="AO85" s="241"/>
      <c r="AR85" s="51"/>
    </row>
    <row r="86" spans="1:91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91" s="2" customFormat="1" ht="12" customHeight="1">
      <c r="A87" s="31"/>
      <c r="B87" s="32"/>
      <c r="C87" s="27" t="s">
        <v>19</v>
      </c>
      <c r="D87" s="31"/>
      <c r="E87" s="31"/>
      <c r="F87" s="31"/>
      <c r="G87" s="31"/>
      <c r="H87" s="31"/>
      <c r="I87" s="31"/>
      <c r="J87" s="31"/>
      <c r="K87" s="31"/>
      <c r="L87" s="53" t="str">
        <f>IF(K8="","",K8)</f>
        <v>Ostrava-Martinov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7" t="s">
        <v>21</v>
      </c>
      <c r="AJ87" s="31"/>
      <c r="AK87" s="31"/>
      <c r="AL87" s="31"/>
      <c r="AM87" s="242">
        <f>IF(AN8= "","",AN8)</f>
        <v>44825</v>
      </c>
      <c r="AN87" s="242"/>
      <c r="AO87" s="31"/>
      <c r="AP87" s="31"/>
      <c r="AQ87" s="31"/>
      <c r="AR87" s="32"/>
      <c r="BE87" s="31"/>
    </row>
    <row r="88" spans="1:91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91" s="2" customFormat="1" ht="15.2" customHeight="1">
      <c r="A89" s="31"/>
      <c r="B89" s="32"/>
      <c r="C89" s="27" t="s">
        <v>22</v>
      </c>
      <c r="D89" s="31"/>
      <c r="E89" s="31"/>
      <c r="F89" s="31"/>
      <c r="G89" s="31"/>
      <c r="H89" s="31"/>
      <c r="I89" s="31"/>
      <c r="J89" s="31"/>
      <c r="K89" s="31"/>
      <c r="L89" s="4" t="str">
        <f>IF(E11= "","",E11)</f>
        <v>MP Krásno,a.s.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7" t="s">
        <v>28</v>
      </c>
      <c r="AJ89" s="31"/>
      <c r="AK89" s="31"/>
      <c r="AL89" s="31"/>
      <c r="AM89" s="220" t="str">
        <f>IF(E17="","",E17)</f>
        <v>Staveník Petr</v>
      </c>
      <c r="AN89" s="221"/>
      <c r="AO89" s="221"/>
      <c r="AP89" s="221"/>
      <c r="AQ89" s="31"/>
      <c r="AR89" s="32"/>
      <c r="AS89" s="216" t="s">
        <v>54</v>
      </c>
      <c r="AT89" s="217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31"/>
    </row>
    <row r="90" spans="1:91" s="2" customFormat="1" ht="15.2" customHeight="1">
      <c r="A90" s="31"/>
      <c r="B90" s="32"/>
      <c r="C90" s="27" t="s">
        <v>26</v>
      </c>
      <c r="D90" s="31"/>
      <c r="E90" s="31"/>
      <c r="F90" s="31"/>
      <c r="G90" s="31"/>
      <c r="H90" s="31"/>
      <c r="I90" s="31"/>
      <c r="J90" s="31"/>
      <c r="K90" s="31"/>
      <c r="L90" s="214" t="s">
        <v>27</v>
      </c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31"/>
      <c r="AF90" s="31"/>
      <c r="AG90" s="31"/>
      <c r="AH90" s="31"/>
      <c r="AI90" s="27" t="s">
        <v>31</v>
      </c>
      <c r="AJ90" s="31"/>
      <c r="AK90" s="31"/>
      <c r="AL90" s="31"/>
      <c r="AM90" s="220" t="str">
        <f>IF(E20="","",E20)</f>
        <v>Fajfrová Irena</v>
      </c>
      <c r="AN90" s="221"/>
      <c r="AO90" s="221"/>
      <c r="AP90" s="221"/>
      <c r="AQ90" s="31"/>
      <c r="AR90" s="32"/>
      <c r="AS90" s="218"/>
      <c r="AT90" s="219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31"/>
    </row>
    <row r="91" spans="1:91" s="2" customFormat="1" ht="10.9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218"/>
      <c r="AT91" s="219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31"/>
    </row>
    <row r="92" spans="1:91" s="2" customFormat="1" ht="29.25" customHeight="1">
      <c r="A92" s="31"/>
      <c r="B92" s="32"/>
      <c r="C92" s="222" t="s">
        <v>55</v>
      </c>
      <c r="D92" s="223"/>
      <c r="E92" s="223"/>
      <c r="F92" s="223"/>
      <c r="G92" s="223"/>
      <c r="H92" s="59"/>
      <c r="I92" s="225" t="s">
        <v>56</v>
      </c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223"/>
      <c r="AF92" s="223"/>
      <c r="AG92" s="224" t="s">
        <v>57</v>
      </c>
      <c r="AH92" s="223"/>
      <c r="AI92" s="223"/>
      <c r="AJ92" s="223"/>
      <c r="AK92" s="223"/>
      <c r="AL92" s="223"/>
      <c r="AM92" s="223"/>
      <c r="AN92" s="225" t="s">
        <v>58</v>
      </c>
      <c r="AO92" s="223"/>
      <c r="AP92" s="226"/>
      <c r="AQ92" s="60" t="s">
        <v>59</v>
      </c>
      <c r="AR92" s="32"/>
      <c r="AS92" s="61" t="s">
        <v>60</v>
      </c>
      <c r="AT92" s="62" t="s">
        <v>61</v>
      </c>
      <c r="AU92" s="62" t="s">
        <v>62</v>
      </c>
      <c r="AV92" s="62" t="s">
        <v>63</v>
      </c>
      <c r="AW92" s="62" t="s">
        <v>64</v>
      </c>
      <c r="AX92" s="62" t="s">
        <v>65</v>
      </c>
      <c r="AY92" s="62" t="s">
        <v>66</v>
      </c>
      <c r="AZ92" s="62" t="s">
        <v>67</v>
      </c>
      <c r="BA92" s="62" t="s">
        <v>68</v>
      </c>
      <c r="BB92" s="62" t="s">
        <v>69</v>
      </c>
      <c r="BC92" s="62" t="s">
        <v>70</v>
      </c>
      <c r="BD92" s="63" t="s">
        <v>71</v>
      </c>
      <c r="BE92" s="31"/>
    </row>
    <row r="93" spans="1:91" s="2" customFormat="1" ht="10.9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31"/>
    </row>
    <row r="94" spans="1:91" s="6" customFormat="1" ht="32.450000000000003" customHeight="1">
      <c r="B94" s="67"/>
      <c r="C94" s="68" t="s">
        <v>72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231">
        <f>ROUND(AG95+AG97,2)</f>
        <v>0</v>
      </c>
      <c r="AH94" s="231"/>
      <c r="AI94" s="231"/>
      <c r="AJ94" s="231"/>
      <c r="AK94" s="231"/>
      <c r="AL94" s="231"/>
      <c r="AM94" s="231"/>
      <c r="AN94" s="232">
        <f t="shared" ref="AN94:AN103" si="0">SUM(AG94,AT94)</f>
        <v>0</v>
      </c>
      <c r="AO94" s="232"/>
      <c r="AP94" s="232"/>
      <c r="AQ94" s="71" t="s">
        <v>0</v>
      </c>
      <c r="AR94" s="67"/>
      <c r="AS94" s="72">
        <f>ROUND(AS95+AS97,2)</f>
        <v>0</v>
      </c>
      <c r="AT94" s="73">
        <f t="shared" ref="AT94:AT103" si="1">ROUND(SUM(AV94:AW94),2)</f>
        <v>0</v>
      </c>
      <c r="AU94" s="74">
        <f>ROUND(AU95+AU97,5)</f>
        <v>0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ROUND(AZ95+AZ97,2)</f>
        <v>0</v>
      </c>
      <c r="BA94" s="73">
        <f>ROUND(BA95+BA97,2)</f>
        <v>0</v>
      </c>
      <c r="BB94" s="73">
        <f>ROUND(BB95+BB97,2)</f>
        <v>0</v>
      </c>
      <c r="BC94" s="73">
        <f>ROUND(BC95+BC97,2)</f>
        <v>0</v>
      </c>
      <c r="BD94" s="75">
        <f>ROUND(BD95+BD97,2)</f>
        <v>0</v>
      </c>
      <c r="BS94" s="76" t="s">
        <v>73</v>
      </c>
      <c r="BT94" s="76" t="s">
        <v>74</v>
      </c>
      <c r="BU94" s="77" t="s">
        <v>75</v>
      </c>
      <c r="BV94" s="76" t="s">
        <v>76</v>
      </c>
      <c r="BW94" s="76" t="s">
        <v>3</v>
      </c>
      <c r="BX94" s="76" t="s">
        <v>77</v>
      </c>
      <c r="CL94" s="76" t="s">
        <v>0</v>
      </c>
    </row>
    <row r="95" spans="1:91" s="7" customFormat="1" ht="16.5" customHeight="1">
      <c r="B95" s="78"/>
      <c r="C95" s="79"/>
      <c r="D95" s="229" t="s">
        <v>78</v>
      </c>
      <c r="E95" s="229"/>
      <c r="F95" s="229"/>
      <c r="G95" s="229"/>
      <c r="H95" s="229"/>
      <c r="I95" s="80"/>
      <c r="J95" s="229" t="s">
        <v>946</v>
      </c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30">
        <f>ROUND(AG96,2)</f>
        <v>0</v>
      </c>
      <c r="AH95" s="228"/>
      <c r="AI95" s="228"/>
      <c r="AJ95" s="228"/>
      <c r="AK95" s="228"/>
      <c r="AL95" s="228"/>
      <c r="AM95" s="228"/>
      <c r="AN95" s="227">
        <f t="shared" si="0"/>
        <v>0</v>
      </c>
      <c r="AO95" s="228"/>
      <c r="AP95" s="228"/>
      <c r="AQ95" s="81" t="s">
        <v>79</v>
      </c>
      <c r="AR95" s="78"/>
      <c r="AS95" s="82">
        <f>ROUND(AS96,2)</f>
        <v>0</v>
      </c>
      <c r="AT95" s="83">
        <f t="shared" si="1"/>
        <v>0</v>
      </c>
      <c r="AU95" s="84">
        <f>ROUND(AU96,5)</f>
        <v>0</v>
      </c>
      <c r="AV95" s="83">
        <f>ROUND(AZ95*L29,2)</f>
        <v>0</v>
      </c>
      <c r="AW95" s="83">
        <f>ROUND(BA95*L30,2)</f>
        <v>0</v>
      </c>
      <c r="AX95" s="83">
        <f>ROUND(BB95*L29,2)</f>
        <v>0</v>
      </c>
      <c r="AY95" s="83">
        <f>ROUND(BC95*L30,2)</f>
        <v>0</v>
      </c>
      <c r="AZ95" s="83">
        <f>ROUND(AZ96,2)</f>
        <v>0</v>
      </c>
      <c r="BA95" s="83">
        <f>ROUND(BA96,2)</f>
        <v>0</v>
      </c>
      <c r="BB95" s="83">
        <f>ROUND(BB96,2)</f>
        <v>0</v>
      </c>
      <c r="BC95" s="83">
        <f>ROUND(BC96,2)</f>
        <v>0</v>
      </c>
      <c r="BD95" s="85">
        <f>ROUND(BD96,2)</f>
        <v>0</v>
      </c>
      <c r="BS95" s="86" t="s">
        <v>73</v>
      </c>
      <c r="BT95" s="86" t="s">
        <v>80</v>
      </c>
      <c r="BU95" s="86" t="s">
        <v>75</v>
      </c>
      <c r="BV95" s="86" t="s">
        <v>76</v>
      </c>
      <c r="BW95" s="86" t="s">
        <v>81</v>
      </c>
      <c r="BX95" s="86" t="s">
        <v>3</v>
      </c>
      <c r="CL95" s="86" t="s">
        <v>0</v>
      </c>
      <c r="CM95" s="86" t="s">
        <v>82</v>
      </c>
    </row>
    <row r="96" spans="1:91" s="4" customFormat="1" ht="16.5" customHeight="1">
      <c r="A96" s="87"/>
      <c r="B96" s="50"/>
      <c r="C96" s="10"/>
      <c r="D96" s="10"/>
      <c r="E96" s="233" t="s">
        <v>83</v>
      </c>
      <c r="F96" s="233"/>
      <c r="G96" s="233"/>
      <c r="H96" s="233"/>
      <c r="I96" s="233"/>
      <c r="J96" s="10"/>
      <c r="K96" s="233" t="s">
        <v>84</v>
      </c>
      <c r="L96" s="233"/>
      <c r="M96" s="233"/>
      <c r="N96" s="233"/>
      <c r="O96" s="233"/>
      <c r="P96" s="233"/>
      <c r="Q96" s="233"/>
      <c r="R96" s="233"/>
      <c r="S96" s="233"/>
      <c r="T96" s="233"/>
      <c r="U96" s="233"/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3"/>
      <c r="AG96" s="234">
        <f>'101 - SO 101 Zpevněná plocha'!J32</f>
        <v>0</v>
      </c>
      <c r="AH96" s="235"/>
      <c r="AI96" s="235"/>
      <c r="AJ96" s="235"/>
      <c r="AK96" s="235"/>
      <c r="AL96" s="235"/>
      <c r="AM96" s="235"/>
      <c r="AN96" s="234">
        <f t="shared" si="0"/>
        <v>0</v>
      </c>
      <c r="AO96" s="235"/>
      <c r="AP96" s="235"/>
      <c r="AQ96" s="88" t="s">
        <v>85</v>
      </c>
      <c r="AR96" s="50"/>
      <c r="AS96" s="89">
        <v>0</v>
      </c>
      <c r="AT96" s="90">
        <f t="shared" si="1"/>
        <v>0</v>
      </c>
      <c r="AU96" s="91">
        <f>'101 - SO 101 Zpevněná plocha'!P126</f>
        <v>0</v>
      </c>
      <c r="AV96" s="90">
        <f>'101 - SO 101 Zpevněná plocha'!J35</f>
        <v>0</v>
      </c>
      <c r="AW96" s="90">
        <f>'101 - SO 101 Zpevněná plocha'!J36</f>
        <v>0</v>
      </c>
      <c r="AX96" s="90">
        <f>'101 - SO 101 Zpevněná plocha'!J37</f>
        <v>0</v>
      </c>
      <c r="AY96" s="90">
        <f>'101 - SO 101 Zpevněná plocha'!J38</f>
        <v>0</v>
      </c>
      <c r="AZ96" s="90">
        <f>'101 - SO 101 Zpevněná plocha'!F35</f>
        <v>0</v>
      </c>
      <c r="BA96" s="90">
        <f>'101 - SO 101 Zpevněná plocha'!F36</f>
        <v>0</v>
      </c>
      <c r="BB96" s="90">
        <f>'101 - SO 101 Zpevněná plocha'!F37</f>
        <v>0</v>
      </c>
      <c r="BC96" s="90">
        <f>'101 - SO 101 Zpevněná plocha'!F38</f>
        <v>0</v>
      </c>
      <c r="BD96" s="92">
        <f>'101 - SO 101 Zpevněná plocha'!F39</f>
        <v>0</v>
      </c>
      <c r="BT96" s="25" t="s">
        <v>82</v>
      </c>
      <c r="BV96" s="25" t="s">
        <v>76</v>
      </c>
      <c r="BW96" s="25" t="s">
        <v>86</v>
      </c>
      <c r="BX96" s="25" t="s">
        <v>81</v>
      </c>
      <c r="CL96" s="25" t="s">
        <v>0</v>
      </c>
    </row>
    <row r="97" spans="1:91" s="7" customFormat="1" ht="16.5" customHeight="1">
      <c r="B97" s="78"/>
      <c r="C97" s="79"/>
      <c r="D97" s="229" t="s">
        <v>87</v>
      </c>
      <c r="E97" s="229"/>
      <c r="F97" s="229"/>
      <c r="G97" s="229"/>
      <c r="H97" s="229"/>
      <c r="I97" s="80"/>
      <c r="J97" s="229" t="s">
        <v>947</v>
      </c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229"/>
      <c r="AG97" s="230">
        <f>ROUND(AG98+AG99+AG103,2)</f>
        <v>0</v>
      </c>
      <c r="AH97" s="228"/>
      <c r="AI97" s="228"/>
      <c r="AJ97" s="228"/>
      <c r="AK97" s="228"/>
      <c r="AL97" s="228"/>
      <c r="AM97" s="228"/>
      <c r="AN97" s="227">
        <f t="shared" si="0"/>
        <v>0</v>
      </c>
      <c r="AO97" s="228"/>
      <c r="AP97" s="228"/>
      <c r="AQ97" s="81" t="s">
        <v>79</v>
      </c>
      <c r="AR97" s="78"/>
      <c r="AS97" s="82">
        <f>ROUND(AS98+AS99+AS103,2)</f>
        <v>0</v>
      </c>
      <c r="AT97" s="83">
        <f t="shared" si="1"/>
        <v>0</v>
      </c>
      <c r="AU97" s="84">
        <f>ROUND(AU98+AU99+AU103,5)</f>
        <v>0</v>
      </c>
      <c r="AV97" s="83">
        <f>ROUND(AZ97*L29,2)</f>
        <v>0</v>
      </c>
      <c r="AW97" s="83">
        <f>ROUND(BA97*L30,2)</f>
        <v>0</v>
      </c>
      <c r="AX97" s="83">
        <f>ROUND(BB97*L29,2)</f>
        <v>0</v>
      </c>
      <c r="AY97" s="83">
        <f>ROUND(BC97*L30,2)</f>
        <v>0</v>
      </c>
      <c r="AZ97" s="83">
        <f>ROUND(AZ98+AZ99+AZ103,2)</f>
        <v>0</v>
      </c>
      <c r="BA97" s="83">
        <f>ROUND(BA98+BA99+BA103,2)</f>
        <v>0</v>
      </c>
      <c r="BB97" s="83">
        <f>ROUND(BB98+BB99+BB103,2)</f>
        <v>0</v>
      </c>
      <c r="BC97" s="83">
        <f>ROUND(BC98+BC99+BC103,2)</f>
        <v>0</v>
      </c>
      <c r="BD97" s="85">
        <f>ROUND(BD98+BD99+BD103,2)</f>
        <v>0</v>
      </c>
      <c r="BS97" s="86" t="s">
        <v>73</v>
      </c>
      <c r="BT97" s="86" t="s">
        <v>80</v>
      </c>
      <c r="BU97" s="86" t="s">
        <v>75</v>
      </c>
      <c r="BV97" s="86" t="s">
        <v>76</v>
      </c>
      <c r="BW97" s="86" t="s">
        <v>88</v>
      </c>
      <c r="BX97" s="86" t="s">
        <v>3</v>
      </c>
      <c r="CL97" s="86" t="s">
        <v>0</v>
      </c>
      <c r="CM97" s="86" t="s">
        <v>82</v>
      </c>
    </row>
    <row r="98" spans="1:91" s="4" customFormat="1" ht="16.5" customHeight="1">
      <c r="A98" s="87"/>
      <c r="B98" s="50"/>
      <c r="C98" s="10"/>
      <c r="D98" s="10"/>
      <c r="E98" s="233" t="s">
        <v>89</v>
      </c>
      <c r="F98" s="233"/>
      <c r="G98" s="233"/>
      <c r="H98" s="233"/>
      <c r="I98" s="233"/>
      <c r="J98" s="10"/>
      <c r="K98" s="233" t="s">
        <v>90</v>
      </c>
      <c r="L98" s="233"/>
      <c r="M98" s="233"/>
      <c r="N98" s="233"/>
      <c r="O98" s="233"/>
      <c r="P98" s="233"/>
      <c r="Q98" s="233"/>
      <c r="R98" s="233"/>
      <c r="S98" s="233"/>
      <c r="T98" s="233"/>
      <c r="U98" s="233"/>
      <c r="V98" s="233"/>
      <c r="W98" s="233"/>
      <c r="X98" s="233"/>
      <c r="Y98" s="233"/>
      <c r="Z98" s="233"/>
      <c r="AA98" s="233"/>
      <c r="AB98" s="233"/>
      <c r="AC98" s="233"/>
      <c r="AD98" s="233"/>
      <c r="AE98" s="233"/>
      <c r="AF98" s="233"/>
      <c r="AG98" s="234">
        <f>'201 - Zpevněná plocha'!J32</f>
        <v>0</v>
      </c>
      <c r="AH98" s="235"/>
      <c r="AI98" s="235"/>
      <c r="AJ98" s="235"/>
      <c r="AK98" s="235"/>
      <c r="AL98" s="235"/>
      <c r="AM98" s="235"/>
      <c r="AN98" s="234">
        <f t="shared" si="0"/>
        <v>0</v>
      </c>
      <c r="AO98" s="235"/>
      <c r="AP98" s="235"/>
      <c r="AQ98" s="88" t="s">
        <v>85</v>
      </c>
      <c r="AR98" s="50"/>
      <c r="AS98" s="89">
        <v>0</v>
      </c>
      <c r="AT98" s="90">
        <f t="shared" si="1"/>
        <v>0</v>
      </c>
      <c r="AU98" s="91">
        <f>'201 - Zpevněná plocha'!P127</f>
        <v>0</v>
      </c>
      <c r="AV98" s="90">
        <f>'201 - Zpevněná plocha'!J35</f>
        <v>0</v>
      </c>
      <c r="AW98" s="90">
        <f>'201 - Zpevněná plocha'!J36</f>
        <v>0</v>
      </c>
      <c r="AX98" s="90">
        <f>'201 - Zpevněná plocha'!J37</f>
        <v>0</v>
      </c>
      <c r="AY98" s="90">
        <f>'201 - Zpevněná plocha'!J38</f>
        <v>0</v>
      </c>
      <c r="AZ98" s="90">
        <f>'201 - Zpevněná plocha'!F35</f>
        <v>0</v>
      </c>
      <c r="BA98" s="90">
        <f>'201 - Zpevněná plocha'!F36</f>
        <v>0</v>
      </c>
      <c r="BB98" s="90">
        <f>'201 - Zpevněná plocha'!F37</f>
        <v>0</v>
      </c>
      <c r="BC98" s="90">
        <f>'201 - Zpevněná plocha'!F38</f>
        <v>0</v>
      </c>
      <c r="BD98" s="92">
        <f>'201 - Zpevněná plocha'!F39</f>
        <v>0</v>
      </c>
      <c r="BT98" s="25" t="s">
        <v>82</v>
      </c>
      <c r="BV98" s="25" t="s">
        <v>76</v>
      </c>
      <c r="BW98" s="25" t="s">
        <v>91</v>
      </c>
      <c r="BX98" s="25" t="s">
        <v>88</v>
      </c>
      <c r="CL98" s="25" t="s">
        <v>0</v>
      </c>
    </row>
    <row r="99" spans="1:91" s="4" customFormat="1" ht="16.5" customHeight="1">
      <c r="B99" s="50"/>
      <c r="C99" s="10"/>
      <c r="D99" s="10"/>
      <c r="E99" s="233" t="s">
        <v>92</v>
      </c>
      <c r="F99" s="233"/>
      <c r="G99" s="233"/>
      <c r="H99" s="233"/>
      <c r="I99" s="233"/>
      <c r="J99" s="10"/>
      <c r="K99" s="233" t="s">
        <v>93</v>
      </c>
      <c r="L99" s="233"/>
      <c r="M99" s="233"/>
      <c r="N99" s="233"/>
      <c r="O99" s="233"/>
      <c r="P99" s="233"/>
      <c r="Q99" s="233"/>
      <c r="R99" s="233"/>
      <c r="S99" s="233"/>
      <c r="T99" s="233"/>
      <c r="U99" s="233"/>
      <c r="V99" s="233"/>
      <c r="W99" s="233"/>
      <c r="X99" s="233"/>
      <c r="Y99" s="233"/>
      <c r="Z99" s="233"/>
      <c r="AA99" s="233"/>
      <c r="AB99" s="233"/>
      <c r="AC99" s="233"/>
      <c r="AD99" s="233"/>
      <c r="AE99" s="233"/>
      <c r="AF99" s="233"/>
      <c r="AG99" s="236">
        <f>ROUND(SUM(AG100:AG102),2)</f>
        <v>0</v>
      </c>
      <c r="AH99" s="235"/>
      <c r="AI99" s="235"/>
      <c r="AJ99" s="235"/>
      <c r="AK99" s="235"/>
      <c r="AL99" s="235"/>
      <c r="AM99" s="235"/>
      <c r="AN99" s="234">
        <f t="shared" si="0"/>
        <v>0</v>
      </c>
      <c r="AO99" s="235"/>
      <c r="AP99" s="235"/>
      <c r="AQ99" s="88" t="s">
        <v>85</v>
      </c>
      <c r="AR99" s="50"/>
      <c r="AS99" s="89">
        <f>ROUND(SUM(AS100:AS102),2)</f>
        <v>0</v>
      </c>
      <c r="AT99" s="90">
        <f t="shared" si="1"/>
        <v>0</v>
      </c>
      <c r="AU99" s="91">
        <f>ROUND(SUM(AU100:AU102),5)</f>
        <v>0</v>
      </c>
      <c r="AV99" s="90">
        <f>ROUND(AZ99*L29,2)</f>
        <v>0</v>
      </c>
      <c r="AW99" s="90">
        <f>ROUND(BA99*L30,2)</f>
        <v>0</v>
      </c>
      <c r="AX99" s="90">
        <f>ROUND(BB99*L29,2)</f>
        <v>0</v>
      </c>
      <c r="AY99" s="90">
        <f>ROUND(BC99*L30,2)</f>
        <v>0</v>
      </c>
      <c r="AZ99" s="90">
        <f>ROUND(SUM(AZ100:AZ102),2)</f>
        <v>0</v>
      </c>
      <c r="BA99" s="90">
        <f>ROUND(SUM(BA100:BA102),2)</f>
        <v>0</v>
      </c>
      <c r="BB99" s="90">
        <f>ROUND(SUM(BB100:BB102),2)</f>
        <v>0</v>
      </c>
      <c r="BC99" s="90">
        <f>ROUND(SUM(BC100:BC102),2)</f>
        <v>0</v>
      </c>
      <c r="BD99" s="92">
        <f>ROUND(SUM(BD100:BD102),2)</f>
        <v>0</v>
      </c>
      <c r="BS99" s="25" t="s">
        <v>73</v>
      </c>
      <c r="BT99" s="25" t="s">
        <v>82</v>
      </c>
      <c r="BU99" s="25" t="s">
        <v>75</v>
      </c>
      <c r="BV99" s="25" t="s">
        <v>76</v>
      </c>
      <c r="BW99" s="25" t="s">
        <v>94</v>
      </c>
      <c r="BX99" s="25" t="s">
        <v>88</v>
      </c>
      <c r="CL99" s="25" t="s">
        <v>0</v>
      </c>
    </row>
    <row r="100" spans="1:91" s="4" customFormat="1" ht="16.5" customHeight="1">
      <c r="A100" s="87"/>
      <c r="B100" s="50"/>
      <c r="C100" s="10"/>
      <c r="D100" s="10"/>
      <c r="E100" s="10"/>
      <c r="F100" s="233" t="s">
        <v>95</v>
      </c>
      <c r="G100" s="233"/>
      <c r="H100" s="233"/>
      <c r="I100" s="233"/>
      <c r="J100" s="233"/>
      <c r="K100" s="10"/>
      <c r="L100" s="233" t="s">
        <v>96</v>
      </c>
      <c r="M100" s="233"/>
      <c r="N100" s="233"/>
      <c r="O100" s="233"/>
      <c r="P100" s="233"/>
      <c r="Q100" s="233"/>
      <c r="R100" s="233"/>
      <c r="S100" s="233"/>
      <c r="T100" s="233"/>
      <c r="U100" s="233"/>
      <c r="V100" s="233"/>
      <c r="W100" s="233"/>
      <c r="X100" s="233"/>
      <c r="Y100" s="233"/>
      <c r="Z100" s="233"/>
      <c r="AA100" s="233"/>
      <c r="AB100" s="233"/>
      <c r="AC100" s="233"/>
      <c r="AD100" s="233"/>
      <c r="AE100" s="233"/>
      <c r="AF100" s="233"/>
      <c r="AG100" s="234">
        <f>'311 - Větev D1  +  OLK + RN'!J34</f>
        <v>0</v>
      </c>
      <c r="AH100" s="235"/>
      <c r="AI100" s="235"/>
      <c r="AJ100" s="235"/>
      <c r="AK100" s="235"/>
      <c r="AL100" s="235"/>
      <c r="AM100" s="235"/>
      <c r="AN100" s="234">
        <f t="shared" si="0"/>
        <v>0</v>
      </c>
      <c r="AO100" s="235"/>
      <c r="AP100" s="235"/>
      <c r="AQ100" s="88" t="s">
        <v>85</v>
      </c>
      <c r="AR100" s="50"/>
      <c r="AS100" s="89">
        <v>0</v>
      </c>
      <c r="AT100" s="90">
        <f t="shared" si="1"/>
        <v>0</v>
      </c>
      <c r="AU100" s="91">
        <f>'311 - Větev D1  +  OLK + RN'!P132</f>
        <v>0</v>
      </c>
      <c r="AV100" s="90">
        <f>'311 - Větev D1  +  OLK + RN'!J37</f>
        <v>0</v>
      </c>
      <c r="AW100" s="90">
        <f>'311 - Větev D1  +  OLK + RN'!J38</f>
        <v>0</v>
      </c>
      <c r="AX100" s="90">
        <f>'311 - Větev D1  +  OLK + RN'!J39</f>
        <v>0</v>
      </c>
      <c r="AY100" s="90">
        <f>'311 - Větev D1  +  OLK + RN'!J40</f>
        <v>0</v>
      </c>
      <c r="AZ100" s="90">
        <f>'311 - Větev D1  +  OLK + RN'!F37</f>
        <v>0</v>
      </c>
      <c r="BA100" s="90">
        <f>'311 - Větev D1  +  OLK + RN'!F38</f>
        <v>0</v>
      </c>
      <c r="BB100" s="90">
        <f>'311 - Větev D1  +  OLK + RN'!F39</f>
        <v>0</v>
      </c>
      <c r="BC100" s="90">
        <f>'311 - Větev D1  +  OLK + RN'!F40</f>
        <v>0</v>
      </c>
      <c r="BD100" s="92">
        <f>'311 - Větev D1  +  OLK + RN'!F41</f>
        <v>0</v>
      </c>
      <c r="BT100" s="25" t="s">
        <v>97</v>
      </c>
      <c r="BV100" s="25" t="s">
        <v>76</v>
      </c>
      <c r="BW100" s="25" t="s">
        <v>98</v>
      </c>
      <c r="BX100" s="25" t="s">
        <v>94</v>
      </c>
      <c r="CL100" s="25" t="s">
        <v>0</v>
      </c>
    </row>
    <row r="101" spans="1:91" s="4" customFormat="1" ht="16.5" customHeight="1">
      <c r="A101" s="87"/>
      <c r="B101" s="50"/>
      <c r="C101" s="10"/>
      <c r="D101" s="10"/>
      <c r="E101" s="10"/>
      <c r="F101" s="233" t="s">
        <v>99</v>
      </c>
      <c r="G101" s="233"/>
      <c r="H101" s="233"/>
      <c r="I101" s="233"/>
      <c r="J101" s="233"/>
      <c r="K101" s="10"/>
      <c r="L101" s="233" t="s">
        <v>100</v>
      </c>
      <c r="M101" s="233"/>
      <c r="N101" s="233"/>
      <c r="O101" s="233"/>
      <c r="P101" s="233"/>
      <c r="Q101" s="233"/>
      <c r="R101" s="233"/>
      <c r="S101" s="233"/>
      <c r="T101" s="233"/>
      <c r="U101" s="233"/>
      <c r="V101" s="233"/>
      <c r="W101" s="233"/>
      <c r="X101" s="233"/>
      <c r="Y101" s="233"/>
      <c r="Z101" s="233"/>
      <c r="AA101" s="233"/>
      <c r="AB101" s="233"/>
      <c r="AC101" s="233"/>
      <c r="AD101" s="233"/>
      <c r="AE101" s="233"/>
      <c r="AF101" s="233"/>
      <c r="AG101" s="234">
        <f>'312 - Větev D2'!J34</f>
        <v>0</v>
      </c>
      <c r="AH101" s="235"/>
      <c r="AI101" s="235"/>
      <c r="AJ101" s="235"/>
      <c r="AK101" s="235"/>
      <c r="AL101" s="235"/>
      <c r="AM101" s="235"/>
      <c r="AN101" s="234">
        <f t="shared" si="0"/>
        <v>0</v>
      </c>
      <c r="AO101" s="235"/>
      <c r="AP101" s="235"/>
      <c r="AQ101" s="88" t="s">
        <v>85</v>
      </c>
      <c r="AR101" s="50"/>
      <c r="AS101" s="89">
        <v>0</v>
      </c>
      <c r="AT101" s="90">
        <f t="shared" si="1"/>
        <v>0</v>
      </c>
      <c r="AU101" s="91">
        <f>'312 - Větev D2'!P130</f>
        <v>0</v>
      </c>
      <c r="AV101" s="90">
        <f>'312 - Větev D2'!J37</f>
        <v>0</v>
      </c>
      <c r="AW101" s="90">
        <f>'312 - Větev D2'!J38</f>
        <v>0</v>
      </c>
      <c r="AX101" s="90">
        <f>'312 - Větev D2'!J39</f>
        <v>0</v>
      </c>
      <c r="AY101" s="90">
        <f>'312 - Větev D2'!J40</f>
        <v>0</v>
      </c>
      <c r="AZ101" s="90">
        <f>'312 - Větev D2'!F37</f>
        <v>0</v>
      </c>
      <c r="BA101" s="90">
        <f>'312 - Větev D2'!F38</f>
        <v>0</v>
      </c>
      <c r="BB101" s="90">
        <f>'312 - Větev D2'!F39</f>
        <v>0</v>
      </c>
      <c r="BC101" s="90">
        <f>'312 - Větev D2'!F40</f>
        <v>0</v>
      </c>
      <c r="BD101" s="92">
        <f>'312 - Větev D2'!F41</f>
        <v>0</v>
      </c>
      <c r="BT101" s="25" t="s">
        <v>97</v>
      </c>
      <c r="BV101" s="25" t="s">
        <v>76</v>
      </c>
      <c r="BW101" s="25" t="s">
        <v>101</v>
      </c>
      <c r="BX101" s="25" t="s">
        <v>94</v>
      </c>
      <c r="CL101" s="25" t="s">
        <v>0</v>
      </c>
    </row>
    <row r="102" spans="1:91" s="4" customFormat="1" ht="16.5" customHeight="1">
      <c r="A102" s="87"/>
      <c r="B102" s="50"/>
      <c r="C102" s="10"/>
      <c r="D102" s="10"/>
      <c r="E102" s="10"/>
      <c r="F102" s="233" t="s">
        <v>102</v>
      </c>
      <c r="G102" s="233"/>
      <c r="H102" s="233"/>
      <c r="I102" s="233"/>
      <c r="J102" s="233"/>
      <c r="K102" s="10"/>
      <c r="L102" s="233" t="s">
        <v>103</v>
      </c>
      <c r="M102" s="233"/>
      <c r="N102" s="233"/>
      <c r="O102" s="233"/>
      <c r="P102" s="233"/>
      <c r="Q102" s="233"/>
      <c r="R102" s="233"/>
      <c r="S102" s="233"/>
      <c r="T102" s="233"/>
      <c r="U102" s="233"/>
      <c r="V102" s="233"/>
      <c r="W102" s="233"/>
      <c r="X102" s="233"/>
      <c r="Y102" s="233"/>
      <c r="Z102" s="233"/>
      <c r="AA102" s="233"/>
      <c r="AB102" s="233"/>
      <c r="AC102" s="233"/>
      <c r="AD102" s="233"/>
      <c r="AE102" s="233"/>
      <c r="AF102" s="233"/>
      <c r="AG102" s="234">
        <f>'313 - Kanalizační odbočky'!J34</f>
        <v>0</v>
      </c>
      <c r="AH102" s="235"/>
      <c r="AI102" s="235"/>
      <c r="AJ102" s="235"/>
      <c r="AK102" s="235"/>
      <c r="AL102" s="235"/>
      <c r="AM102" s="235"/>
      <c r="AN102" s="234">
        <f t="shared" si="0"/>
        <v>0</v>
      </c>
      <c r="AO102" s="235"/>
      <c r="AP102" s="235"/>
      <c r="AQ102" s="88" t="s">
        <v>85</v>
      </c>
      <c r="AR102" s="50"/>
      <c r="AS102" s="89">
        <v>0</v>
      </c>
      <c r="AT102" s="90">
        <f t="shared" si="1"/>
        <v>0</v>
      </c>
      <c r="AU102" s="91">
        <f>'313 - Kanalizační odbočky'!P130</f>
        <v>0</v>
      </c>
      <c r="AV102" s="90">
        <f>'313 - Kanalizační odbočky'!J37</f>
        <v>0</v>
      </c>
      <c r="AW102" s="90">
        <f>'313 - Kanalizační odbočky'!J38</f>
        <v>0</v>
      </c>
      <c r="AX102" s="90">
        <f>'313 - Kanalizační odbočky'!J39</f>
        <v>0</v>
      </c>
      <c r="AY102" s="90">
        <f>'313 - Kanalizační odbočky'!J40</f>
        <v>0</v>
      </c>
      <c r="AZ102" s="90">
        <f>'313 - Kanalizační odbočky'!F37</f>
        <v>0</v>
      </c>
      <c r="BA102" s="90">
        <f>'313 - Kanalizační odbočky'!F38</f>
        <v>0</v>
      </c>
      <c r="BB102" s="90">
        <f>'313 - Kanalizační odbočky'!F39</f>
        <v>0</v>
      </c>
      <c r="BC102" s="90">
        <f>'313 - Kanalizační odbočky'!F40</f>
        <v>0</v>
      </c>
      <c r="BD102" s="92">
        <f>'313 - Kanalizační odbočky'!F41</f>
        <v>0</v>
      </c>
      <c r="BT102" s="25" t="s">
        <v>97</v>
      </c>
      <c r="BV102" s="25" t="s">
        <v>76</v>
      </c>
      <c r="BW102" s="25" t="s">
        <v>104</v>
      </c>
      <c r="BX102" s="25" t="s">
        <v>94</v>
      </c>
      <c r="CL102" s="25" t="s">
        <v>0</v>
      </c>
    </row>
    <row r="103" spans="1:91" s="4" customFormat="1" ht="16.5" customHeight="1">
      <c r="A103" s="87"/>
      <c r="B103" s="50"/>
      <c r="C103" s="10"/>
      <c r="D103" s="10"/>
      <c r="E103" s="233" t="s">
        <v>105</v>
      </c>
      <c r="F103" s="233"/>
      <c r="G103" s="233"/>
      <c r="H103" s="233"/>
      <c r="I103" s="233"/>
      <c r="J103" s="10"/>
      <c r="K103" s="233" t="s">
        <v>106</v>
      </c>
      <c r="L103" s="233"/>
      <c r="M103" s="233"/>
      <c r="N103" s="233"/>
      <c r="O103" s="233"/>
      <c r="P103" s="233"/>
      <c r="Q103" s="233"/>
      <c r="R103" s="233"/>
      <c r="S103" s="233"/>
      <c r="T103" s="233"/>
      <c r="U103" s="233"/>
      <c r="V103" s="233"/>
      <c r="W103" s="233"/>
      <c r="X103" s="233"/>
      <c r="Y103" s="233"/>
      <c r="Z103" s="233"/>
      <c r="AA103" s="233"/>
      <c r="AB103" s="233"/>
      <c r="AC103" s="233"/>
      <c r="AD103" s="233"/>
      <c r="AE103" s="233"/>
      <c r="AF103" s="233"/>
      <c r="AG103" s="234">
        <f>'500 - Vedlejší rozpočtové...'!J32</f>
        <v>0</v>
      </c>
      <c r="AH103" s="235"/>
      <c r="AI103" s="235"/>
      <c r="AJ103" s="235"/>
      <c r="AK103" s="235"/>
      <c r="AL103" s="235"/>
      <c r="AM103" s="235"/>
      <c r="AN103" s="234">
        <f t="shared" si="0"/>
        <v>0</v>
      </c>
      <c r="AO103" s="235"/>
      <c r="AP103" s="235"/>
      <c r="AQ103" s="88" t="s">
        <v>85</v>
      </c>
      <c r="AR103" s="50"/>
      <c r="AS103" s="93">
        <v>0</v>
      </c>
      <c r="AT103" s="94">
        <f t="shared" si="1"/>
        <v>0</v>
      </c>
      <c r="AU103" s="95">
        <f>'500 - Vedlejší rozpočtové...'!P125</f>
        <v>0</v>
      </c>
      <c r="AV103" s="94">
        <f>'500 - Vedlejší rozpočtové...'!J35</f>
        <v>0</v>
      </c>
      <c r="AW103" s="94">
        <f>'500 - Vedlejší rozpočtové...'!J36</f>
        <v>0</v>
      </c>
      <c r="AX103" s="94">
        <f>'500 - Vedlejší rozpočtové...'!J37</f>
        <v>0</v>
      </c>
      <c r="AY103" s="94">
        <f>'500 - Vedlejší rozpočtové...'!J38</f>
        <v>0</v>
      </c>
      <c r="AZ103" s="94">
        <f>'500 - Vedlejší rozpočtové...'!F35</f>
        <v>0</v>
      </c>
      <c r="BA103" s="94">
        <f>'500 - Vedlejší rozpočtové...'!F36</f>
        <v>0</v>
      </c>
      <c r="BB103" s="94">
        <f>'500 - Vedlejší rozpočtové...'!F37</f>
        <v>0</v>
      </c>
      <c r="BC103" s="94">
        <f>'500 - Vedlejší rozpočtové...'!F38</f>
        <v>0</v>
      </c>
      <c r="BD103" s="96">
        <f>'500 - Vedlejší rozpočtové...'!F39</f>
        <v>0</v>
      </c>
      <c r="BT103" s="25" t="s">
        <v>82</v>
      </c>
      <c r="BV103" s="25" t="s">
        <v>76</v>
      </c>
      <c r="BW103" s="25" t="s">
        <v>107</v>
      </c>
      <c r="BX103" s="25" t="s">
        <v>88</v>
      </c>
      <c r="CL103" s="25" t="s">
        <v>0</v>
      </c>
    </row>
    <row r="104" spans="1:91" s="2" customFormat="1" ht="30" customHeight="1">
      <c r="A104" s="31"/>
      <c r="B104" s="32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2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</row>
    <row r="105" spans="1:91" s="2" customFormat="1" ht="6.95" customHeight="1">
      <c r="A105" s="31"/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32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</row>
  </sheetData>
  <mergeCells count="74">
    <mergeCell ref="AR2:BE2"/>
    <mergeCell ref="L33:P33"/>
    <mergeCell ref="W33:AE33"/>
    <mergeCell ref="AK33:AO33"/>
    <mergeCell ref="AK35:AO35"/>
    <mergeCell ref="X35:AB35"/>
    <mergeCell ref="L31:P31"/>
    <mergeCell ref="AK31:AO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AK30:AO30"/>
    <mergeCell ref="W30:AE30"/>
    <mergeCell ref="L30:P30"/>
    <mergeCell ref="W31:AE31"/>
    <mergeCell ref="AN102:AP102"/>
    <mergeCell ref="AG102:AM102"/>
    <mergeCell ref="AN100:AP100"/>
    <mergeCell ref="AG100:AM100"/>
    <mergeCell ref="AG98:AM98"/>
    <mergeCell ref="AN98:AP98"/>
    <mergeCell ref="K96:AF96"/>
    <mergeCell ref="AN96:AP96"/>
    <mergeCell ref="AG96:AM96"/>
    <mergeCell ref="L85:AO85"/>
    <mergeCell ref="AM87:AN87"/>
    <mergeCell ref="AM89:AP89"/>
    <mergeCell ref="F102:J102"/>
    <mergeCell ref="L102:AF102"/>
    <mergeCell ref="AN103:AP103"/>
    <mergeCell ref="AG103:AM103"/>
    <mergeCell ref="E103:I103"/>
    <mergeCell ref="K103:AF103"/>
    <mergeCell ref="F100:J100"/>
    <mergeCell ref="L100:AF100"/>
    <mergeCell ref="AN101:AP101"/>
    <mergeCell ref="AG101:AM101"/>
    <mergeCell ref="F101:J101"/>
    <mergeCell ref="L101:AF101"/>
    <mergeCell ref="E98:I98"/>
    <mergeCell ref="K98:AF98"/>
    <mergeCell ref="AN99:AP99"/>
    <mergeCell ref="AG99:AM99"/>
    <mergeCell ref="E99:I99"/>
    <mergeCell ref="K99:AF99"/>
    <mergeCell ref="E96:I96"/>
    <mergeCell ref="D97:H97"/>
    <mergeCell ref="J97:AF97"/>
    <mergeCell ref="AN97:AP97"/>
    <mergeCell ref="AG97:AM97"/>
    <mergeCell ref="AN95:AP95"/>
    <mergeCell ref="D95:H95"/>
    <mergeCell ref="J95:AF95"/>
    <mergeCell ref="AG95:AM95"/>
    <mergeCell ref="AG94:AM94"/>
    <mergeCell ref="AN94:AP94"/>
    <mergeCell ref="AS89:AT91"/>
    <mergeCell ref="AM90:AP90"/>
    <mergeCell ref="C92:G92"/>
    <mergeCell ref="AG92:AM92"/>
    <mergeCell ref="AN92:AP92"/>
    <mergeCell ref="I92:AF92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7"/>
  <sheetViews>
    <sheetView showGridLines="0" topLeftCell="A149" workbookViewId="0">
      <selection activeCell="H129" sqref="H129:H17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B2" s="210" t="s">
        <v>945</v>
      </c>
      <c r="L2" s="246" t="s">
        <v>4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7" t="s">
        <v>86</v>
      </c>
      <c r="AZ2" s="97" t="s">
        <v>108</v>
      </c>
      <c r="BA2" s="97" t="s">
        <v>0</v>
      </c>
      <c r="BB2" s="97" t="s">
        <v>0</v>
      </c>
      <c r="BC2" s="97" t="s">
        <v>109</v>
      </c>
      <c r="BD2" s="97" t="s">
        <v>82</v>
      </c>
    </row>
    <row r="3" spans="1:5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  <c r="AZ3" s="97" t="s">
        <v>110</v>
      </c>
      <c r="BA3" s="97" t="s">
        <v>0</v>
      </c>
      <c r="BB3" s="97" t="s">
        <v>0</v>
      </c>
      <c r="BC3" s="97" t="s">
        <v>111</v>
      </c>
      <c r="BD3" s="97" t="s">
        <v>82</v>
      </c>
    </row>
    <row r="4" spans="1:56" s="1" customFormat="1" ht="24.95" customHeight="1">
      <c r="B4" s="20"/>
      <c r="D4" s="21" t="s">
        <v>112</v>
      </c>
      <c r="L4" s="20"/>
      <c r="M4" s="98" t="s">
        <v>9</v>
      </c>
      <c r="AT4" s="17" t="s">
        <v>2</v>
      </c>
    </row>
    <row r="5" spans="1:56" s="1" customFormat="1" ht="6.95" customHeight="1">
      <c r="B5" s="20"/>
      <c r="L5" s="20"/>
    </row>
    <row r="6" spans="1:56" s="1" customFormat="1" ht="12" customHeight="1">
      <c r="B6" s="20"/>
      <c r="D6" s="27" t="s">
        <v>15</v>
      </c>
      <c r="L6" s="20"/>
    </row>
    <row r="7" spans="1:56" s="1" customFormat="1" ht="16.5" customHeight="1">
      <c r="B7" s="20"/>
      <c r="E7" s="261" t="str">
        <f>'Rekapitulace stavby'!K6</f>
        <v>Zpevněná plocha Martinov</v>
      </c>
      <c r="F7" s="262"/>
      <c r="G7" s="262"/>
      <c r="H7" s="262"/>
      <c r="L7" s="20"/>
    </row>
    <row r="8" spans="1:56" s="1" customFormat="1" ht="12" customHeight="1">
      <c r="B8" s="20"/>
      <c r="D8" s="27" t="s">
        <v>113</v>
      </c>
      <c r="L8" s="20"/>
    </row>
    <row r="9" spans="1:56" s="2" customFormat="1" ht="16.5" customHeight="1">
      <c r="A9" s="31"/>
      <c r="B9" s="32"/>
      <c r="C9" s="31"/>
      <c r="D9" s="31"/>
      <c r="E9" s="261" t="s">
        <v>114</v>
      </c>
      <c r="F9" s="260"/>
      <c r="G9" s="260"/>
      <c r="H9" s="260"/>
      <c r="I9" s="31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56" s="2" customFormat="1" ht="12" customHeight="1">
      <c r="A10" s="31"/>
      <c r="B10" s="32"/>
      <c r="C10" s="31"/>
      <c r="D10" s="27" t="s">
        <v>115</v>
      </c>
      <c r="E10" s="31"/>
      <c r="F10" s="31"/>
      <c r="G10" s="31"/>
      <c r="H10" s="31"/>
      <c r="I10" s="31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56" s="2" customFormat="1" ht="16.5" customHeight="1">
      <c r="A11" s="31"/>
      <c r="B11" s="32"/>
      <c r="C11" s="31"/>
      <c r="D11" s="31"/>
      <c r="E11" s="240" t="s">
        <v>116</v>
      </c>
      <c r="F11" s="260"/>
      <c r="G11" s="260"/>
      <c r="H11" s="260"/>
      <c r="I11" s="31"/>
      <c r="J11" s="31"/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56" s="2" customFormat="1">
      <c r="A12" s="31"/>
      <c r="B12" s="32"/>
      <c r="C12" s="31"/>
      <c r="D12" s="31"/>
      <c r="E12" s="31"/>
      <c r="F12" s="31"/>
      <c r="G12" s="31"/>
      <c r="H12" s="31"/>
      <c r="I12" s="31"/>
      <c r="J12" s="31"/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56" s="2" customFormat="1" ht="12" customHeight="1">
      <c r="A13" s="31"/>
      <c r="B13" s="32"/>
      <c r="C13" s="31"/>
      <c r="D13" s="27" t="s">
        <v>17</v>
      </c>
      <c r="E13" s="31"/>
      <c r="F13" s="25" t="s">
        <v>0</v>
      </c>
      <c r="G13" s="31"/>
      <c r="H13" s="31"/>
      <c r="I13" s="27" t="s">
        <v>18</v>
      </c>
      <c r="J13" s="25" t="s">
        <v>0</v>
      </c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56" s="2" customFormat="1" ht="12" customHeight="1">
      <c r="A14" s="31"/>
      <c r="B14" s="32"/>
      <c r="C14" s="31"/>
      <c r="D14" s="27" t="s">
        <v>19</v>
      </c>
      <c r="E14" s="31"/>
      <c r="F14" s="25" t="s">
        <v>20</v>
      </c>
      <c r="G14" s="31"/>
      <c r="H14" s="31"/>
      <c r="I14" s="27" t="s">
        <v>21</v>
      </c>
      <c r="J14" s="54">
        <f>'Rekapitulace stavby'!AN8</f>
        <v>44825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56" s="2" customFormat="1" ht="10.9" customHeight="1">
      <c r="A15" s="31"/>
      <c r="B15" s="32"/>
      <c r="C15" s="31"/>
      <c r="D15" s="31"/>
      <c r="E15" s="31"/>
      <c r="F15" s="31"/>
      <c r="G15" s="31"/>
      <c r="H15" s="31"/>
      <c r="I15" s="31"/>
      <c r="J15" s="31"/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56" s="2" customFormat="1" ht="12" customHeight="1">
      <c r="A16" s="31"/>
      <c r="B16" s="32"/>
      <c r="C16" s="31"/>
      <c r="D16" s="27" t="s">
        <v>22</v>
      </c>
      <c r="E16" s="31"/>
      <c r="F16" s="31"/>
      <c r="G16" s="31"/>
      <c r="H16" s="31"/>
      <c r="I16" s="27" t="s">
        <v>23</v>
      </c>
      <c r="J16" s="25" t="s">
        <v>0</v>
      </c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2"/>
      <c r="C17" s="31"/>
      <c r="D17" s="31"/>
      <c r="E17" s="25" t="s">
        <v>24</v>
      </c>
      <c r="F17" s="31"/>
      <c r="G17" s="31"/>
      <c r="H17" s="31"/>
      <c r="I17" s="27" t="s">
        <v>25</v>
      </c>
      <c r="J17" s="25" t="s">
        <v>0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2"/>
      <c r="C18" s="31"/>
      <c r="D18" s="31"/>
      <c r="E18" s="31"/>
      <c r="F18" s="31"/>
      <c r="G18" s="31"/>
      <c r="H18" s="31"/>
      <c r="I18" s="31"/>
      <c r="J18" s="31"/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2"/>
      <c r="C19" s="31"/>
      <c r="D19" s="27" t="s">
        <v>26</v>
      </c>
      <c r="E19" s="31"/>
      <c r="F19" s="31"/>
      <c r="G19" s="31"/>
      <c r="H19" s="31"/>
      <c r="I19" s="27" t="s">
        <v>23</v>
      </c>
      <c r="J19" s="28" t="str">
        <f>'Rekapitulace stavby'!AN13</f>
        <v>Vyplň údaj</v>
      </c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2"/>
      <c r="C20" s="31"/>
      <c r="D20" s="31"/>
      <c r="E20" s="263" t="str">
        <f>'Rekapitulace stavby'!E14</f>
        <v>Vyplň údaj</v>
      </c>
      <c r="F20" s="255"/>
      <c r="G20" s="255"/>
      <c r="H20" s="255"/>
      <c r="I20" s="27" t="s">
        <v>25</v>
      </c>
      <c r="J20" s="28" t="str">
        <f>'Rekapitulace stavby'!AN14</f>
        <v>Vyplň údaj</v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2"/>
      <c r="C21" s="31"/>
      <c r="D21" s="31"/>
      <c r="E21" s="31"/>
      <c r="F21" s="31"/>
      <c r="G21" s="31"/>
      <c r="H21" s="31"/>
      <c r="I21" s="31"/>
      <c r="J21" s="31"/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2"/>
      <c r="C22" s="31"/>
      <c r="D22" s="27" t="s">
        <v>28</v>
      </c>
      <c r="E22" s="31"/>
      <c r="F22" s="31"/>
      <c r="G22" s="31"/>
      <c r="H22" s="31"/>
      <c r="I22" s="27" t="s">
        <v>23</v>
      </c>
      <c r="J22" s="25" t="s">
        <v>0</v>
      </c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2"/>
      <c r="C23" s="31"/>
      <c r="D23" s="31"/>
      <c r="E23" s="25" t="s">
        <v>117</v>
      </c>
      <c r="F23" s="31"/>
      <c r="G23" s="31"/>
      <c r="H23" s="31"/>
      <c r="I23" s="27" t="s">
        <v>25</v>
      </c>
      <c r="J23" s="25" t="s">
        <v>0</v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2"/>
      <c r="C24" s="31"/>
      <c r="D24" s="31"/>
      <c r="E24" s="31"/>
      <c r="F24" s="31"/>
      <c r="G24" s="31"/>
      <c r="H24" s="31"/>
      <c r="I24" s="31"/>
      <c r="J24" s="31"/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2"/>
      <c r="C25" s="31"/>
      <c r="D25" s="27" t="s">
        <v>31</v>
      </c>
      <c r="E25" s="31"/>
      <c r="F25" s="31"/>
      <c r="G25" s="31"/>
      <c r="H25" s="31"/>
      <c r="I25" s="27" t="s">
        <v>23</v>
      </c>
      <c r="J25" s="25" t="s">
        <v>0</v>
      </c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2"/>
      <c r="C26" s="31"/>
      <c r="D26" s="31"/>
      <c r="E26" s="25" t="s">
        <v>32</v>
      </c>
      <c r="F26" s="31"/>
      <c r="G26" s="31"/>
      <c r="H26" s="31"/>
      <c r="I26" s="27" t="s">
        <v>25</v>
      </c>
      <c r="J26" s="25" t="s">
        <v>0</v>
      </c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4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2"/>
      <c r="C28" s="31"/>
      <c r="D28" s="27" t="s">
        <v>33</v>
      </c>
      <c r="E28" s="31"/>
      <c r="F28" s="31"/>
      <c r="G28" s="31"/>
      <c r="H28" s="31"/>
      <c r="I28" s="31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99"/>
      <c r="B29" s="100"/>
      <c r="C29" s="99"/>
      <c r="D29" s="99"/>
      <c r="E29" s="259" t="s">
        <v>0</v>
      </c>
      <c r="F29" s="259"/>
      <c r="G29" s="259"/>
      <c r="H29" s="259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1"/>
      <c r="B30" s="32"/>
      <c r="C30" s="31"/>
      <c r="D30" s="31"/>
      <c r="E30" s="31"/>
      <c r="F30" s="31"/>
      <c r="G30" s="31"/>
      <c r="H30" s="31"/>
      <c r="I30" s="31"/>
      <c r="J30" s="31"/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65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2" t="s">
        <v>34</v>
      </c>
      <c r="E32" s="31"/>
      <c r="F32" s="31"/>
      <c r="G32" s="31"/>
      <c r="H32" s="31"/>
      <c r="I32" s="31"/>
      <c r="J32" s="70">
        <f>ROUND(J126, 2)</f>
        <v>0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5"/>
      <c r="E33" s="65"/>
      <c r="F33" s="65"/>
      <c r="G33" s="65"/>
      <c r="H33" s="65"/>
      <c r="I33" s="65"/>
      <c r="J33" s="65"/>
      <c r="K33" s="65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36</v>
      </c>
      <c r="G34" s="31"/>
      <c r="H34" s="31"/>
      <c r="I34" s="35" t="s">
        <v>35</v>
      </c>
      <c r="J34" s="35" t="s">
        <v>37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3" t="s">
        <v>38</v>
      </c>
      <c r="E35" s="27" t="s">
        <v>39</v>
      </c>
      <c r="F35" s="104">
        <f>ROUND((SUM(BE126:BE176)),  2)</f>
        <v>0</v>
      </c>
      <c r="G35" s="31"/>
      <c r="H35" s="31"/>
      <c r="I35" s="105">
        <v>0.21</v>
      </c>
      <c r="J35" s="104">
        <f>ROUND(((SUM(BE126:BE176))*I35),  2)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27" t="s">
        <v>40</v>
      </c>
      <c r="F36" s="104">
        <f>ROUND((SUM(BF126:BF176)),  2)</f>
        <v>0</v>
      </c>
      <c r="G36" s="31"/>
      <c r="H36" s="31"/>
      <c r="I36" s="105">
        <v>0.15</v>
      </c>
      <c r="J36" s="104">
        <f>ROUND(((SUM(BF126:BF176))*I36),  2)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7" t="s">
        <v>41</v>
      </c>
      <c r="F37" s="104">
        <f>ROUND((SUM(BG126:BG176)),  2)</f>
        <v>0</v>
      </c>
      <c r="G37" s="31"/>
      <c r="H37" s="31"/>
      <c r="I37" s="105">
        <v>0.21</v>
      </c>
      <c r="J37" s="104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7" t="s">
        <v>42</v>
      </c>
      <c r="F38" s="104">
        <f>ROUND((SUM(BH126:BH176)),  2)</f>
        <v>0</v>
      </c>
      <c r="G38" s="31"/>
      <c r="H38" s="31"/>
      <c r="I38" s="105">
        <v>0.15</v>
      </c>
      <c r="J38" s="104">
        <f>0</f>
        <v>0</v>
      </c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27" t="s">
        <v>43</v>
      </c>
      <c r="F39" s="104">
        <f>ROUND((SUM(BI126:BI176)),  2)</f>
        <v>0</v>
      </c>
      <c r="G39" s="31"/>
      <c r="H39" s="31"/>
      <c r="I39" s="105">
        <v>0</v>
      </c>
      <c r="J39" s="104">
        <f>0</f>
        <v>0</v>
      </c>
      <c r="K39" s="31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6"/>
      <c r="D41" s="107" t="s">
        <v>44</v>
      </c>
      <c r="E41" s="59"/>
      <c r="F41" s="59"/>
      <c r="G41" s="108" t="s">
        <v>45</v>
      </c>
      <c r="H41" s="109" t="s">
        <v>46</v>
      </c>
      <c r="I41" s="59"/>
      <c r="J41" s="110">
        <f>SUM(J32:J39)</f>
        <v>0</v>
      </c>
      <c r="K41" s="111"/>
      <c r="L41" s="4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1"/>
      <c r="D50" s="42" t="s">
        <v>47</v>
      </c>
      <c r="E50" s="43"/>
      <c r="F50" s="43"/>
      <c r="G50" s="42" t="s">
        <v>48</v>
      </c>
      <c r="H50" s="43"/>
      <c r="I50" s="43"/>
      <c r="J50" s="43"/>
      <c r="K50" s="43"/>
      <c r="L50" s="4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1"/>
      <c r="B61" s="32"/>
      <c r="C61" s="31"/>
      <c r="D61" s="44" t="s">
        <v>49</v>
      </c>
      <c r="E61" s="34"/>
      <c r="F61" s="112" t="s">
        <v>50</v>
      </c>
      <c r="G61" s="44" t="s">
        <v>49</v>
      </c>
      <c r="H61" s="34"/>
      <c r="I61" s="34"/>
      <c r="J61" s="113" t="s">
        <v>50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1"/>
      <c r="B65" s="32"/>
      <c r="C65" s="31"/>
      <c r="D65" s="42" t="s">
        <v>51</v>
      </c>
      <c r="E65" s="45"/>
      <c r="F65" s="45"/>
      <c r="G65" s="42" t="s">
        <v>52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1"/>
      <c r="B76" s="32"/>
      <c r="C76" s="31"/>
      <c r="D76" s="44" t="s">
        <v>49</v>
      </c>
      <c r="E76" s="34"/>
      <c r="F76" s="112" t="s">
        <v>50</v>
      </c>
      <c r="G76" s="44" t="s">
        <v>49</v>
      </c>
      <c r="H76" s="34"/>
      <c r="I76" s="34"/>
      <c r="J76" s="113" t="s">
        <v>50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1" t="s">
        <v>118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7" t="s">
        <v>15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1"/>
      <c r="D85" s="31"/>
      <c r="E85" s="261" t="str">
        <f>E7</f>
        <v>Zpevněná plocha Martinov</v>
      </c>
      <c r="F85" s="262"/>
      <c r="G85" s="262"/>
      <c r="H85" s="262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B86" s="20"/>
      <c r="C86" s="27" t="s">
        <v>113</v>
      </c>
      <c r="L86" s="20"/>
    </row>
    <row r="87" spans="1:31" s="2" customFormat="1" ht="16.5" customHeight="1">
      <c r="A87" s="31"/>
      <c r="B87" s="32"/>
      <c r="C87" s="31"/>
      <c r="D87" s="31"/>
      <c r="E87" s="261" t="s">
        <v>114</v>
      </c>
      <c r="F87" s="260"/>
      <c r="G87" s="260"/>
      <c r="H87" s="260"/>
      <c r="I87" s="31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7" t="s">
        <v>115</v>
      </c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1"/>
      <c r="D89" s="31"/>
      <c r="E89" s="240" t="str">
        <f>E11</f>
        <v>101 - SO 101 Zpevněná plocha</v>
      </c>
      <c r="F89" s="260"/>
      <c r="G89" s="260"/>
      <c r="H89" s="260"/>
      <c r="I89" s="31"/>
      <c r="J89" s="31"/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7" t="s">
        <v>19</v>
      </c>
      <c r="D91" s="31"/>
      <c r="E91" s="31"/>
      <c r="F91" s="25" t="str">
        <f>F14</f>
        <v>Ostrava-Martinov</v>
      </c>
      <c r="G91" s="31"/>
      <c r="H91" s="31"/>
      <c r="I91" s="27" t="s">
        <v>21</v>
      </c>
      <c r="J91" s="54">
        <f>IF(J14="","",J14)</f>
        <v>44825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1"/>
      <c r="D92" s="31"/>
      <c r="E92" s="31"/>
      <c r="F92" s="31"/>
      <c r="G92" s="31"/>
      <c r="H92" s="31"/>
      <c r="I92" s="31"/>
      <c r="J92" s="31"/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25.7" customHeight="1">
      <c r="A93" s="31"/>
      <c r="B93" s="32"/>
      <c r="C93" s="27" t="s">
        <v>22</v>
      </c>
      <c r="D93" s="31"/>
      <c r="E93" s="31"/>
      <c r="F93" s="25" t="str">
        <f>E17</f>
        <v>MP Krásno,a.s.</v>
      </c>
      <c r="G93" s="31"/>
      <c r="H93" s="31"/>
      <c r="I93" s="27" t="s">
        <v>28</v>
      </c>
      <c r="J93" s="29" t="str">
        <f>E23</f>
        <v>Ivo Hradil-VODOPROJEKT</v>
      </c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7" t="s">
        <v>26</v>
      </c>
      <c r="D94" s="31"/>
      <c r="E94" s="31"/>
      <c r="F94" s="211" t="str">
        <f>IF(E20="","",E20)</f>
        <v>Vyplň údaj</v>
      </c>
      <c r="G94" s="212"/>
      <c r="H94" s="31"/>
      <c r="I94" s="27" t="s">
        <v>31</v>
      </c>
      <c r="J94" s="29" t="str">
        <f>E26</f>
        <v>Fajfrová Irena</v>
      </c>
      <c r="K94" s="31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14" t="s">
        <v>119</v>
      </c>
      <c r="D96" s="106"/>
      <c r="E96" s="106"/>
      <c r="F96" s="106"/>
      <c r="G96" s="106"/>
      <c r="H96" s="106"/>
      <c r="I96" s="106"/>
      <c r="J96" s="115" t="s">
        <v>120</v>
      </c>
      <c r="K96" s="106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customHeight="1">
      <c r="A97" s="31"/>
      <c r="B97" s="32"/>
      <c r="C97" s="31"/>
      <c r="D97" s="31"/>
      <c r="E97" s="31"/>
      <c r="F97" s="31"/>
      <c r="G97" s="31"/>
      <c r="H97" s="31"/>
      <c r="I97" s="31"/>
      <c r="J97" s="31"/>
      <c r="K97" s="31"/>
      <c r="L97" s="4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16" t="s">
        <v>121</v>
      </c>
      <c r="D98" s="31"/>
      <c r="E98" s="31"/>
      <c r="F98" s="31"/>
      <c r="G98" s="31"/>
      <c r="H98" s="31"/>
      <c r="I98" s="31"/>
      <c r="J98" s="70">
        <f>J126</f>
        <v>0</v>
      </c>
      <c r="K98" s="31"/>
      <c r="L98" s="4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7" t="s">
        <v>122</v>
      </c>
    </row>
    <row r="99" spans="1:47" s="9" customFormat="1" ht="24.95" customHeight="1">
      <c r="B99" s="117"/>
      <c r="D99" s="118" t="s">
        <v>123</v>
      </c>
      <c r="E99" s="119"/>
      <c r="F99" s="119"/>
      <c r="G99" s="119"/>
      <c r="H99" s="119"/>
      <c r="I99" s="119"/>
      <c r="J99" s="120">
        <f>J127</f>
        <v>0</v>
      </c>
      <c r="L99" s="117"/>
    </row>
    <row r="100" spans="1:47" s="10" customFormat="1" ht="19.899999999999999" customHeight="1">
      <c r="B100" s="121"/>
      <c r="D100" s="122" t="s">
        <v>124</v>
      </c>
      <c r="E100" s="123"/>
      <c r="F100" s="123"/>
      <c r="G100" s="123"/>
      <c r="H100" s="123"/>
      <c r="I100" s="123"/>
      <c r="J100" s="124">
        <f>J128</f>
        <v>0</v>
      </c>
      <c r="L100" s="121"/>
    </row>
    <row r="101" spans="1:47" s="10" customFormat="1" ht="19.899999999999999" customHeight="1">
      <c r="B101" s="121"/>
      <c r="D101" s="122" t="s">
        <v>125</v>
      </c>
      <c r="E101" s="123"/>
      <c r="F101" s="123"/>
      <c r="G101" s="123"/>
      <c r="H101" s="123"/>
      <c r="I101" s="123"/>
      <c r="J101" s="124">
        <f>J134</f>
        <v>0</v>
      </c>
      <c r="L101" s="121"/>
    </row>
    <row r="102" spans="1:47" s="10" customFormat="1" ht="19.899999999999999" customHeight="1">
      <c r="B102" s="121"/>
      <c r="D102" s="122" t="s">
        <v>126</v>
      </c>
      <c r="E102" s="123"/>
      <c r="F102" s="123"/>
      <c r="G102" s="123"/>
      <c r="H102" s="123"/>
      <c r="I102" s="123"/>
      <c r="J102" s="124">
        <f>J147</f>
        <v>0</v>
      </c>
      <c r="L102" s="121"/>
    </row>
    <row r="103" spans="1:47" s="10" customFormat="1" ht="19.899999999999999" customHeight="1">
      <c r="B103" s="121"/>
      <c r="D103" s="122" t="s">
        <v>127</v>
      </c>
      <c r="E103" s="123"/>
      <c r="F103" s="123"/>
      <c r="G103" s="123"/>
      <c r="H103" s="123"/>
      <c r="I103" s="123"/>
      <c r="J103" s="124">
        <f>J161</f>
        <v>0</v>
      </c>
      <c r="L103" s="121"/>
    </row>
    <row r="104" spans="1:47" s="10" customFormat="1" ht="19.899999999999999" customHeight="1">
      <c r="B104" s="121"/>
      <c r="D104" s="122" t="s">
        <v>128</v>
      </c>
      <c r="E104" s="123"/>
      <c r="F104" s="123"/>
      <c r="G104" s="123"/>
      <c r="H104" s="123"/>
      <c r="I104" s="123"/>
      <c r="J104" s="124">
        <f>J175</f>
        <v>0</v>
      </c>
      <c r="L104" s="121"/>
    </row>
    <row r="105" spans="1:47" s="2" customFormat="1" ht="21.75" customHeight="1">
      <c r="A105" s="31"/>
      <c r="B105" s="32"/>
      <c r="C105" s="31"/>
      <c r="D105" s="31"/>
      <c r="E105" s="31"/>
      <c r="F105" s="31"/>
      <c r="G105" s="31"/>
      <c r="H105" s="31"/>
      <c r="I105" s="31"/>
      <c r="J105" s="31"/>
      <c r="K105" s="31"/>
      <c r="L105" s="4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47" s="2" customFormat="1" ht="6.95" customHeight="1">
      <c r="A106" s="31"/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10" spans="1:47" s="2" customFormat="1" ht="6.95" customHeight="1">
      <c r="A110" s="31"/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47" s="2" customFormat="1" ht="24.95" customHeight="1">
      <c r="A111" s="31"/>
      <c r="B111" s="32"/>
      <c r="C111" s="21" t="s">
        <v>129</v>
      </c>
      <c r="D111" s="31"/>
      <c r="E111" s="31"/>
      <c r="F111" s="31"/>
      <c r="G111" s="31"/>
      <c r="H111" s="31"/>
      <c r="I111" s="31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47" s="2" customFormat="1" ht="6.95" customHeight="1">
      <c r="A112" s="31"/>
      <c r="B112" s="32"/>
      <c r="C112" s="31"/>
      <c r="D112" s="31"/>
      <c r="E112" s="31"/>
      <c r="F112" s="31"/>
      <c r="G112" s="31"/>
      <c r="H112" s="31"/>
      <c r="I112" s="31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3" s="2" customFormat="1" ht="12" customHeight="1">
      <c r="A113" s="31"/>
      <c r="B113" s="32"/>
      <c r="C113" s="27" t="s">
        <v>15</v>
      </c>
      <c r="D113" s="31"/>
      <c r="E113" s="31"/>
      <c r="F113" s="31"/>
      <c r="G113" s="31"/>
      <c r="H113" s="31"/>
      <c r="I113" s="31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3" s="2" customFormat="1" ht="16.5" customHeight="1">
      <c r="A114" s="31"/>
      <c r="B114" s="32"/>
      <c r="C114" s="31"/>
      <c r="D114" s="31"/>
      <c r="E114" s="261" t="str">
        <f>E7</f>
        <v>Zpevněná plocha Martinov</v>
      </c>
      <c r="F114" s="262"/>
      <c r="G114" s="262"/>
      <c r="H114" s="262"/>
      <c r="I114" s="31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3" s="1" customFormat="1" ht="12" customHeight="1">
      <c r="B115" s="20"/>
      <c r="C115" s="27" t="s">
        <v>113</v>
      </c>
      <c r="L115" s="20"/>
    </row>
    <row r="116" spans="1:63" s="2" customFormat="1" ht="16.5" customHeight="1">
      <c r="A116" s="31"/>
      <c r="B116" s="32"/>
      <c r="C116" s="31"/>
      <c r="D116" s="31"/>
      <c r="E116" s="261" t="s">
        <v>114</v>
      </c>
      <c r="F116" s="260"/>
      <c r="G116" s="260"/>
      <c r="H116" s="260"/>
      <c r="I116" s="31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3" s="2" customFormat="1" ht="12" customHeight="1">
      <c r="A117" s="31"/>
      <c r="B117" s="32"/>
      <c r="C117" s="27" t="s">
        <v>115</v>
      </c>
      <c r="D117" s="31"/>
      <c r="E117" s="31"/>
      <c r="F117" s="31"/>
      <c r="G117" s="31"/>
      <c r="H117" s="31"/>
      <c r="I117" s="31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16.5" customHeight="1">
      <c r="A118" s="31"/>
      <c r="B118" s="32"/>
      <c r="C118" s="31"/>
      <c r="D118" s="31"/>
      <c r="E118" s="240" t="str">
        <f>E11</f>
        <v>101 - SO 101 Zpevněná plocha</v>
      </c>
      <c r="F118" s="260"/>
      <c r="G118" s="260"/>
      <c r="H118" s="260"/>
      <c r="I118" s="31"/>
      <c r="J118" s="31"/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6.95" customHeight="1">
      <c r="A119" s="31"/>
      <c r="B119" s="32"/>
      <c r="C119" s="31"/>
      <c r="D119" s="31"/>
      <c r="E119" s="31"/>
      <c r="F119" s="31"/>
      <c r="G119" s="31"/>
      <c r="H119" s="31"/>
      <c r="I119" s="31"/>
      <c r="J119" s="31"/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12" customHeight="1">
      <c r="A120" s="31"/>
      <c r="B120" s="32"/>
      <c r="C120" s="27" t="s">
        <v>19</v>
      </c>
      <c r="D120" s="31"/>
      <c r="E120" s="31"/>
      <c r="F120" s="25" t="str">
        <f>F14</f>
        <v>Ostrava-Martinov</v>
      </c>
      <c r="G120" s="31"/>
      <c r="H120" s="31"/>
      <c r="I120" s="27" t="s">
        <v>21</v>
      </c>
      <c r="J120" s="54">
        <f>IF(J14="","",J14)</f>
        <v>44825</v>
      </c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6.95" customHeight="1">
      <c r="A121" s="31"/>
      <c r="B121" s="32"/>
      <c r="C121" s="31"/>
      <c r="D121" s="31"/>
      <c r="E121" s="31"/>
      <c r="F121" s="31"/>
      <c r="G121" s="31"/>
      <c r="H121" s="31"/>
      <c r="I121" s="31"/>
      <c r="J121" s="31"/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25.7" customHeight="1">
      <c r="A122" s="31"/>
      <c r="B122" s="32"/>
      <c r="C122" s="27" t="s">
        <v>22</v>
      </c>
      <c r="D122" s="31"/>
      <c r="E122" s="31"/>
      <c r="F122" s="25" t="str">
        <f>E17</f>
        <v>MP Krásno,a.s.</v>
      </c>
      <c r="G122" s="31"/>
      <c r="H122" s="31"/>
      <c r="I122" s="27" t="s">
        <v>28</v>
      </c>
      <c r="J122" s="29" t="str">
        <f>E23</f>
        <v>Ivo Hradil-VODOPROJEKT</v>
      </c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15.2" customHeight="1">
      <c r="A123" s="31"/>
      <c r="B123" s="32"/>
      <c r="C123" s="27" t="s">
        <v>26</v>
      </c>
      <c r="D123" s="31"/>
      <c r="E123" s="31"/>
      <c r="F123" s="211" t="str">
        <f>IF(E20="","",E20)</f>
        <v>Vyplň údaj</v>
      </c>
      <c r="G123" s="212"/>
      <c r="H123" s="212"/>
      <c r="I123" s="27" t="s">
        <v>31</v>
      </c>
      <c r="J123" s="29" t="str">
        <f>E26</f>
        <v>Fajfrová Irena</v>
      </c>
      <c r="K123" s="31"/>
      <c r="L123" s="4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0.35" customHeight="1">
      <c r="A124" s="31"/>
      <c r="B124" s="32"/>
      <c r="C124" s="31"/>
      <c r="D124" s="31"/>
      <c r="E124" s="31"/>
      <c r="F124" s="31"/>
      <c r="G124" s="31"/>
      <c r="H124" s="31"/>
      <c r="I124" s="31"/>
      <c r="J124" s="31"/>
      <c r="K124" s="31"/>
      <c r="L124" s="4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11" customFormat="1" ht="29.25" customHeight="1">
      <c r="A125" s="125"/>
      <c r="B125" s="126"/>
      <c r="C125" s="127" t="s">
        <v>130</v>
      </c>
      <c r="D125" s="128" t="s">
        <v>59</v>
      </c>
      <c r="E125" s="128" t="s">
        <v>55</v>
      </c>
      <c r="F125" s="128" t="s">
        <v>56</v>
      </c>
      <c r="G125" s="128" t="s">
        <v>131</v>
      </c>
      <c r="H125" s="128" t="s">
        <v>132</v>
      </c>
      <c r="I125" s="128" t="s">
        <v>133</v>
      </c>
      <c r="J125" s="128" t="s">
        <v>120</v>
      </c>
      <c r="K125" s="129" t="s">
        <v>134</v>
      </c>
      <c r="L125" s="130"/>
      <c r="M125" s="61" t="s">
        <v>0</v>
      </c>
      <c r="N125" s="62" t="s">
        <v>38</v>
      </c>
      <c r="O125" s="62" t="s">
        <v>135</v>
      </c>
      <c r="P125" s="62" t="s">
        <v>136</v>
      </c>
      <c r="Q125" s="62" t="s">
        <v>137</v>
      </c>
      <c r="R125" s="62" t="s">
        <v>138</v>
      </c>
      <c r="S125" s="62" t="s">
        <v>139</v>
      </c>
      <c r="T125" s="63" t="s">
        <v>140</v>
      </c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</row>
    <row r="126" spans="1:63" s="2" customFormat="1" ht="22.9" customHeight="1">
      <c r="A126" s="31"/>
      <c r="B126" s="32"/>
      <c r="C126" s="68" t="s">
        <v>141</v>
      </c>
      <c r="D126" s="31"/>
      <c r="E126" s="31"/>
      <c r="F126" s="31"/>
      <c r="G126" s="31"/>
      <c r="H126" s="31"/>
      <c r="I126" s="31"/>
      <c r="J126" s="131">
        <f>BK126</f>
        <v>0</v>
      </c>
      <c r="K126" s="31"/>
      <c r="L126" s="32"/>
      <c r="M126" s="64"/>
      <c r="N126" s="55"/>
      <c r="O126" s="65"/>
      <c r="P126" s="132">
        <f>P127</f>
        <v>0</v>
      </c>
      <c r="Q126" s="65"/>
      <c r="R126" s="132">
        <f>R127</f>
        <v>3029.8649340799998</v>
      </c>
      <c r="S126" s="65"/>
      <c r="T126" s="133">
        <f>T127</f>
        <v>2320.9610000000002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7" t="s">
        <v>73</v>
      </c>
      <c r="AU126" s="17" t="s">
        <v>122</v>
      </c>
      <c r="BK126" s="134">
        <f>BK127</f>
        <v>0</v>
      </c>
    </row>
    <row r="127" spans="1:63" s="12" customFormat="1" ht="25.9" customHeight="1">
      <c r="B127" s="135"/>
      <c r="D127" s="136" t="s">
        <v>73</v>
      </c>
      <c r="E127" s="137" t="s">
        <v>142</v>
      </c>
      <c r="F127" s="137" t="s">
        <v>143</v>
      </c>
      <c r="I127" s="138"/>
      <c r="J127" s="139">
        <f>BK127</f>
        <v>0</v>
      </c>
      <c r="L127" s="135"/>
      <c r="M127" s="140"/>
      <c r="N127" s="141"/>
      <c r="O127" s="141"/>
      <c r="P127" s="142">
        <f>P128+P134+P147+P161+P175</f>
        <v>0</v>
      </c>
      <c r="Q127" s="141"/>
      <c r="R127" s="142">
        <f>R128+R134+R147+R161+R175</f>
        <v>3029.8649340799998</v>
      </c>
      <c r="S127" s="141"/>
      <c r="T127" s="143">
        <f>T128+T134+T147+T161+T175</f>
        <v>2320.9610000000002</v>
      </c>
      <c r="AR127" s="136" t="s">
        <v>80</v>
      </c>
      <c r="AT127" s="144" t="s">
        <v>73</v>
      </c>
      <c r="AU127" s="144" t="s">
        <v>74</v>
      </c>
      <c r="AY127" s="136" t="s">
        <v>144</v>
      </c>
      <c r="BK127" s="145">
        <f>BK128+BK134+BK147+BK161+BK175</f>
        <v>0</v>
      </c>
    </row>
    <row r="128" spans="1:63" s="12" customFormat="1" ht="22.9" customHeight="1">
      <c r="B128" s="135"/>
      <c r="D128" s="136" t="s">
        <v>73</v>
      </c>
      <c r="E128" s="146" t="s">
        <v>80</v>
      </c>
      <c r="F128" s="146" t="s">
        <v>145</v>
      </c>
      <c r="I128" s="138"/>
      <c r="J128" s="147">
        <f>BK128</f>
        <v>0</v>
      </c>
      <c r="L128" s="135"/>
      <c r="M128" s="140"/>
      <c r="N128" s="141"/>
      <c r="O128" s="141"/>
      <c r="P128" s="142">
        <f>SUM(P129:P133)</f>
        <v>0</v>
      </c>
      <c r="Q128" s="141"/>
      <c r="R128" s="142">
        <f>SUM(R129:R133)</f>
        <v>0</v>
      </c>
      <c r="S128" s="141"/>
      <c r="T128" s="143">
        <f>SUM(T129:T133)</f>
        <v>2320.9610000000002</v>
      </c>
      <c r="AR128" s="136" t="s">
        <v>80</v>
      </c>
      <c r="AT128" s="144" t="s">
        <v>73</v>
      </c>
      <c r="AU128" s="144" t="s">
        <v>80</v>
      </c>
      <c r="AY128" s="136" t="s">
        <v>144</v>
      </c>
      <c r="BK128" s="145">
        <f>SUM(BK129:BK133)</f>
        <v>0</v>
      </c>
    </row>
    <row r="129" spans="1:65" s="2" customFormat="1" ht="24.2" customHeight="1">
      <c r="A129" s="31"/>
      <c r="B129" s="148"/>
      <c r="C129" s="149" t="s">
        <v>80</v>
      </c>
      <c r="D129" s="149" t="s">
        <v>146</v>
      </c>
      <c r="E129" s="150" t="s">
        <v>147</v>
      </c>
      <c r="F129" s="151" t="s">
        <v>148</v>
      </c>
      <c r="G129" s="152" t="s">
        <v>149</v>
      </c>
      <c r="H129" s="153">
        <v>2080.9</v>
      </c>
      <c r="I129" s="154"/>
      <c r="J129" s="155">
        <f>ROUND(I129*H129,2)</f>
        <v>0</v>
      </c>
      <c r="K129" s="151" t="s">
        <v>150</v>
      </c>
      <c r="L129" s="32"/>
      <c r="M129" s="156" t="s">
        <v>0</v>
      </c>
      <c r="N129" s="157" t="s">
        <v>39</v>
      </c>
      <c r="O129" s="57"/>
      <c r="P129" s="158">
        <f>O129*H129</f>
        <v>0</v>
      </c>
      <c r="Q129" s="158">
        <v>0</v>
      </c>
      <c r="R129" s="158">
        <f>Q129*H129</f>
        <v>0</v>
      </c>
      <c r="S129" s="158">
        <v>0.28999999999999998</v>
      </c>
      <c r="T129" s="159">
        <f>S129*H129</f>
        <v>603.46100000000001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60" t="s">
        <v>151</v>
      </c>
      <c r="AT129" s="160" t="s">
        <v>146</v>
      </c>
      <c r="AU129" s="160" t="s">
        <v>82</v>
      </c>
      <c r="AY129" s="17" t="s">
        <v>144</v>
      </c>
      <c r="BE129" s="161">
        <f>IF(N129="základní",J129,0)</f>
        <v>0</v>
      </c>
      <c r="BF129" s="161">
        <f>IF(N129="snížená",J129,0)</f>
        <v>0</v>
      </c>
      <c r="BG129" s="161">
        <f>IF(N129="zákl. přenesená",J129,0)</f>
        <v>0</v>
      </c>
      <c r="BH129" s="161">
        <f>IF(N129="sníž. přenesená",J129,0)</f>
        <v>0</v>
      </c>
      <c r="BI129" s="161">
        <f>IF(N129="nulová",J129,0)</f>
        <v>0</v>
      </c>
      <c r="BJ129" s="17" t="s">
        <v>80</v>
      </c>
      <c r="BK129" s="161">
        <f>ROUND(I129*H129,2)</f>
        <v>0</v>
      </c>
      <c r="BL129" s="17" t="s">
        <v>151</v>
      </c>
      <c r="BM129" s="160" t="s">
        <v>152</v>
      </c>
    </row>
    <row r="130" spans="1:65" s="2" customFormat="1" ht="24.2" customHeight="1">
      <c r="A130" s="31"/>
      <c r="B130" s="148"/>
      <c r="C130" s="149" t="s">
        <v>82</v>
      </c>
      <c r="D130" s="149" t="s">
        <v>146</v>
      </c>
      <c r="E130" s="150" t="s">
        <v>153</v>
      </c>
      <c r="F130" s="151" t="s">
        <v>154</v>
      </c>
      <c r="G130" s="152" t="s">
        <v>149</v>
      </c>
      <c r="H130" s="153">
        <v>209.1</v>
      </c>
      <c r="I130" s="154"/>
      <c r="J130" s="155">
        <f>ROUND(I130*H130,2)</f>
        <v>0</v>
      </c>
      <c r="K130" s="151" t="s">
        <v>150</v>
      </c>
      <c r="L130" s="32"/>
      <c r="M130" s="156" t="s">
        <v>0</v>
      </c>
      <c r="N130" s="157" t="s">
        <v>39</v>
      </c>
      <c r="O130" s="57"/>
      <c r="P130" s="158">
        <f>O130*H130</f>
        <v>0</v>
      </c>
      <c r="Q130" s="158">
        <v>0</v>
      </c>
      <c r="R130" s="158">
        <f>Q130*H130</f>
        <v>0</v>
      </c>
      <c r="S130" s="158">
        <v>0.75</v>
      </c>
      <c r="T130" s="159">
        <f>S130*H130</f>
        <v>156.82499999999999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60" t="s">
        <v>151</v>
      </c>
      <c r="AT130" s="160" t="s">
        <v>146</v>
      </c>
      <c r="AU130" s="160" t="s">
        <v>82</v>
      </c>
      <c r="AY130" s="17" t="s">
        <v>144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7" t="s">
        <v>80</v>
      </c>
      <c r="BK130" s="161">
        <f>ROUND(I130*H130,2)</f>
        <v>0</v>
      </c>
      <c r="BL130" s="17" t="s">
        <v>151</v>
      </c>
      <c r="BM130" s="160" t="s">
        <v>155</v>
      </c>
    </row>
    <row r="131" spans="1:65" s="2" customFormat="1" ht="24.2" customHeight="1">
      <c r="A131" s="31"/>
      <c r="B131" s="148"/>
      <c r="C131" s="149" t="s">
        <v>97</v>
      </c>
      <c r="D131" s="149" t="s">
        <v>146</v>
      </c>
      <c r="E131" s="150" t="s">
        <v>153</v>
      </c>
      <c r="F131" s="151" t="s">
        <v>154</v>
      </c>
      <c r="G131" s="152" t="s">
        <v>149</v>
      </c>
      <c r="H131" s="153">
        <v>2080.9</v>
      </c>
      <c r="I131" s="154"/>
      <c r="J131" s="155">
        <f>ROUND(I131*H131,2)</f>
        <v>0</v>
      </c>
      <c r="K131" s="151" t="s">
        <v>150</v>
      </c>
      <c r="L131" s="32"/>
      <c r="M131" s="156" t="s">
        <v>0</v>
      </c>
      <c r="N131" s="157" t="s">
        <v>39</v>
      </c>
      <c r="O131" s="57"/>
      <c r="P131" s="158">
        <f>O131*H131</f>
        <v>0</v>
      </c>
      <c r="Q131" s="158">
        <v>0</v>
      </c>
      <c r="R131" s="158">
        <f>Q131*H131</f>
        <v>0</v>
      </c>
      <c r="S131" s="158">
        <v>0.75</v>
      </c>
      <c r="T131" s="159">
        <f>S131*H131</f>
        <v>1560.6750000000002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60" t="s">
        <v>151</v>
      </c>
      <c r="AT131" s="160" t="s">
        <v>146</v>
      </c>
      <c r="AU131" s="160" t="s">
        <v>82</v>
      </c>
      <c r="AY131" s="17" t="s">
        <v>144</v>
      </c>
      <c r="BE131" s="161">
        <f>IF(N131="základní",J131,0)</f>
        <v>0</v>
      </c>
      <c r="BF131" s="161">
        <f>IF(N131="snížená",J131,0)</f>
        <v>0</v>
      </c>
      <c r="BG131" s="161">
        <f>IF(N131="zákl. přenesená",J131,0)</f>
        <v>0</v>
      </c>
      <c r="BH131" s="161">
        <f>IF(N131="sníž. přenesená",J131,0)</f>
        <v>0</v>
      </c>
      <c r="BI131" s="161">
        <f>IF(N131="nulová",J131,0)</f>
        <v>0</v>
      </c>
      <c r="BJ131" s="17" t="s">
        <v>80</v>
      </c>
      <c r="BK131" s="161">
        <f>ROUND(I131*H131,2)</f>
        <v>0</v>
      </c>
      <c r="BL131" s="17" t="s">
        <v>151</v>
      </c>
      <c r="BM131" s="160" t="s">
        <v>156</v>
      </c>
    </row>
    <row r="132" spans="1:65" s="13" customFormat="1">
      <c r="B132" s="162"/>
      <c r="D132" s="163" t="s">
        <v>157</v>
      </c>
      <c r="E132" s="164" t="s">
        <v>0</v>
      </c>
      <c r="F132" s="165" t="s">
        <v>158</v>
      </c>
      <c r="H132" s="164" t="s">
        <v>0</v>
      </c>
      <c r="I132" s="166"/>
      <c r="L132" s="162"/>
      <c r="M132" s="167"/>
      <c r="N132" s="168"/>
      <c r="O132" s="168"/>
      <c r="P132" s="168"/>
      <c r="Q132" s="168"/>
      <c r="R132" s="168"/>
      <c r="S132" s="168"/>
      <c r="T132" s="169"/>
      <c r="AT132" s="164" t="s">
        <v>157</v>
      </c>
      <c r="AU132" s="164" t="s">
        <v>82</v>
      </c>
      <c r="AV132" s="13" t="s">
        <v>80</v>
      </c>
      <c r="AW132" s="13" t="s">
        <v>30</v>
      </c>
      <c r="AX132" s="13" t="s">
        <v>74</v>
      </c>
      <c r="AY132" s="164" t="s">
        <v>144</v>
      </c>
    </row>
    <row r="133" spans="1:65" s="14" customFormat="1">
      <c r="B133" s="170"/>
      <c r="D133" s="163" t="s">
        <v>157</v>
      </c>
      <c r="E133" s="171" t="s">
        <v>0</v>
      </c>
      <c r="F133" s="172" t="s">
        <v>159</v>
      </c>
      <c r="H133" s="173">
        <v>2080.9</v>
      </c>
      <c r="I133" s="174"/>
      <c r="L133" s="170"/>
      <c r="M133" s="175"/>
      <c r="N133" s="176"/>
      <c r="O133" s="176"/>
      <c r="P133" s="176"/>
      <c r="Q133" s="176"/>
      <c r="R133" s="176"/>
      <c r="S133" s="176"/>
      <c r="T133" s="177"/>
      <c r="AT133" s="171" t="s">
        <v>157</v>
      </c>
      <c r="AU133" s="171" t="s">
        <v>82</v>
      </c>
      <c r="AV133" s="14" t="s">
        <v>82</v>
      </c>
      <c r="AW133" s="14" t="s">
        <v>30</v>
      </c>
      <c r="AX133" s="14" t="s">
        <v>80</v>
      </c>
      <c r="AY133" s="171" t="s">
        <v>144</v>
      </c>
    </row>
    <row r="134" spans="1:65" s="12" customFormat="1" ht="22.9" customHeight="1">
      <c r="B134" s="135"/>
      <c r="D134" s="136" t="s">
        <v>73</v>
      </c>
      <c r="E134" s="146" t="s">
        <v>160</v>
      </c>
      <c r="F134" s="146" t="s">
        <v>161</v>
      </c>
      <c r="I134" s="138"/>
      <c r="J134" s="147">
        <f>BK134</f>
        <v>0</v>
      </c>
      <c r="L134" s="135"/>
      <c r="M134" s="140"/>
      <c r="N134" s="141"/>
      <c r="O134" s="141"/>
      <c r="P134" s="142">
        <f>SUM(P135:P146)</f>
        <v>0</v>
      </c>
      <c r="Q134" s="141"/>
      <c r="R134" s="142">
        <f>SUM(R135:R146)</f>
        <v>2970.4838</v>
      </c>
      <c r="S134" s="141"/>
      <c r="T134" s="143">
        <f>SUM(T135:T146)</f>
        <v>0</v>
      </c>
      <c r="AR134" s="136" t="s">
        <v>80</v>
      </c>
      <c r="AT134" s="144" t="s">
        <v>73</v>
      </c>
      <c r="AU134" s="144" t="s">
        <v>80</v>
      </c>
      <c r="AY134" s="136" t="s">
        <v>144</v>
      </c>
      <c r="BK134" s="145">
        <f>SUM(BK135:BK146)</f>
        <v>0</v>
      </c>
    </row>
    <row r="135" spans="1:65" s="2" customFormat="1" ht="21.75" customHeight="1">
      <c r="A135" s="31"/>
      <c r="B135" s="148"/>
      <c r="C135" s="149" t="s">
        <v>151</v>
      </c>
      <c r="D135" s="149" t="s">
        <v>146</v>
      </c>
      <c r="E135" s="150" t="s">
        <v>162</v>
      </c>
      <c r="F135" s="151" t="s">
        <v>163</v>
      </c>
      <c r="G135" s="152" t="s">
        <v>149</v>
      </c>
      <c r="H135" s="153">
        <v>101.33</v>
      </c>
      <c r="I135" s="154"/>
      <c r="J135" s="155">
        <f>ROUND(I135*H135,2)</f>
        <v>0</v>
      </c>
      <c r="K135" s="151" t="s">
        <v>150</v>
      </c>
      <c r="L135" s="32"/>
      <c r="M135" s="156" t="s">
        <v>0</v>
      </c>
      <c r="N135" s="157" t="s">
        <v>39</v>
      </c>
      <c r="O135" s="57"/>
      <c r="P135" s="158">
        <f>O135*H135</f>
        <v>0</v>
      </c>
      <c r="Q135" s="158">
        <v>0.46</v>
      </c>
      <c r="R135" s="158">
        <f>Q135*H135</f>
        <v>46.611800000000002</v>
      </c>
      <c r="S135" s="158">
        <v>0</v>
      </c>
      <c r="T135" s="159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60" t="s">
        <v>151</v>
      </c>
      <c r="AT135" s="160" t="s">
        <v>146</v>
      </c>
      <c r="AU135" s="160" t="s">
        <v>82</v>
      </c>
      <c r="AY135" s="17" t="s">
        <v>144</v>
      </c>
      <c r="BE135" s="161">
        <f>IF(N135="základní",J135,0)</f>
        <v>0</v>
      </c>
      <c r="BF135" s="161">
        <f>IF(N135="snížená",J135,0)</f>
        <v>0</v>
      </c>
      <c r="BG135" s="161">
        <f>IF(N135="zákl. přenesená",J135,0)</f>
        <v>0</v>
      </c>
      <c r="BH135" s="161">
        <f>IF(N135="sníž. přenesená",J135,0)</f>
        <v>0</v>
      </c>
      <c r="BI135" s="161">
        <f>IF(N135="nulová",J135,0)</f>
        <v>0</v>
      </c>
      <c r="BJ135" s="17" t="s">
        <v>80</v>
      </c>
      <c r="BK135" s="161">
        <f>ROUND(I135*H135,2)</f>
        <v>0</v>
      </c>
      <c r="BL135" s="17" t="s">
        <v>151</v>
      </c>
      <c r="BM135" s="160" t="s">
        <v>164</v>
      </c>
    </row>
    <row r="136" spans="1:65" s="13" customFormat="1">
      <c r="B136" s="162"/>
      <c r="D136" s="163" t="s">
        <v>157</v>
      </c>
      <c r="E136" s="164" t="s">
        <v>0</v>
      </c>
      <c r="F136" s="165" t="s">
        <v>165</v>
      </c>
      <c r="H136" s="164" t="s">
        <v>0</v>
      </c>
      <c r="I136" s="166"/>
      <c r="L136" s="162"/>
      <c r="M136" s="167"/>
      <c r="N136" s="168"/>
      <c r="O136" s="168"/>
      <c r="P136" s="168"/>
      <c r="Q136" s="168"/>
      <c r="R136" s="168"/>
      <c r="S136" s="168"/>
      <c r="T136" s="169"/>
      <c r="AT136" s="164" t="s">
        <v>157</v>
      </c>
      <c r="AU136" s="164" t="s">
        <v>82</v>
      </c>
      <c r="AV136" s="13" t="s">
        <v>80</v>
      </c>
      <c r="AW136" s="13" t="s">
        <v>30</v>
      </c>
      <c r="AX136" s="13" t="s">
        <v>74</v>
      </c>
      <c r="AY136" s="164" t="s">
        <v>144</v>
      </c>
    </row>
    <row r="137" spans="1:65" s="14" customFormat="1">
      <c r="B137" s="170"/>
      <c r="D137" s="163" t="s">
        <v>157</v>
      </c>
      <c r="E137" s="171" t="s">
        <v>0</v>
      </c>
      <c r="F137" s="172" t="s">
        <v>166</v>
      </c>
      <c r="H137" s="173">
        <v>38.76</v>
      </c>
      <c r="I137" s="174"/>
      <c r="L137" s="170"/>
      <c r="M137" s="175"/>
      <c r="N137" s="176"/>
      <c r="O137" s="176"/>
      <c r="P137" s="176"/>
      <c r="Q137" s="176"/>
      <c r="R137" s="176"/>
      <c r="S137" s="176"/>
      <c r="T137" s="177"/>
      <c r="AT137" s="171" t="s">
        <v>157</v>
      </c>
      <c r="AU137" s="171" t="s">
        <v>82</v>
      </c>
      <c r="AV137" s="14" t="s">
        <v>82</v>
      </c>
      <c r="AW137" s="14" t="s">
        <v>30</v>
      </c>
      <c r="AX137" s="14" t="s">
        <v>74</v>
      </c>
      <c r="AY137" s="171" t="s">
        <v>144</v>
      </c>
    </row>
    <row r="138" spans="1:65" s="14" customFormat="1">
      <c r="B138" s="170"/>
      <c r="D138" s="163" t="s">
        <v>157</v>
      </c>
      <c r="E138" s="171" t="s">
        <v>0</v>
      </c>
      <c r="F138" s="172" t="s">
        <v>167</v>
      </c>
      <c r="H138" s="173">
        <v>35.234999999999999</v>
      </c>
      <c r="I138" s="174"/>
      <c r="L138" s="170"/>
      <c r="M138" s="175"/>
      <c r="N138" s="176"/>
      <c r="O138" s="176"/>
      <c r="P138" s="176"/>
      <c r="Q138" s="176"/>
      <c r="R138" s="176"/>
      <c r="S138" s="176"/>
      <c r="T138" s="177"/>
      <c r="AT138" s="171" t="s">
        <v>157</v>
      </c>
      <c r="AU138" s="171" t="s">
        <v>82</v>
      </c>
      <c r="AV138" s="14" t="s">
        <v>82</v>
      </c>
      <c r="AW138" s="14" t="s">
        <v>30</v>
      </c>
      <c r="AX138" s="14" t="s">
        <v>74</v>
      </c>
      <c r="AY138" s="171" t="s">
        <v>144</v>
      </c>
    </row>
    <row r="139" spans="1:65" s="13" customFormat="1">
      <c r="B139" s="162"/>
      <c r="D139" s="163" t="s">
        <v>157</v>
      </c>
      <c r="E139" s="164" t="s">
        <v>0</v>
      </c>
      <c r="F139" s="165" t="s">
        <v>168</v>
      </c>
      <c r="H139" s="164" t="s">
        <v>0</v>
      </c>
      <c r="I139" s="166"/>
      <c r="L139" s="162"/>
      <c r="M139" s="167"/>
      <c r="N139" s="168"/>
      <c r="O139" s="168"/>
      <c r="P139" s="168"/>
      <c r="Q139" s="168"/>
      <c r="R139" s="168"/>
      <c r="S139" s="168"/>
      <c r="T139" s="169"/>
      <c r="AT139" s="164" t="s">
        <v>157</v>
      </c>
      <c r="AU139" s="164" t="s">
        <v>82</v>
      </c>
      <c r="AV139" s="13" t="s">
        <v>80</v>
      </c>
      <c r="AW139" s="13" t="s">
        <v>30</v>
      </c>
      <c r="AX139" s="13" t="s">
        <v>74</v>
      </c>
      <c r="AY139" s="164" t="s">
        <v>144</v>
      </c>
    </row>
    <row r="140" spans="1:65" s="14" customFormat="1">
      <c r="B140" s="170"/>
      <c r="D140" s="163" t="s">
        <v>157</v>
      </c>
      <c r="E140" s="171" t="s">
        <v>0</v>
      </c>
      <c r="F140" s="172" t="s">
        <v>169</v>
      </c>
      <c r="H140" s="173">
        <v>27.335000000000001</v>
      </c>
      <c r="I140" s="174"/>
      <c r="L140" s="170"/>
      <c r="M140" s="175"/>
      <c r="N140" s="176"/>
      <c r="O140" s="176"/>
      <c r="P140" s="176"/>
      <c r="Q140" s="176"/>
      <c r="R140" s="176"/>
      <c r="S140" s="176"/>
      <c r="T140" s="177"/>
      <c r="AT140" s="171" t="s">
        <v>157</v>
      </c>
      <c r="AU140" s="171" t="s">
        <v>82</v>
      </c>
      <c r="AV140" s="14" t="s">
        <v>82</v>
      </c>
      <c r="AW140" s="14" t="s">
        <v>30</v>
      </c>
      <c r="AX140" s="14" t="s">
        <v>74</v>
      </c>
      <c r="AY140" s="171" t="s">
        <v>144</v>
      </c>
    </row>
    <row r="141" spans="1:65" s="15" customFormat="1">
      <c r="B141" s="178"/>
      <c r="D141" s="163" t="s">
        <v>157</v>
      </c>
      <c r="E141" s="179" t="s">
        <v>0</v>
      </c>
      <c r="F141" s="180" t="s">
        <v>170</v>
      </c>
      <c r="H141" s="181">
        <v>101.33</v>
      </c>
      <c r="I141" s="182"/>
      <c r="L141" s="178"/>
      <c r="M141" s="183"/>
      <c r="N141" s="184"/>
      <c r="O141" s="184"/>
      <c r="P141" s="184"/>
      <c r="Q141" s="184"/>
      <c r="R141" s="184"/>
      <c r="S141" s="184"/>
      <c r="T141" s="185"/>
      <c r="AT141" s="179" t="s">
        <v>157</v>
      </c>
      <c r="AU141" s="179" t="s">
        <v>82</v>
      </c>
      <c r="AV141" s="15" t="s">
        <v>151</v>
      </c>
      <c r="AW141" s="15" t="s">
        <v>30</v>
      </c>
      <c r="AX141" s="15" t="s">
        <v>80</v>
      </c>
      <c r="AY141" s="179" t="s">
        <v>144</v>
      </c>
    </row>
    <row r="142" spans="1:65" s="2" customFormat="1" ht="21.75" customHeight="1">
      <c r="A142" s="31"/>
      <c r="B142" s="148"/>
      <c r="C142" s="149" t="s">
        <v>160</v>
      </c>
      <c r="D142" s="149" t="s">
        <v>146</v>
      </c>
      <c r="E142" s="150" t="s">
        <v>162</v>
      </c>
      <c r="F142" s="151" t="s">
        <v>163</v>
      </c>
      <c r="G142" s="152" t="s">
        <v>149</v>
      </c>
      <c r="H142" s="153">
        <v>2290</v>
      </c>
      <c r="I142" s="154"/>
      <c r="J142" s="155">
        <f>ROUND(I142*H142,2)</f>
        <v>0</v>
      </c>
      <c r="K142" s="151" t="s">
        <v>150</v>
      </c>
      <c r="L142" s="32"/>
      <c r="M142" s="156" t="s">
        <v>0</v>
      </c>
      <c r="N142" s="157" t="s">
        <v>39</v>
      </c>
      <c r="O142" s="57"/>
      <c r="P142" s="158">
        <f>O142*H142</f>
        <v>0</v>
      </c>
      <c r="Q142" s="158">
        <v>0.46</v>
      </c>
      <c r="R142" s="158">
        <f>Q142*H142</f>
        <v>1053.4000000000001</v>
      </c>
      <c r="S142" s="158">
        <v>0</v>
      </c>
      <c r="T142" s="159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60" t="s">
        <v>151</v>
      </c>
      <c r="AT142" s="160" t="s">
        <v>146</v>
      </c>
      <c r="AU142" s="160" t="s">
        <v>82</v>
      </c>
      <c r="AY142" s="17" t="s">
        <v>144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17" t="s">
        <v>80</v>
      </c>
      <c r="BK142" s="161">
        <f>ROUND(I142*H142,2)</f>
        <v>0</v>
      </c>
      <c r="BL142" s="17" t="s">
        <v>151</v>
      </c>
      <c r="BM142" s="160" t="s">
        <v>171</v>
      </c>
    </row>
    <row r="143" spans="1:65" s="2" customFormat="1" ht="24.2" customHeight="1">
      <c r="A143" s="31"/>
      <c r="B143" s="148"/>
      <c r="C143" s="149" t="s">
        <v>172</v>
      </c>
      <c r="D143" s="149" t="s">
        <v>146</v>
      </c>
      <c r="E143" s="150" t="s">
        <v>173</v>
      </c>
      <c r="F143" s="151" t="s">
        <v>174</v>
      </c>
      <c r="G143" s="152" t="s">
        <v>149</v>
      </c>
      <c r="H143" s="153">
        <v>2290</v>
      </c>
      <c r="I143" s="154"/>
      <c r="J143" s="155">
        <f>ROUND(I143*H143,2)</f>
        <v>0</v>
      </c>
      <c r="K143" s="151" t="s">
        <v>150</v>
      </c>
      <c r="L143" s="32"/>
      <c r="M143" s="156" t="s">
        <v>0</v>
      </c>
      <c r="N143" s="157" t="s">
        <v>39</v>
      </c>
      <c r="O143" s="57"/>
      <c r="P143" s="158">
        <f>O143*H143</f>
        <v>0</v>
      </c>
      <c r="Q143" s="158">
        <v>0.51085999999999998</v>
      </c>
      <c r="R143" s="158">
        <f>Q143*H143</f>
        <v>1169.8694</v>
      </c>
      <c r="S143" s="158">
        <v>0</v>
      </c>
      <c r="T143" s="159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60" t="s">
        <v>151</v>
      </c>
      <c r="AT143" s="160" t="s">
        <v>146</v>
      </c>
      <c r="AU143" s="160" t="s">
        <v>82</v>
      </c>
      <c r="AY143" s="17" t="s">
        <v>144</v>
      </c>
      <c r="BE143" s="161">
        <f>IF(N143="základní",J143,0)</f>
        <v>0</v>
      </c>
      <c r="BF143" s="161">
        <f>IF(N143="snížená",J143,0)</f>
        <v>0</v>
      </c>
      <c r="BG143" s="161">
        <f>IF(N143="zákl. přenesená",J143,0)</f>
        <v>0</v>
      </c>
      <c r="BH143" s="161">
        <f>IF(N143="sníž. přenesená",J143,0)</f>
        <v>0</v>
      </c>
      <c r="BI143" s="161">
        <f>IF(N143="nulová",J143,0)</f>
        <v>0</v>
      </c>
      <c r="BJ143" s="17" t="s">
        <v>80</v>
      </c>
      <c r="BK143" s="161">
        <f>ROUND(I143*H143,2)</f>
        <v>0</v>
      </c>
      <c r="BL143" s="17" t="s">
        <v>151</v>
      </c>
      <c r="BM143" s="160" t="s">
        <v>175</v>
      </c>
    </row>
    <row r="144" spans="1:65" s="2" customFormat="1" ht="76.349999999999994" customHeight="1">
      <c r="A144" s="31"/>
      <c r="B144" s="148"/>
      <c r="C144" s="149" t="s">
        <v>176</v>
      </c>
      <c r="D144" s="149" t="s">
        <v>146</v>
      </c>
      <c r="E144" s="150" t="s">
        <v>177</v>
      </c>
      <c r="F144" s="151" t="s">
        <v>178</v>
      </c>
      <c r="G144" s="152" t="s">
        <v>149</v>
      </c>
      <c r="H144" s="153">
        <v>2290</v>
      </c>
      <c r="I144" s="154"/>
      <c r="J144" s="155">
        <f>ROUND(I144*H144,2)</f>
        <v>0</v>
      </c>
      <c r="K144" s="151" t="s">
        <v>150</v>
      </c>
      <c r="L144" s="32"/>
      <c r="M144" s="156" t="s">
        <v>0</v>
      </c>
      <c r="N144" s="157" t="s">
        <v>39</v>
      </c>
      <c r="O144" s="57"/>
      <c r="P144" s="158">
        <f>O144*H144</f>
        <v>0</v>
      </c>
      <c r="Q144" s="158">
        <v>0.11303000000000001</v>
      </c>
      <c r="R144" s="158">
        <f>Q144*H144</f>
        <v>258.83870000000002</v>
      </c>
      <c r="S144" s="158">
        <v>0</v>
      </c>
      <c r="T144" s="159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60" t="s">
        <v>151</v>
      </c>
      <c r="AT144" s="160" t="s">
        <v>146</v>
      </c>
      <c r="AU144" s="160" t="s">
        <v>82</v>
      </c>
      <c r="AY144" s="17" t="s">
        <v>144</v>
      </c>
      <c r="BE144" s="161">
        <f>IF(N144="základní",J144,0)</f>
        <v>0</v>
      </c>
      <c r="BF144" s="161">
        <f>IF(N144="snížená",J144,0)</f>
        <v>0</v>
      </c>
      <c r="BG144" s="161">
        <f>IF(N144="zákl. přenesená",J144,0)</f>
        <v>0</v>
      </c>
      <c r="BH144" s="161">
        <f>IF(N144="sníž. přenesená",J144,0)</f>
        <v>0</v>
      </c>
      <c r="BI144" s="161">
        <f>IF(N144="nulová",J144,0)</f>
        <v>0</v>
      </c>
      <c r="BJ144" s="17" t="s">
        <v>80</v>
      </c>
      <c r="BK144" s="161">
        <f>ROUND(I144*H144,2)</f>
        <v>0</v>
      </c>
      <c r="BL144" s="17" t="s">
        <v>151</v>
      </c>
      <c r="BM144" s="160" t="s">
        <v>179</v>
      </c>
    </row>
    <row r="145" spans="1:65" s="2" customFormat="1" ht="16.5" customHeight="1">
      <c r="A145" s="31"/>
      <c r="B145" s="148"/>
      <c r="C145" s="186" t="s">
        <v>180</v>
      </c>
      <c r="D145" s="186" t="s">
        <v>181</v>
      </c>
      <c r="E145" s="187" t="s">
        <v>182</v>
      </c>
      <c r="F145" s="188" t="s">
        <v>183</v>
      </c>
      <c r="G145" s="189" t="s">
        <v>149</v>
      </c>
      <c r="H145" s="190">
        <v>2312.9</v>
      </c>
      <c r="I145" s="191"/>
      <c r="J145" s="192">
        <f>ROUND(I145*H145,2)</f>
        <v>0</v>
      </c>
      <c r="K145" s="188" t="s">
        <v>150</v>
      </c>
      <c r="L145" s="193"/>
      <c r="M145" s="194" t="s">
        <v>0</v>
      </c>
      <c r="N145" s="195" t="s">
        <v>39</v>
      </c>
      <c r="O145" s="57"/>
      <c r="P145" s="158">
        <f>O145*H145</f>
        <v>0</v>
      </c>
      <c r="Q145" s="158">
        <v>0.191</v>
      </c>
      <c r="R145" s="158">
        <f>Q145*H145</f>
        <v>441.76390000000004</v>
      </c>
      <c r="S145" s="158">
        <v>0</v>
      </c>
      <c r="T145" s="159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60" t="s">
        <v>180</v>
      </c>
      <c r="AT145" s="160" t="s">
        <v>181</v>
      </c>
      <c r="AU145" s="160" t="s">
        <v>82</v>
      </c>
      <c r="AY145" s="17" t="s">
        <v>144</v>
      </c>
      <c r="BE145" s="161">
        <f>IF(N145="základní",J145,0)</f>
        <v>0</v>
      </c>
      <c r="BF145" s="161">
        <f>IF(N145="snížená",J145,0)</f>
        <v>0</v>
      </c>
      <c r="BG145" s="161">
        <f>IF(N145="zákl. přenesená",J145,0)</f>
        <v>0</v>
      </c>
      <c r="BH145" s="161">
        <f>IF(N145="sníž. přenesená",J145,0)</f>
        <v>0</v>
      </c>
      <c r="BI145" s="161">
        <f>IF(N145="nulová",J145,0)</f>
        <v>0</v>
      </c>
      <c r="BJ145" s="17" t="s">
        <v>80</v>
      </c>
      <c r="BK145" s="161">
        <f>ROUND(I145*H145,2)</f>
        <v>0</v>
      </c>
      <c r="BL145" s="17" t="s">
        <v>151</v>
      </c>
      <c r="BM145" s="160" t="s">
        <v>184</v>
      </c>
    </row>
    <row r="146" spans="1:65" s="14" customFormat="1">
      <c r="B146" s="170"/>
      <c r="D146" s="163" t="s">
        <v>157</v>
      </c>
      <c r="F146" s="172" t="s">
        <v>185</v>
      </c>
      <c r="H146" s="173">
        <v>2312.9</v>
      </c>
      <c r="I146" s="174"/>
      <c r="L146" s="170"/>
      <c r="M146" s="175"/>
      <c r="N146" s="176"/>
      <c r="O146" s="176"/>
      <c r="P146" s="176"/>
      <c r="Q146" s="176"/>
      <c r="R146" s="176"/>
      <c r="S146" s="176"/>
      <c r="T146" s="177"/>
      <c r="AT146" s="171" t="s">
        <v>157</v>
      </c>
      <c r="AU146" s="171" t="s">
        <v>82</v>
      </c>
      <c r="AV146" s="14" t="s">
        <v>82</v>
      </c>
      <c r="AW146" s="14" t="s">
        <v>2</v>
      </c>
      <c r="AX146" s="14" t="s">
        <v>80</v>
      </c>
      <c r="AY146" s="171" t="s">
        <v>144</v>
      </c>
    </row>
    <row r="147" spans="1:65" s="12" customFormat="1" ht="22.9" customHeight="1">
      <c r="B147" s="135"/>
      <c r="D147" s="136" t="s">
        <v>73</v>
      </c>
      <c r="E147" s="146" t="s">
        <v>186</v>
      </c>
      <c r="F147" s="146" t="s">
        <v>187</v>
      </c>
      <c r="I147" s="138"/>
      <c r="J147" s="147">
        <f>BK147</f>
        <v>0</v>
      </c>
      <c r="L147" s="135"/>
      <c r="M147" s="140"/>
      <c r="N147" s="141"/>
      <c r="O147" s="141"/>
      <c r="P147" s="142">
        <f>SUM(P148:P160)</f>
        <v>0</v>
      </c>
      <c r="Q147" s="141"/>
      <c r="R147" s="142">
        <f>SUM(R148:R160)</f>
        <v>59.381134079999995</v>
      </c>
      <c r="S147" s="141"/>
      <c r="T147" s="143">
        <f>SUM(T148:T160)</f>
        <v>0</v>
      </c>
      <c r="AR147" s="136" t="s">
        <v>80</v>
      </c>
      <c r="AT147" s="144" t="s">
        <v>73</v>
      </c>
      <c r="AU147" s="144" t="s">
        <v>80</v>
      </c>
      <c r="AY147" s="136" t="s">
        <v>144</v>
      </c>
      <c r="BK147" s="145">
        <f>SUM(BK148:BK160)</f>
        <v>0</v>
      </c>
    </row>
    <row r="148" spans="1:65" s="2" customFormat="1" ht="33" customHeight="1">
      <c r="A148" s="31"/>
      <c r="B148" s="148"/>
      <c r="C148" s="149" t="s">
        <v>186</v>
      </c>
      <c r="D148" s="149" t="s">
        <v>146</v>
      </c>
      <c r="E148" s="150" t="s">
        <v>188</v>
      </c>
      <c r="F148" s="151" t="s">
        <v>189</v>
      </c>
      <c r="G148" s="152" t="s">
        <v>190</v>
      </c>
      <c r="H148" s="153">
        <v>78.3</v>
      </c>
      <c r="I148" s="154"/>
      <c r="J148" s="155">
        <f>ROUND(I148*H148,2)</f>
        <v>0</v>
      </c>
      <c r="K148" s="151" t="s">
        <v>150</v>
      </c>
      <c r="L148" s="32"/>
      <c r="M148" s="156" t="s">
        <v>0</v>
      </c>
      <c r="N148" s="157" t="s">
        <v>39</v>
      </c>
      <c r="O148" s="57"/>
      <c r="P148" s="158">
        <f>O148*H148</f>
        <v>0</v>
      </c>
      <c r="Q148" s="158">
        <v>0.15540000000000001</v>
      </c>
      <c r="R148" s="158">
        <f>Q148*H148</f>
        <v>12.167820000000001</v>
      </c>
      <c r="S148" s="158">
        <v>0</v>
      </c>
      <c r="T148" s="159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60" t="s">
        <v>151</v>
      </c>
      <c r="AT148" s="160" t="s">
        <v>146</v>
      </c>
      <c r="AU148" s="160" t="s">
        <v>82</v>
      </c>
      <c r="AY148" s="17" t="s">
        <v>144</v>
      </c>
      <c r="BE148" s="161">
        <f>IF(N148="základní",J148,0)</f>
        <v>0</v>
      </c>
      <c r="BF148" s="161">
        <f>IF(N148="snížená",J148,0)</f>
        <v>0</v>
      </c>
      <c r="BG148" s="161">
        <f>IF(N148="zákl. přenesená",J148,0)</f>
        <v>0</v>
      </c>
      <c r="BH148" s="161">
        <f>IF(N148="sníž. přenesená",J148,0)</f>
        <v>0</v>
      </c>
      <c r="BI148" s="161">
        <f>IF(N148="nulová",J148,0)</f>
        <v>0</v>
      </c>
      <c r="BJ148" s="17" t="s">
        <v>80</v>
      </c>
      <c r="BK148" s="161">
        <f>ROUND(I148*H148,2)</f>
        <v>0</v>
      </c>
      <c r="BL148" s="17" t="s">
        <v>151</v>
      </c>
      <c r="BM148" s="160" t="s">
        <v>191</v>
      </c>
    </row>
    <row r="149" spans="1:65" s="2" customFormat="1" ht="16.5" customHeight="1">
      <c r="A149" s="31"/>
      <c r="B149" s="148"/>
      <c r="C149" s="186" t="s">
        <v>192</v>
      </c>
      <c r="D149" s="186" t="s">
        <v>181</v>
      </c>
      <c r="E149" s="187" t="s">
        <v>193</v>
      </c>
      <c r="F149" s="188" t="s">
        <v>194</v>
      </c>
      <c r="G149" s="189" t="s">
        <v>190</v>
      </c>
      <c r="H149" s="190">
        <v>79.866</v>
      </c>
      <c r="I149" s="191"/>
      <c r="J149" s="192">
        <f>ROUND(I149*H149,2)</f>
        <v>0</v>
      </c>
      <c r="K149" s="188" t="s">
        <v>150</v>
      </c>
      <c r="L149" s="193"/>
      <c r="M149" s="194" t="s">
        <v>0</v>
      </c>
      <c r="N149" s="195" t="s">
        <v>39</v>
      </c>
      <c r="O149" s="57"/>
      <c r="P149" s="158">
        <f>O149*H149</f>
        <v>0</v>
      </c>
      <c r="Q149" s="158">
        <v>0.08</v>
      </c>
      <c r="R149" s="158">
        <f>Q149*H149</f>
        <v>6.3892800000000003</v>
      </c>
      <c r="S149" s="158">
        <v>0</v>
      </c>
      <c r="T149" s="159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60" t="s">
        <v>180</v>
      </c>
      <c r="AT149" s="160" t="s">
        <v>181</v>
      </c>
      <c r="AU149" s="160" t="s">
        <v>82</v>
      </c>
      <c r="AY149" s="17" t="s">
        <v>144</v>
      </c>
      <c r="BE149" s="161">
        <f>IF(N149="základní",J149,0)</f>
        <v>0</v>
      </c>
      <c r="BF149" s="161">
        <f>IF(N149="snížená",J149,0)</f>
        <v>0</v>
      </c>
      <c r="BG149" s="161">
        <f>IF(N149="zákl. přenesená",J149,0)</f>
        <v>0</v>
      </c>
      <c r="BH149" s="161">
        <f>IF(N149="sníž. přenesená",J149,0)</f>
        <v>0</v>
      </c>
      <c r="BI149" s="161">
        <f>IF(N149="nulová",J149,0)</f>
        <v>0</v>
      </c>
      <c r="BJ149" s="17" t="s">
        <v>80</v>
      </c>
      <c r="BK149" s="161">
        <f>ROUND(I149*H149,2)</f>
        <v>0</v>
      </c>
      <c r="BL149" s="17" t="s">
        <v>151</v>
      </c>
      <c r="BM149" s="160" t="s">
        <v>195</v>
      </c>
    </row>
    <row r="150" spans="1:65" s="14" customFormat="1">
      <c r="B150" s="170"/>
      <c r="D150" s="163" t="s">
        <v>157</v>
      </c>
      <c r="F150" s="172" t="s">
        <v>196</v>
      </c>
      <c r="H150" s="173">
        <v>79.866</v>
      </c>
      <c r="I150" s="174"/>
      <c r="L150" s="170"/>
      <c r="M150" s="175"/>
      <c r="N150" s="176"/>
      <c r="O150" s="176"/>
      <c r="P150" s="176"/>
      <c r="Q150" s="176"/>
      <c r="R150" s="176"/>
      <c r="S150" s="176"/>
      <c r="T150" s="177"/>
      <c r="AT150" s="171" t="s">
        <v>157</v>
      </c>
      <c r="AU150" s="171" t="s">
        <v>82</v>
      </c>
      <c r="AV150" s="14" t="s">
        <v>82</v>
      </c>
      <c r="AW150" s="14" t="s">
        <v>2</v>
      </c>
      <c r="AX150" s="14" t="s">
        <v>80</v>
      </c>
      <c r="AY150" s="171" t="s">
        <v>144</v>
      </c>
    </row>
    <row r="151" spans="1:65" s="2" customFormat="1" ht="33" customHeight="1">
      <c r="A151" s="31"/>
      <c r="B151" s="148"/>
      <c r="C151" s="149" t="s">
        <v>197</v>
      </c>
      <c r="D151" s="149" t="s">
        <v>146</v>
      </c>
      <c r="E151" s="150" t="s">
        <v>198</v>
      </c>
      <c r="F151" s="151" t="s">
        <v>199</v>
      </c>
      <c r="G151" s="152" t="s">
        <v>190</v>
      </c>
      <c r="H151" s="153">
        <v>129.19999999999999</v>
      </c>
      <c r="I151" s="154"/>
      <c r="J151" s="155">
        <f>ROUND(I151*H151,2)</f>
        <v>0</v>
      </c>
      <c r="K151" s="151" t="s">
        <v>150</v>
      </c>
      <c r="L151" s="32"/>
      <c r="M151" s="156" t="s">
        <v>0</v>
      </c>
      <c r="N151" s="157" t="s">
        <v>39</v>
      </c>
      <c r="O151" s="57"/>
      <c r="P151" s="158">
        <f>O151*H151</f>
        <v>0</v>
      </c>
      <c r="Q151" s="158">
        <v>0.1295</v>
      </c>
      <c r="R151" s="158">
        <f>Q151*H151</f>
        <v>16.731400000000001</v>
      </c>
      <c r="S151" s="158">
        <v>0</v>
      </c>
      <c r="T151" s="159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60" t="s">
        <v>151</v>
      </c>
      <c r="AT151" s="160" t="s">
        <v>146</v>
      </c>
      <c r="AU151" s="160" t="s">
        <v>82</v>
      </c>
      <c r="AY151" s="17" t="s">
        <v>144</v>
      </c>
      <c r="BE151" s="161">
        <f>IF(N151="základní",J151,0)</f>
        <v>0</v>
      </c>
      <c r="BF151" s="161">
        <f>IF(N151="snížená",J151,0)</f>
        <v>0</v>
      </c>
      <c r="BG151" s="161">
        <f>IF(N151="zákl. přenesená",J151,0)</f>
        <v>0</v>
      </c>
      <c r="BH151" s="161">
        <f>IF(N151="sníž. přenesená",J151,0)</f>
        <v>0</v>
      </c>
      <c r="BI151" s="161">
        <f>IF(N151="nulová",J151,0)</f>
        <v>0</v>
      </c>
      <c r="BJ151" s="17" t="s">
        <v>80</v>
      </c>
      <c r="BK151" s="161">
        <f>ROUND(I151*H151,2)</f>
        <v>0</v>
      </c>
      <c r="BL151" s="17" t="s">
        <v>151</v>
      </c>
      <c r="BM151" s="160" t="s">
        <v>200</v>
      </c>
    </row>
    <row r="152" spans="1:65" s="14" customFormat="1">
      <c r="B152" s="170"/>
      <c r="D152" s="163" t="s">
        <v>157</v>
      </c>
      <c r="E152" s="171" t="s">
        <v>0</v>
      </c>
      <c r="F152" s="172" t="s">
        <v>201</v>
      </c>
      <c r="H152" s="173">
        <v>129.19999999999999</v>
      </c>
      <c r="I152" s="174"/>
      <c r="L152" s="170"/>
      <c r="M152" s="175"/>
      <c r="N152" s="176"/>
      <c r="O152" s="176"/>
      <c r="P152" s="176"/>
      <c r="Q152" s="176"/>
      <c r="R152" s="176"/>
      <c r="S152" s="176"/>
      <c r="T152" s="177"/>
      <c r="AT152" s="171" t="s">
        <v>157</v>
      </c>
      <c r="AU152" s="171" t="s">
        <v>82</v>
      </c>
      <c r="AV152" s="14" t="s">
        <v>82</v>
      </c>
      <c r="AW152" s="14" t="s">
        <v>30</v>
      </c>
      <c r="AX152" s="14" t="s">
        <v>80</v>
      </c>
      <c r="AY152" s="171" t="s">
        <v>144</v>
      </c>
    </row>
    <row r="153" spans="1:65" s="2" customFormat="1" ht="16.5" customHeight="1">
      <c r="A153" s="31"/>
      <c r="B153" s="148"/>
      <c r="C153" s="186" t="s">
        <v>202</v>
      </c>
      <c r="D153" s="186" t="s">
        <v>181</v>
      </c>
      <c r="E153" s="187" t="s">
        <v>203</v>
      </c>
      <c r="F153" s="188" t="s">
        <v>204</v>
      </c>
      <c r="G153" s="189" t="s">
        <v>190</v>
      </c>
      <c r="H153" s="190">
        <v>131.78399999999999</v>
      </c>
      <c r="I153" s="191"/>
      <c r="J153" s="192">
        <f>ROUND(I153*H153,2)</f>
        <v>0</v>
      </c>
      <c r="K153" s="188" t="s">
        <v>150</v>
      </c>
      <c r="L153" s="193"/>
      <c r="M153" s="194" t="s">
        <v>0</v>
      </c>
      <c r="N153" s="195" t="s">
        <v>39</v>
      </c>
      <c r="O153" s="57"/>
      <c r="P153" s="158">
        <f>O153*H153</f>
        <v>0</v>
      </c>
      <c r="Q153" s="158">
        <v>5.6120000000000003E-2</v>
      </c>
      <c r="R153" s="158">
        <f>Q153*H153</f>
        <v>7.39571808</v>
      </c>
      <c r="S153" s="158">
        <v>0</v>
      </c>
      <c r="T153" s="159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60" t="s">
        <v>180</v>
      </c>
      <c r="AT153" s="160" t="s">
        <v>181</v>
      </c>
      <c r="AU153" s="160" t="s">
        <v>82</v>
      </c>
      <c r="AY153" s="17" t="s">
        <v>144</v>
      </c>
      <c r="BE153" s="161">
        <f>IF(N153="základní",J153,0)</f>
        <v>0</v>
      </c>
      <c r="BF153" s="161">
        <f>IF(N153="snížená",J153,0)</f>
        <v>0</v>
      </c>
      <c r="BG153" s="161">
        <f>IF(N153="zákl. přenesená",J153,0)</f>
        <v>0</v>
      </c>
      <c r="BH153" s="161">
        <f>IF(N153="sníž. přenesená",J153,0)</f>
        <v>0</v>
      </c>
      <c r="BI153" s="161">
        <f>IF(N153="nulová",J153,0)</f>
        <v>0</v>
      </c>
      <c r="BJ153" s="17" t="s">
        <v>80</v>
      </c>
      <c r="BK153" s="161">
        <f>ROUND(I153*H153,2)</f>
        <v>0</v>
      </c>
      <c r="BL153" s="17" t="s">
        <v>151</v>
      </c>
      <c r="BM153" s="160" t="s">
        <v>205</v>
      </c>
    </row>
    <row r="154" spans="1:65" s="14" customFormat="1">
      <c r="B154" s="170"/>
      <c r="D154" s="163" t="s">
        <v>157</v>
      </c>
      <c r="F154" s="172" t="s">
        <v>206</v>
      </c>
      <c r="H154" s="173">
        <v>131.78399999999999</v>
      </c>
      <c r="I154" s="174"/>
      <c r="L154" s="170"/>
      <c r="M154" s="175"/>
      <c r="N154" s="176"/>
      <c r="O154" s="176"/>
      <c r="P154" s="176"/>
      <c r="Q154" s="176"/>
      <c r="R154" s="176"/>
      <c r="S154" s="176"/>
      <c r="T154" s="177"/>
      <c r="AT154" s="171" t="s">
        <v>157</v>
      </c>
      <c r="AU154" s="171" t="s">
        <v>82</v>
      </c>
      <c r="AV154" s="14" t="s">
        <v>82</v>
      </c>
      <c r="AW154" s="14" t="s">
        <v>2</v>
      </c>
      <c r="AX154" s="14" t="s">
        <v>80</v>
      </c>
      <c r="AY154" s="171" t="s">
        <v>144</v>
      </c>
    </row>
    <row r="155" spans="1:65" s="2" customFormat="1" ht="24.2" customHeight="1">
      <c r="A155" s="31"/>
      <c r="B155" s="148"/>
      <c r="C155" s="149" t="s">
        <v>207</v>
      </c>
      <c r="D155" s="149" t="s">
        <v>146</v>
      </c>
      <c r="E155" s="150" t="s">
        <v>208</v>
      </c>
      <c r="F155" s="151" t="s">
        <v>209</v>
      </c>
      <c r="G155" s="152" t="s">
        <v>210</v>
      </c>
      <c r="H155" s="153">
        <v>7.4</v>
      </c>
      <c r="I155" s="154"/>
      <c r="J155" s="155">
        <f>ROUND(I155*H155,2)</f>
        <v>0</v>
      </c>
      <c r="K155" s="151" t="s">
        <v>150</v>
      </c>
      <c r="L155" s="32"/>
      <c r="M155" s="156" t="s">
        <v>0</v>
      </c>
      <c r="N155" s="157" t="s">
        <v>39</v>
      </c>
      <c r="O155" s="57"/>
      <c r="P155" s="158">
        <f>O155*H155</f>
        <v>0</v>
      </c>
      <c r="Q155" s="158">
        <v>2.2563399999999998</v>
      </c>
      <c r="R155" s="158">
        <f>Q155*H155</f>
        <v>16.696915999999998</v>
      </c>
      <c r="S155" s="158">
        <v>0</v>
      </c>
      <c r="T155" s="159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60" t="s">
        <v>151</v>
      </c>
      <c r="AT155" s="160" t="s">
        <v>146</v>
      </c>
      <c r="AU155" s="160" t="s">
        <v>82</v>
      </c>
      <c r="AY155" s="17" t="s">
        <v>144</v>
      </c>
      <c r="BE155" s="161">
        <f>IF(N155="základní",J155,0)</f>
        <v>0</v>
      </c>
      <c r="BF155" s="161">
        <f>IF(N155="snížená",J155,0)</f>
        <v>0</v>
      </c>
      <c r="BG155" s="161">
        <f>IF(N155="zákl. přenesená",J155,0)</f>
        <v>0</v>
      </c>
      <c r="BH155" s="161">
        <f>IF(N155="sníž. přenesená",J155,0)</f>
        <v>0</v>
      </c>
      <c r="BI155" s="161">
        <f>IF(N155="nulová",J155,0)</f>
        <v>0</v>
      </c>
      <c r="BJ155" s="17" t="s">
        <v>80</v>
      </c>
      <c r="BK155" s="161">
        <f>ROUND(I155*H155,2)</f>
        <v>0</v>
      </c>
      <c r="BL155" s="17" t="s">
        <v>151</v>
      </c>
      <c r="BM155" s="160" t="s">
        <v>211</v>
      </c>
    </row>
    <row r="156" spans="1:65" s="13" customFormat="1">
      <c r="B156" s="162"/>
      <c r="D156" s="163" t="s">
        <v>157</v>
      </c>
      <c r="E156" s="164" t="s">
        <v>0</v>
      </c>
      <c r="F156" s="165" t="s">
        <v>212</v>
      </c>
      <c r="H156" s="164" t="s">
        <v>0</v>
      </c>
      <c r="I156" s="166"/>
      <c r="L156" s="162"/>
      <c r="M156" s="167"/>
      <c r="N156" s="168"/>
      <c r="O156" s="168"/>
      <c r="P156" s="168"/>
      <c r="Q156" s="168"/>
      <c r="R156" s="168"/>
      <c r="S156" s="168"/>
      <c r="T156" s="169"/>
      <c r="AT156" s="164" t="s">
        <v>157</v>
      </c>
      <c r="AU156" s="164" t="s">
        <v>82</v>
      </c>
      <c r="AV156" s="13" t="s">
        <v>80</v>
      </c>
      <c r="AW156" s="13" t="s">
        <v>30</v>
      </c>
      <c r="AX156" s="13" t="s">
        <v>74</v>
      </c>
      <c r="AY156" s="164" t="s">
        <v>144</v>
      </c>
    </row>
    <row r="157" spans="1:65" s="14" customFormat="1">
      <c r="B157" s="170"/>
      <c r="D157" s="163" t="s">
        <v>157</v>
      </c>
      <c r="E157" s="171" t="s">
        <v>0</v>
      </c>
      <c r="F157" s="172" t="s">
        <v>213</v>
      </c>
      <c r="H157" s="173">
        <v>3.8759999999999999</v>
      </c>
      <c r="I157" s="174"/>
      <c r="L157" s="170"/>
      <c r="M157" s="175"/>
      <c r="N157" s="176"/>
      <c r="O157" s="176"/>
      <c r="P157" s="176"/>
      <c r="Q157" s="176"/>
      <c r="R157" s="176"/>
      <c r="S157" s="176"/>
      <c r="T157" s="177"/>
      <c r="AT157" s="171" t="s">
        <v>157</v>
      </c>
      <c r="AU157" s="171" t="s">
        <v>82</v>
      </c>
      <c r="AV157" s="14" t="s">
        <v>82</v>
      </c>
      <c r="AW157" s="14" t="s">
        <v>30</v>
      </c>
      <c r="AX157" s="14" t="s">
        <v>74</v>
      </c>
      <c r="AY157" s="171" t="s">
        <v>144</v>
      </c>
    </row>
    <row r="158" spans="1:65" s="14" customFormat="1">
      <c r="B158" s="170"/>
      <c r="D158" s="163" t="s">
        <v>157</v>
      </c>
      <c r="E158" s="171" t="s">
        <v>0</v>
      </c>
      <c r="F158" s="172" t="s">
        <v>214</v>
      </c>
      <c r="H158" s="173">
        <v>3.524</v>
      </c>
      <c r="I158" s="174"/>
      <c r="L158" s="170"/>
      <c r="M158" s="175"/>
      <c r="N158" s="176"/>
      <c r="O158" s="176"/>
      <c r="P158" s="176"/>
      <c r="Q158" s="176"/>
      <c r="R158" s="176"/>
      <c r="S158" s="176"/>
      <c r="T158" s="177"/>
      <c r="AT158" s="171" t="s">
        <v>157</v>
      </c>
      <c r="AU158" s="171" t="s">
        <v>82</v>
      </c>
      <c r="AV158" s="14" t="s">
        <v>82</v>
      </c>
      <c r="AW158" s="14" t="s">
        <v>30</v>
      </c>
      <c r="AX158" s="14" t="s">
        <v>74</v>
      </c>
      <c r="AY158" s="171" t="s">
        <v>144</v>
      </c>
    </row>
    <row r="159" spans="1:65" s="15" customFormat="1">
      <c r="B159" s="178"/>
      <c r="D159" s="163" t="s">
        <v>157</v>
      </c>
      <c r="E159" s="179" t="s">
        <v>0</v>
      </c>
      <c r="F159" s="180" t="s">
        <v>170</v>
      </c>
      <c r="H159" s="181">
        <v>7.4</v>
      </c>
      <c r="I159" s="182"/>
      <c r="L159" s="178"/>
      <c r="M159" s="183"/>
      <c r="N159" s="184"/>
      <c r="O159" s="184"/>
      <c r="P159" s="184"/>
      <c r="Q159" s="184"/>
      <c r="R159" s="184"/>
      <c r="S159" s="184"/>
      <c r="T159" s="185"/>
      <c r="AT159" s="179" t="s">
        <v>157</v>
      </c>
      <c r="AU159" s="179" t="s">
        <v>82</v>
      </c>
      <c r="AV159" s="15" t="s">
        <v>151</v>
      </c>
      <c r="AW159" s="15" t="s">
        <v>30</v>
      </c>
      <c r="AX159" s="15" t="s">
        <v>80</v>
      </c>
      <c r="AY159" s="179" t="s">
        <v>144</v>
      </c>
    </row>
    <row r="160" spans="1:65" s="2" customFormat="1" ht="24.2" customHeight="1">
      <c r="A160" s="31"/>
      <c r="B160" s="148"/>
      <c r="C160" s="149" t="s">
        <v>215</v>
      </c>
      <c r="D160" s="149" t="s">
        <v>146</v>
      </c>
      <c r="E160" s="150" t="s">
        <v>216</v>
      </c>
      <c r="F160" s="151" t="s">
        <v>217</v>
      </c>
      <c r="G160" s="152" t="s">
        <v>190</v>
      </c>
      <c r="H160" s="153">
        <v>9.5</v>
      </c>
      <c r="I160" s="154"/>
      <c r="J160" s="155">
        <f>ROUND(I160*H160,2)</f>
        <v>0</v>
      </c>
      <c r="K160" s="151" t="s">
        <v>150</v>
      </c>
      <c r="L160" s="32"/>
      <c r="M160" s="156" t="s">
        <v>0</v>
      </c>
      <c r="N160" s="157" t="s">
        <v>39</v>
      </c>
      <c r="O160" s="57"/>
      <c r="P160" s="158">
        <f>O160*H160</f>
        <v>0</v>
      </c>
      <c r="Q160" s="158">
        <v>0</v>
      </c>
      <c r="R160" s="158">
        <f>Q160*H160</f>
        <v>0</v>
      </c>
      <c r="S160" s="158">
        <v>0</v>
      </c>
      <c r="T160" s="159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60" t="s">
        <v>151</v>
      </c>
      <c r="AT160" s="160" t="s">
        <v>146</v>
      </c>
      <c r="AU160" s="160" t="s">
        <v>82</v>
      </c>
      <c r="AY160" s="17" t="s">
        <v>144</v>
      </c>
      <c r="BE160" s="161">
        <f>IF(N160="základní",J160,0)</f>
        <v>0</v>
      </c>
      <c r="BF160" s="161">
        <f>IF(N160="snížená",J160,0)</f>
        <v>0</v>
      </c>
      <c r="BG160" s="161">
        <f>IF(N160="zákl. přenesená",J160,0)</f>
        <v>0</v>
      </c>
      <c r="BH160" s="161">
        <f>IF(N160="sníž. přenesená",J160,0)</f>
        <v>0</v>
      </c>
      <c r="BI160" s="161">
        <f>IF(N160="nulová",J160,0)</f>
        <v>0</v>
      </c>
      <c r="BJ160" s="17" t="s">
        <v>80</v>
      </c>
      <c r="BK160" s="161">
        <f>ROUND(I160*H160,2)</f>
        <v>0</v>
      </c>
      <c r="BL160" s="17" t="s">
        <v>151</v>
      </c>
      <c r="BM160" s="160" t="s">
        <v>218</v>
      </c>
    </row>
    <row r="161" spans="1:65" s="12" customFormat="1" ht="22.9" customHeight="1">
      <c r="B161" s="135"/>
      <c r="D161" s="136" t="s">
        <v>73</v>
      </c>
      <c r="E161" s="146" t="s">
        <v>219</v>
      </c>
      <c r="F161" s="146" t="s">
        <v>220</v>
      </c>
      <c r="I161" s="138"/>
      <c r="J161" s="147">
        <f>BK161</f>
        <v>0</v>
      </c>
      <c r="L161" s="135"/>
      <c r="M161" s="140"/>
      <c r="N161" s="141"/>
      <c r="O161" s="141"/>
      <c r="P161" s="142">
        <f>SUM(P162:P174)</f>
        <v>0</v>
      </c>
      <c r="Q161" s="141"/>
      <c r="R161" s="142">
        <f>SUM(R162:R174)</f>
        <v>0</v>
      </c>
      <c r="S161" s="141"/>
      <c r="T161" s="143">
        <f>SUM(T162:T174)</f>
        <v>0</v>
      </c>
      <c r="AR161" s="136" t="s">
        <v>80</v>
      </c>
      <c r="AT161" s="144" t="s">
        <v>73</v>
      </c>
      <c r="AU161" s="144" t="s">
        <v>80</v>
      </c>
      <c r="AY161" s="136" t="s">
        <v>144</v>
      </c>
      <c r="BK161" s="145">
        <f>SUM(BK162:BK174)</f>
        <v>0</v>
      </c>
    </row>
    <row r="162" spans="1:65" s="2" customFormat="1" ht="21.75" customHeight="1">
      <c r="A162" s="31"/>
      <c r="B162" s="148"/>
      <c r="C162" s="149" t="s">
        <v>7</v>
      </c>
      <c r="D162" s="149" t="s">
        <v>146</v>
      </c>
      <c r="E162" s="150" t="s">
        <v>221</v>
      </c>
      <c r="F162" s="151" t="s">
        <v>222</v>
      </c>
      <c r="G162" s="152" t="s">
        <v>223</v>
      </c>
      <c r="H162" s="153">
        <v>2320.9609999999998</v>
      </c>
      <c r="I162" s="154"/>
      <c r="J162" s="155">
        <f>ROUND(I162*H162,2)</f>
        <v>0</v>
      </c>
      <c r="K162" s="151" t="s">
        <v>150</v>
      </c>
      <c r="L162" s="32"/>
      <c r="M162" s="156" t="s">
        <v>0</v>
      </c>
      <c r="N162" s="157" t="s">
        <v>39</v>
      </c>
      <c r="O162" s="57"/>
      <c r="P162" s="158">
        <f>O162*H162</f>
        <v>0</v>
      </c>
      <c r="Q162" s="158">
        <v>0</v>
      </c>
      <c r="R162" s="158">
        <f>Q162*H162</f>
        <v>0</v>
      </c>
      <c r="S162" s="158">
        <v>0</v>
      </c>
      <c r="T162" s="159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60" t="s">
        <v>151</v>
      </c>
      <c r="AT162" s="160" t="s">
        <v>146</v>
      </c>
      <c r="AU162" s="160" t="s">
        <v>82</v>
      </c>
      <c r="AY162" s="17" t="s">
        <v>144</v>
      </c>
      <c r="BE162" s="161">
        <f>IF(N162="základní",J162,0)</f>
        <v>0</v>
      </c>
      <c r="BF162" s="161">
        <f>IF(N162="snížená",J162,0)</f>
        <v>0</v>
      </c>
      <c r="BG162" s="161">
        <f>IF(N162="zákl. přenesená",J162,0)</f>
        <v>0</v>
      </c>
      <c r="BH162" s="161">
        <f>IF(N162="sníž. přenesená",J162,0)</f>
        <v>0</v>
      </c>
      <c r="BI162" s="161">
        <f>IF(N162="nulová",J162,0)</f>
        <v>0</v>
      </c>
      <c r="BJ162" s="17" t="s">
        <v>80</v>
      </c>
      <c r="BK162" s="161">
        <f>ROUND(I162*H162,2)</f>
        <v>0</v>
      </c>
      <c r="BL162" s="17" t="s">
        <v>151</v>
      </c>
      <c r="BM162" s="160" t="s">
        <v>224</v>
      </c>
    </row>
    <row r="163" spans="1:65" s="14" customFormat="1">
      <c r="B163" s="170"/>
      <c r="D163" s="163" t="s">
        <v>157</v>
      </c>
      <c r="E163" s="171" t="s">
        <v>108</v>
      </c>
      <c r="F163" s="172" t="s">
        <v>225</v>
      </c>
      <c r="H163" s="173">
        <v>2320.9609999999998</v>
      </c>
      <c r="I163" s="174"/>
      <c r="L163" s="170"/>
      <c r="M163" s="175"/>
      <c r="N163" s="176"/>
      <c r="O163" s="176"/>
      <c r="P163" s="176"/>
      <c r="Q163" s="176"/>
      <c r="R163" s="176"/>
      <c r="S163" s="176"/>
      <c r="T163" s="177"/>
      <c r="AT163" s="171" t="s">
        <v>157</v>
      </c>
      <c r="AU163" s="171" t="s">
        <v>82</v>
      </c>
      <c r="AV163" s="14" t="s">
        <v>82</v>
      </c>
      <c r="AW163" s="14" t="s">
        <v>30</v>
      </c>
      <c r="AX163" s="14" t="s">
        <v>80</v>
      </c>
      <c r="AY163" s="171" t="s">
        <v>144</v>
      </c>
    </row>
    <row r="164" spans="1:65" s="2" customFormat="1" ht="24.2" customHeight="1">
      <c r="A164" s="31"/>
      <c r="B164" s="148"/>
      <c r="C164" s="149" t="s">
        <v>226</v>
      </c>
      <c r="D164" s="149" t="s">
        <v>146</v>
      </c>
      <c r="E164" s="150" t="s">
        <v>227</v>
      </c>
      <c r="F164" s="151" t="s">
        <v>228</v>
      </c>
      <c r="G164" s="152" t="s">
        <v>223</v>
      </c>
      <c r="H164" s="153">
        <v>44098.258999999998</v>
      </c>
      <c r="I164" s="154"/>
      <c r="J164" s="155">
        <f>ROUND(I164*H164,2)</f>
        <v>0</v>
      </c>
      <c r="K164" s="151" t="s">
        <v>150</v>
      </c>
      <c r="L164" s="32"/>
      <c r="M164" s="156" t="s">
        <v>0</v>
      </c>
      <c r="N164" s="157" t="s">
        <v>39</v>
      </c>
      <c r="O164" s="57"/>
      <c r="P164" s="158">
        <f>O164*H164</f>
        <v>0</v>
      </c>
      <c r="Q164" s="158">
        <v>0</v>
      </c>
      <c r="R164" s="158">
        <f>Q164*H164</f>
        <v>0</v>
      </c>
      <c r="S164" s="158">
        <v>0</v>
      </c>
      <c r="T164" s="159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60" t="s">
        <v>151</v>
      </c>
      <c r="AT164" s="160" t="s">
        <v>146</v>
      </c>
      <c r="AU164" s="160" t="s">
        <v>82</v>
      </c>
      <c r="AY164" s="17" t="s">
        <v>144</v>
      </c>
      <c r="BE164" s="161">
        <f>IF(N164="základní",J164,0)</f>
        <v>0</v>
      </c>
      <c r="BF164" s="161">
        <f>IF(N164="snížená",J164,0)</f>
        <v>0</v>
      </c>
      <c r="BG164" s="161">
        <f>IF(N164="zákl. přenesená",J164,0)</f>
        <v>0</v>
      </c>
      <c r="BH164" s="161">
        <f>IF(N164="sníž. přenesená",J164,0)</f>
        <v>0</v>
      </c>
      <c r="BI164" s="161">
        <f>IF(N164="nulová",J164,0)</f>
        <v>0</v>
      </c>
      <c r="BJ164" s="17" t="s">
        <v>80</v>
      </c>
      <c r="BK164" s="161">
        <f>ROUND(I164*H164,2)</f>
        <v>0</v>
      </c>
      <c r="BL164" s="17" t="s">
        <v>151</v>
      </c>
      <c r="BM164" s="160" t="s">
        <v>229</v>
      </c>
    </row>
    <row r="165" spans="1:65" s="14" customFormat="1">
      <c r="B165" s="170"/>
      <c r="D165" s="163" t="s">
        <v>157</v>
      </c>
      <c r="E165" s="171" t="s">
        <v>0</v>
      </c>
      <c r="F165" s="172" t="s">
        <v>230</v>
      </c>
      <c r="H165" s="173">
        <v>44098.258999999998</v>
      </c>
      <c r="I165" s="174"/>
      <c r="L165" s="170"/>
      <c r="M165" s="175"/>
      <c r="N165" s="176"/>
      <c r="O165" s="176"/>
      <c r="P165" s="176"/>
      <c r="Q165" s="176"/>
      <c r="R165" s="176"/>
      <c r="S165" s="176"/>
      <c r="T165" s="177"/>
      <c r="AT165" s="171" t="s">
        <v>157</v>
      </c>
      <c r="AU165" s="171" t="s">
        <v>82</v>
      </c>
      <c r="AV165" s="14" t="s">
        <v>82</v>
      </c>
      <c r="AW165" s="14" t="s">
        <v>30</v>
      </c>
      <c r="AX165" s="14" t="s">
        <v>80</v>
      </c>
      <c r="AY165" s="171" t="s">
        <v>144</v>
      </c>
    </row>
    <row r="166" spans="1:65" s="2" customFormat="1" ht="21.75" customHeight="1">
      <c r="A166" s="31"/>
      <c r="B166" s="148"/>
      <c r="C166" s="149" t="s">
        <v>231</v>
      </c>
      <c r="D166" s="149" t="s">
        <v>146</v>
      </c>
      <c r="E166" s="150" t="s">
        <v>232</v>
      </c>
      <c r="F166" s="151" t="s">
        <v>233</v>
      </c>
      <c r="G166" s="152" t="s">
        <v>223</v>
      </c>
      <c r="H166" s="153">
        <v>85.313000000000002</v>
      </c>
      <c r="I166" s="154"/>
      <c r="J166" s="155">
        <f>ROUND(I166*H166,2)</f>
        <v>0</v>
      </c>
      <c r="K166" s="151" t="s">
        <v>150</v>
      </c>
      <c r="L166" s="32"/>
      <c r="M166" s="156" t="s">
        <v>0</v>
      </c>
      <c r="N166" s="157" t="s">
        <v>39</v>
      </c>
      <c r="O166" s="57"/>
      <c r="P166" s="158">
        <f>O166*H166</f>
        <v>0</v>
      </c>
      <c r="Q166" s="158">
        <v>0</v>
      </c>
      <c r="R166" s="158">
        <f>Q166*H166</f>
        <v>0</v>
      </c>
      <c r="S166" s="158">
        <v>0</v>
      </c>
      <c r="T166" s="159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60" t="s">
        <v>151</v>
      </c>
      <c r="AT166" s="160" t="s">
        <v>146</v>
      </c>
      <c r="AU166" s="160" t="s">
        <v>82</v>
      </c>
      <c r="AY166" s="17" t="s">
        <v>144</v>
      </c>
      <c r="BE166" s="161">
        <f>IF(N166="základní",J166,0)</f>
        <v>0</v>
      </c>
      <c r="BF166" s="161">
        <f>IF(N166="snížená",J166,0)</f>
        <v>0</v>
      </c>
      <c r="BG166" s="161">
        <f>IF(N166="zákl. přenesená",J166,0)</f>
        <v>0</v>
      </c>
      <c r="BH166" s="161">
        <f>IF(N166="sníž. přenesená",J166,0)</f>
        <v>0</v>
      </c>
      <c r="BI166" s="161">
        <f>IF(N166="nulová",J166,0)</f>
        <v>0</v>
      </c>
      <c r="BJ166" s="17" t="s">
        <v>80</v>
      </c>
      <c r="BK166" s="161">
        <f>ROUND(I166*H166,2)</f>
        <v>0</v>
      </c>
      <c r="BL166" s="17" t="s">
        <v>151</v>
      </c>
      <c r="BM166" s="160" t="s">
        <v>234</v>
      </c>
    </row>
    <row r="167" spans="1:65" s="14" customFormat="1">
      <c r="B167" s="170"/>
      <c r="D167" s="163" t="s">
        <v>157</v>
      </c>
      <c r="E167" s="171" t="s">
        <v>110</v>
      </c>
      <c r="F167" s="172" t="s">
        <v>111</v>
      </c>
      <c r="H167" s="173">
        <v>85.313000000000002</v>
      </c>
      <c r="I167" s="174"/>
      <c r="L167" s="170"/>
      <c r="M167" s="175"/>
      <c r="N167" s="176"/>
      <c r="O167" s="176"/>
      <c r="P167" s="176"/>
      <c r="Q167" s="176"/>
      <c r="R167" s="176"/>
      <c r="S167" s="176"/>
      <c r="T167" s="177"/>
      <c r="AT167" s="171" t="s">
        <v>157</v>
      </c>
      <c r="AU167" s="171" t="s">
        <v>82</v>
      </c>
      <c r="AV167" s="14" t="s">
        <v>82</v>
      </c>
      <c r="AW167" s="14" t="s">
        <v>30</v>
      </c>
      <c r="AX167" s="14" t="s">
        <v>80</v>
      </c>
      <c r="AY167" s="171" t="s">
        <v>144</v>
      </c>
    </row>
    <row r="168" spans="1:65" s="2" customFormat="1" ht="24.2" customHeight="1">
      <c r="A168" s="31"/>
      <c r="B168" s="148"/>
      <c r="C168" s="149" t="s">
        <v>235</v>
      </c>
      <c r="D168" s="149" t="s">
        <v>146</v>
      </c>
      <c r="E168" s="150" t="s">
        <v>236</v>
      </c>
      <c r="F168" s="151" t="s">
        <v>237</v>
      </c>
      <c r="G168" s="152" t="s">
        <v>223</v>
      </c>
      <c r="H168" s="153">
        <v>1620.9469999999999</v>
      </c>
      <c r="I168" s="154"/>
      <c r="J168" s="155">
        <f>ROUND(I168*H168,2)</f>
        <v>0</v>
      </c>
      <c r="K168" s="151" t="s">
        <v>150</v>
      </c>
      <c r="L168" s="32"/>
      <c r="M168" s="156" t="s">
        <v>0</v>
      </c>
      <c r="N168" s="157" t="s">
        <v>39</v>
      </c>
      <c r="O168" s="57"/>
      <c r="P168" s="158">
        <f>O168*H168</f>
        <v>0</v>
      </c>
      <c r="Q168" s="158">
        <v>0</v>
      </c>
      <c r="R168" s="158">
        <f>Q168*H168</f>
        <v>0</v>
      </c>
      <c r="S168" s="158">
        <v>0</v>
      </c>
      <c r="T168" s="159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60" t="s">
        <v>151</v>
      </c>
      <c r="AT168" s="160" t="s">
        <v>146</v>
      </c>
      <c r="AU168" s="160" t="s">
        <v>82</v>
      </c>
      <c r="AY168" s="17" t="s">
        <v>144</v>
      </c>
      <c r="BE168" s="161">
        <f>IF(N168="základní",J168,0)</f>
        <v>0</v>
      </c>
      <c r="BF168" s="161">
        <f>IF(N168="snížená",J168,0)</f>
        <v>0</v>
      </c>
      <c r="BG168" s="161">
        <f>IF(N168="zákl. přenesená",J168,0)</f>
        <v>0</v>
      </c>
      <c r="BH168" s="161">
        <f>IF(N168="sníž. přenesená",J168,0)</f>
        <v>0</v>
      </c>
      <c r="BI168" s="161">
        <f>IF(N168="nulová",J168,0)</f>
        <v>0</v>
      </c>
      <c r="BJ168" s="17" t="s">
        <v>80</v>
      </c>
      <c r="BK168" s="161">
        <f>ROUND(I168*H168,2)</f>
        <v>0</v>
      </c>
      <c r="BL168" s="17" t="s">
        <v>151</v>
      </c>
      <c r="BM168" s="160" t="s">
        <v>238</v>
      </c>
    </row>
    <row r="169" spans="1:65" s="14" customFormat="1">
      <c r="B169" s="170"/>
      <c r="D169" s="163" t="s">
        <v>157</v>
      </c>
      <c r="E169" s="171" t="s">
        <v>0</v>
      </c>
      <c r="F169" s="172" t="s">
        <v>239</v>
      </c>
      <c r="H169" s="173">
        <v>1620.9469999999999</v>
      </c>
      <c r="I169" s="174"/>
      <c r="L169" s="170"/>
      <c r="M169" s="175"/>
      <c r="N169" s="176"/>
      <c r="O169" s="176"/>
      <c r="P169" s="176"/>
      <c r="Q169" s="176"/>
      <c r="R169" s="176"/>
      <c r="S169" s="176"/>
      <c r="T169" s="177"/>
      <c r="AT169" s="171" t="s">
        <v>157</v>
      </c>
      <c r="AU169" s="171" t="s">
        <v>82</v>
      </c>
      <c r="AV169" s="14" t="s">
        <v>82</v>
      </c>
      <c r="AW169" s="14" t="s">
        <v>30</v>
      </c>
      <c r="AX169" s="14" t="s">
        <v>80</v>
      </c>
      <c r="AY169" s="171" t="s">
        <v>144</v>
      </c>
    </row>
    <row r="170" spans="1:65" s="2" customFormat="1" ht="24.2" customHeight="1">
      <c r="A170" s="31"/>
      <c r="B170" s="148"/>
      <c r="C170" s="149" t="s">
        <v>240</v>
      </c>
      <c r="D170" s="149" t="s">
        <v>146</v>
      </c>
      <c r="E170" s="150" t="s">
        <v>241</v>
      </c>
      <c r="F170" s="151" t="s">
        <v>242</v>
      </c>
      <c r="G170" s="152" t="s">
        <v>223</v>
      </c>
      <c r="H170" s="153">
        <v>2320.9609999999998</v>
      </c>
      <c r="I170" s="154"/>
      <c r="J170" s="155">
        <f>ROUND(I170*H170,2)</f>
        <v>0</v>
      </c>
      <c r="K170" s="151" t="s">
        <v>150</v>
      </c>
      <c r="L170" s="32"/>
      <c r="M170" s="156" t="s">
        <v>0</v>
      </c>
      <c r="N170" s="157" t="s">
        <v>39</v>
      </c>
      <c r="O170" s="57"/>
      <c r="P170" s="158">
        <f>O170*H170</f>
        <v>0</v>
      </c>
      <c r="Q170" s="158">
        <v>0</v>
      </c>
      <c r="R170" s="158">
        <f>Q170*H170</f>
        <v>0</v>
      </c>
      <c r="S170" s="158">
        <v>0</v>
      </c>
      <c r="T170" s="159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60" t="s">
        <v>151</v>
      </c>
      <c r="AT170" s="160" t="s">
        <v>146</v>
      </c>
      <c r="AU170" s="160" t="s">
        <v>82</v>
      </c>
      <c r="AY170" s="17" t="s">
        <v>144</v>
      </c>
      <c r="BE170" s="161">
        <f>IF(N170="základní",J170,0)</f>
        <v>0</v>
      </c>
      <c r="BF170" s="161">
        <f>IF(N170="snížená",J170,0)</f>
        <v>0</v>
      </c>
      <c r="BG170" s="161">
        <f>IF(N170="zákl. přenesená",J170,0)</f>
        <v>0</v>
      </c>
      <c r="BH170" s="161">
        <f>IF(N170="sníž. přenesená",J170,0)</f>
        <v>0</v>
      </c>
      <c r="BI170" s="161">
        <f>IF(N170="nulová",J170,0)</f>
        <v>0</v>
      </c>
      <c r="BJ170" s="17" t="s">
        <v>80</v>
      </c>
      <c r="BK170" s="161">
        <f>ROUND(I170*H170,2)</f>
        <v>0</v>
      </c>
      <c r="BL170" s="17" t="s">
        <v>151</v>
      </c>
      <c r="BM170" s="160" t="s">
        <v>243</v>
      </c>
    </row>
    <row r="171" spans="1:65" s="2" customFormat="1" ht="37.9" customHeight="1">
      <c r="A171" s="31"/>
      <c r="B171" s="148"/>
      <c r="C171" s="149" t="s">
        <v>244</v>
      </c>
      <c r="D171" s="149" t="s">
        <v>146</v>
      </c>
      <c r="E171" s="150" t="s">
        <v>245</v>
      </c>
      <c r="F171" s="151" t="s">
        <v>246</v>
      </c>
      <c r="G171" s="152" t="s">
        <v>223</v>
      </c>
      <c r="H171" s="153">
        <v>85.313000000000002</v>
      </c>
      <c r="I171" s="154"/>
      <c r="J171" s="155">
        <f>ROUND(I171*H171,2)</f>
        <v>0</v>
      </c>
      <c r="K171" s="151" t="s">
        <v>150</v>
      </c>
      <c r="L171" s="32"/>
      <c r="M171" s="156" t="s">
        <v>0</v>
      </c>
      <c r="N171" s="157" t="s">
        <v>39</v>
      </c>
      <c r="O171" s="57"/>
      <c r="P171" s="158">
        <f>O171*H171</f>
        <v>0</v>
      </c>
      <c r="Q171" s="158">
        <v>0</v>
      </c>
      <c r="R171" s="158">
        <f>Q171*H171</f>
        <v>0</v>
      </c>
      <c r="S171" s="158">
        <v>0</v>
      </c>
      <c r="T171" s="159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60" t="s">
        <v>151</v>
      </c>
      <c r="AT171" s="160" t="s">
        <v>146</v>
      </c>
      <c r="AU171" s="160" t="s">
        <v>82</v>
      </c>
      <c r="AY171" s="17" t="s">
        <v>144</v>
      </c>
      <c r="BE171" s="161">
        <f>IF(N171="základní",J171,0)</f>
        <v>0</v>
      </c>
      <c r="BF171" s="161">
        <f>IF(N171="snížená",J171,0)</f>
        <v>0</v>
      </c>
      <c r="BG171" s="161">
        <f>IF(N171="zákl. přenesená",J171,0)</f>
        <v>0</v>
      </c>
      <c r="BH171" s="161">
        <f>IF(N171="sníž. přenesená",J171,0)</f>
        <v>0</v>
      </c>
      <c r="BI171" s="161">
        <f>IF(N171="nulová",J171,0)</f>
        <v>0</v>
      </c>
      <c r="BJ171" s="17" t="s">
        <v>80</v>
      </c>
      <c r="BK171" s="161">
        <f>ROUND(I171*H171,2)</f>
        <v>0</v>
      </c>
      <c r="BL171" s="17" t="s">
        <v>151</v>
      </c>
      <c r="BM171" s="160" t="s">
        <v>247</v>
      </c>
    </row>
    <row r="172" spans="1:65" s="14" customFormat="1">
      <c r="B172" s="170"/>
      <c r="D172" s="163" t="s">
        <v>157</v>
      </c>
      <c r="E172" s="171" t="s">
        <v>0</v>
      </c>
      <c r="F172" s="172" t="s">
        <v>110</v>
      </c>
      <c r="H172" s="173">
        <v>85.313000000000002</v>
      </c>
      <c r="I172" s="174"/>
      <c r="L172" s="170"/>
      <c r="M172" s="175"/>
      <c r="N172" s="176"/>
      <c r="O172" s="176"/>
      <c r="P172" s="176"/>
      <c r="Q172" s="176"/>
      <c r="R172" s="176"/>
      <c r="S172" s="176"/>
      <c r="T172" s="177"/>
      <c r="AT172" s="171" t="s">
        <v>157</v>
      </c>
      <c r="AU172" s="171" t="s">
        <v>82</v>
      </c>
      <c r="AV172" s="14" t="s">
        <v>82</v>
      </c>
      <c r="AW172" s="14" t="s">
        <v>30</v>
      </c>
      <c r="AX172" s="14" t="s">
        <v>80</v>
      </c>
      <c r="AY172" s="171" t="s">
        <v>144</v>
      </c>
    </row>
    <row r="173" spans="1:65" s="2" customFormat="1" ht="44.25" customHeight="1">
      <c r="A173" s="31"/>
      <c r="B173" s="148"/>
      <c r="C173" s="149" t="s">
        <v>6</v>
      </c>
      <c r="D173" s="149" t="s">
        <v>146</v>
      </c>
      <c r="E173" s="150" t="s">
        <v>248</v>
      </c>
      <c r="F173" s="151" t="s">
        <v>249</v>
      </c>
      <c r="G173" s="152" t="s">
        <v>223</v>
      </c>
      <c r="H173" s="153">
        <v>2320.9609999999998</v>
      </c>
      <c r="I173" s="154"/>
      <c r="J173" s="155">
        <f>ROUND(I173*H173,2)</f>
        <v>0</v>
      </c>
      <c r="K173" s="151" t="s">
        <v>150</v>
      </c>
      <c r="L173" s="32"/>
      <c r="M173" s="156" t="s">
        <v>0</v>
      </c>
      <c r="N173" s="157" t="s">
        <v>39</v>
      </c>
      <c r="O173" s="57"/>
      <c r="P173" s="158">
        <f>O173*H173</f>
        <v>0</v>
      </c>
      <c r="Q173" s="158">
        <v>0</v>
      </c>
      <c r="R173" s="158">
        <f>Q173*H173</f>
        <v>0</v>
      </c>
      <c r="S173" s="158">
        <v>0</v>
      </c>
      <c r="T173" s="159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60" t="s">
        <v>151</v>
      </c>
      <c r="AT173" s="160" t="s">
        <v>146</v>
      </c>
      <c r="AU173" s="160" t="s">
        <v>82</v>
      </c>
      <c r="AY173" s="17" t="s">
        <v>144</v>
      </c>
      <c r="BE173" s="161">
        <f>IF(N173="základní",J173,0)</f>
        <v>0</v>
      </c>
      <c r="BF173" s="161">
        <f>IF(N173="snížená",J173,0)</f>
        <v>0</v>
      </c>
      <c r="BG173" s="161">
        <f>IF(N173="zákl. přenesená",J173,0)</f>
        <v>0</v>
      </c>
      <c r="BH173" s="161">
        <f>IF(N173="sníž. přenesená",J173,0)</f>
        <v>0</v>
      </c>
      <c r="BI173" s="161">
        <f>IF(N173="nulová",J173,0)</f>
        <v>0</v>
      </c>
      <c r="BJ173" s="17" t="s">
        <v>80</v>
      </c>
      <c r="BK173" s="161">
        <f>ROUND(I173*H173,2)</f>
        <v>0</v>
      </c>
      <c r="BL173" s="17" t="s">
        <v>151</v>
      </c>
      <c r="BM173" s="160" t="s">
        <v>250</v>
      </c>
    </row>
    <row r="174" spans="1:65" s="14" customFormat="1">
      <c r="B174" s="170"/>
      <c r="D174" s="163" t="s">
        <v>157</v>
      </c>
      <c r="E174" s="171" t="s">
        <v>0</v>
      </c>
      <c r="F174" s="172" t="s">
        <v>108</v>
      </c>
      <c r="H174" s="173">
        <v>2320.9609999999998</v>
      </c>
      <c r="I174" s="174"/>
      <c r="L174" s="170"/>
      <c r="M174" s="175"/>
      <c r="N174" s="176"/>
      <c r="O174" s="176"/>
      <c r="P174" s="176"/>
      <c r="Q174" s="176"/>
      <c r="R174" s="176"/>
      <c r="S174" s="176"/>
      <c r="T174" s="177"/>
      <c r="AT174" s="171" t="s">
        <v>157</v>
      </c>
      <c r="AU174" s="171" t="s">
        <v>82</v>
      </c>
      <c r="AV174" s="14" t="s">
        <v>82</v>
      </c>
      <c r="AW174" s="14" t="s">
        <v>30</v>
      </c>
      <c r="AX174" s="14" t="s">
        <v>80</v>
      </c>
      <c r="AY174" s="171" t="s">
        <v>144</v>
      </c>
    </row>
    <row r="175" spans="1:65" s="12" customFormat="1" ht="22.9" customHeight="1">
      <c r="B175" s="135"/>
      <c r="D175" s="136" t="s">
        <v>73</v>
      </c>
      <c r="E175" s="146" t="s">
        <v>251</v>
      </c>
      <c r="F175" s="146" t="s">
        <v>252</v>
      </c>
      <c r="I175" s="138"/>
      <c r="J175" s="147">
        <f>BK175</f>
        <v>0</v>
      </c>
      <c r="L175" s="135"/>
      <c r="M175" s="140"/>
      <c r="N175" s="141"/>
      <c r="O175" s="141"/>
      <c r="P175" s="142">
        <f>P176</f>
        <v>0</v>
      </c>
      <c r="Q175" s="141"/>
      <c r="R175" s="142">
        <f>R176</f>
        <v>0</v>
      </c>
      <c r="S175" s="141"/>
      <c r="T175" s="143">
        <f>T176</f>
        <v>0</v>
      </c>
      <c r="AR175" s="136" t="s">
        <v>80</v>
      </c>
      <c r="AT175" s="144" t="s">
        <v>73</v>
      </c>
      <c r="AU175" s="144" t="s">
        <v>80</v>
      </c>
      <c r="AY175" s="136" t="s">
        <v>144</v>
      </c>
      <c r="BK175" s="145">
        <f>BK176</f>
        <v>0</v>
      </c>
    </row>
    <row r="176" spans="1:65" s="2" customFormat="1" ht="24.2" customHeight="1">
      <c r="A176" s="31"/>
      <c r="B176" s="148"/>
      <c r="C176" s="149" t="s">
        <v>253</v>
      </c>
      <c r="D176" s="149" t="s">
        <v>146</v>
      </c>
      <c r="E176" s="150" t="s">
        <v>254</v>
      </c>
      <c r="F176" s="151" t="s">
        <v>255</v>
      </c>
      <c r="G176" s="152" t="s">
        <v>223</v>
      </c>
      <c r="H176" s="153">
        <v>3029.8649999999998</v>
      </c>
      <c r="I176" s="154"/>
      <c r="J176" s="155">
        <f>ROUND(I176*H176,2)</f>
        <v>0</v>
      </c>
      <c r="K176" s="151" t="s">
        <v>150</v>
      </c>
      <c r="L176" s="32"/>
      <c r="M176" s="196" t="s">
        <v>0</v>
      </c>
      <c r="N176" s="197" t="s">
        <v>39</v>
      </c>
      <c r="O176" s="198"/>
      <c r="P176" s="199">
        <f>O176*H176</f>
        <v>0</v>
      </c>
      <c r="Q176" s="199">
        <v>0</v>
      </c>
      <c r="R176" s="199">
        <f>Q176*H176</f>
        <v>0</v>
      </c>
      <c r="S176" s="199">
        <v>0</v>
      </c>
      <c r="T176" s="200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60" t="s">
        <v>151</v>
      </c>
      <c r="AT176" s="160" t="s">
        <v>146</v>
      </c>
      <c r="AU176" s="160" t="s">
        <v>82</v>
      </c>
      <c r="AY176" s="17" t="s">
        <v>144</v>
      </c>
      <c r="BE176" s="161">
        <f>IF(N176="základní",J176,0)</f>
        <v>0</v>
      </c>
      <c r="BF176" s="161">
        <f>IF(N176="snížená",J176,0)</f>
        <v>0</v>
      </c>
      <c r="BG176" s="161">
        <f>IF(N176="zákl. přenesená",J176,0)</f>
        <v>0</v>
      </c>
      <c r="BH176" s="161">
        <f>IF(N176="sníž. přenesená",J176,0)</f>
        <v>0</v>
      </c>
      <c r="BI176" s="161">
        <f>IF(N176="nulová",J176,0)</f>
        <v>0</v>
      </c>
      <c r="BJ176" s="17" t="s">
        <v>80</v>
      </c>
      <c r="BK176" s="161">
        <f>ROUND(I176*H176,2)</f>
        <v>0</v>
      </c>
      <c r="BL176" s="17" t="s">
        <v>151</v>
      </c>
      <c r="BM176" s="160" t="s">
        <v>256</v>
      </c>
    </row>
    <row r="177" spans="1:31" s="2" customFormat="1" ht="6.95" customHeight="1">
      <c r="A177" s="31"/>
      <c r="B177" s="46"/>
      <c r="C177" s="47"/>
      <c r="D177" s="47"/>
      <c r="E177" s="47"/>
      <c r="F177" s="47"/>
      <c r="G177" s="47"/>
      <c r="H177" s="47"/>
      <c r="I177" s="47"/>
      <c r="J177" s="47"/>
      <c r="K177" s="47"/>
      <c r="L177" s="32"/>
      <c r="M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</row>
  </sheetData>
  <autoFilter ref="C125:K176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4"/>
  <sheetViews>
    <sheetView showGridLines="0" topLeftCell="A125" workbookViewId="0">
      <selection activeCell="I150" sqref="I150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B2" s="210" t="s">
        <v>945</v>
      </c>
      <c r="L2" s="246" t="s">
        <v>4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7" t="s">
        <v>91</v>
      </c>
      <c r="AZ2" s="97" t="s">
        <v>257</v>
      </c>
      <c r="BA2" s="97" t="s">
        <v>0</v>
      </c>
      <c r="BB2" s="97" t="s">
        <v>0</v>
      </c>
      <c r="BC2" s="97" t="s">
        <v>258</v>
      </c>
      <c r="BD2" s="97" t="s">
        <v>82</v>
      </c>
    </row>
    <row r="3" spans="1:5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  <c r="AZ3" s="97" t="s">
        <v>259</v>
      </c>
      <c r="BA3" s="97" t="s">
        <v>0</v>
      </c>
      <c r="BB3" s="97" t="s">
        <v>0</v>
      </c>
      <c r="BC3" s="97" t="s">
        <v>172</v>
      </c>
      <c r="BD3" s="97" t="s">
        <v>82</v>
      </c>
    </row>
    <row r="4" spans="1:56" s="1" customFormat="1" ht="24.95" customHeight="1">
      <c r="B4" s="20"/>
      <c r="D4" s="21" t="s">
        <v>112</v>
      </c>
      <c r="L4" s="20"/>
      <c r="M4" s="98" t="s">
        <v>9</v>
      </c>
      <c r="AT4" s="17" t="s">
        <v>2</v>
      </c>
      <c r="AZ4" s="97" t="s">
        <v>260</v>
      </c>
      <c r="BA4" s="97" t="s">
        <v>0</v>
      </c>
      <c r="BB4" s="97" t="s">
        <v>0</v>
      </c>
      <c r="BC4" s="97" t="s">
        <v>261</v>
      </c>
      <c r="BD4" s="97" t="s">
        <v>82</v>
      </c>
    </row>
    <row r="5" spans="1:56" s="1" customFormat="1" ht="6.95" customHeight="1">
      <c r="B5" s="20"/>
      <c r="L5" s="20"/>
      <c r="AZ5" s="97" t="s">
        <v>262</v>
      </c>
      <c r="BA5" s="97" t="s">
        <v>0</v>
      </c>
      <c r="BB5" s="97" t="s">
        <v>0</v>
      </c>
      <c r="BC5" s="97" t="s">
        <v>263</v>
      </c>
      <c r="BD5" s="97" t="s">
        <v>82</v>
      </c>
    </row>
    <row r="6" spans="1:56" s="1" customFormat="1" ht="12" customHeight="1">
      <c r="B6" s="20"/>
      <c r="D6" s="27" t="s">
        <v>15</v>
      </c>
      <c r="L6" s="20"/>
      <c r="AZ6" s="97" t="s">
        <v>264</v>
      </c>
      <c r="BA6" s="97" t="s">
        <v>0</v>
      </c>
      <c r="BB6" s="97" t="s">
        <v>0</v>
      </c>
      <c r="BC6" s="97" t="s">
        <v>265</v>
      </c>
      <c r="BD6" s="97" t="s">
        <v>82</v>
      </c>
    </row>
    <row r="7" spans="1:56" s="1" customFormat="1" ht="16.5" customHeight="1">
      <c r="B7" s="20"/>
      <c r="E7" s="261" t="str">
        <f>'Rekapitulace stavby'!K6</f>
        <v>Zpevněná plocha Martinov</v>
      </c>
      <c r="F7" s="262"/>
      <c r="G7" s="262"/>
      <c r="H7" s="262"/>
      <c r="L7" s="20"/>
      <c r="AZ7" s="97" t="s">
        <v>266</v>
      </c>
      <c r="BA7" s="97" t="s">
        <v>0</v>
      </c>
      <c r="BB7" s="97" t="s">
        <v>0</v>
      </c>
      <c r="BC7" s="97" t="s">
        <v>267</v>
      </c>
      <c r="BD7" s="97" t="s">
        <v>82</v>
      </c>
    </row>
    <row r="8" spans="1:56" s="1" customFormat="1" ht="12" customHeight="1">
      <c r="B8" s="20"/>
      <c r="D8" s="27" t="s">
        <v>113</v>
      </c>
      <c r="L8" s="20"/>
    </row>
    <row r="9" spans="1:56" s="2" customFormat="1" ht="16.5" customHeight="1">
      <c r="A9" s="31"/>
      <c r="B9" s="32"/>
      <c r="C9" s="31"/>
      <c r="D9" s="31"/>
      <c r="E9" s="261" t="s">
        <v>268</v>
      </c>
      <c r="F9" s="260"/>
      <c r="G9" s="260"/>
      <c r="H9" s="260"/>
      <c r="I9" s="31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56" s="2" customFormat="1" ht="12" customHeight="1">
      <c r="A10" s="31"/>
      <c r="B10" s="32"/>
      <c r="C10" s="31"/>
      <c r="D10" s="27" t="s">
        <v>115</v>
      </c>
      <c r="E10" s="31"/>
      <c r="F10" s="31"/>
      <c r="G10" s="31"/>
      <c r="H10" s="31"/>
      <c r="I10" s="31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56" s="2" customFormat="1" ht="16.5" customHeight="1">
      <c r="A11" s="31"/>
      <c r="B11" s="32"/>
      <c r="C11" s="31"/>
      <c r="D11" s="31"/>
      <c r="E11" s="240" t="s">
        <v>269</v>
      </c>
      <c r="F11" s="260"/>
      <c r="G11" s="260"/>
      <c r="H11" s="260"/>
      <c r="I11" s="31"/>
      <c r="J11" s="31"/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56" s="2" customFormat="1">
      <c r="A12" s="31"/>
      <c r="B12" s="32"/>
      <c r="C12" s="31"/>
      <c r="D12" s="31"/>
      <c r="E12" s="31"/>
      <c r="F12" s="31"/>
      <c r="G12" s="31"/>
      <c r="H12" s="31"/>
      <c r="I12" s="31"/>
      <c r="J12" s="31"/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56" s="2" customFormat="1" ht="12" customHeight="1">
      <c r="A13" s="31"/>
      <c r="B13" s="32"/>
      <c r="C13" s="31"/>
      <c r="D13" s="27" t="s">
        <v>17</v>
      </c>
      <c r="E13" s="31"/>
      <c r="F13" s="25" t="s">
        <v>0</v>
      </c>
      <c r="G13" s="31"/>
      <c r="H13" s="31"/>
      <c r="I13" s="27" t="s">
        <v>18</v>
      </c>
      <c r="J13" s="25" t="s">
        <v>0</v>
      </c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56" s="2" customFormat="1" ht="12" customHeight="1">
      <c r="A14" s="31"/>
      <c r="B14" s="32"/>
      <c r="C14" s="31"/>
      <c r="D14" s="27" t="s">
        <v>19</v>
      </c>
      <c r="E14" s="31"/>
      <c r="F14" s="25" t="s">
        <v>20</v>
      </c>
      <c r="G14" s="31"/>
      <c r="H14" s="31"/>
      <c r="I14" s="27" t="s">
        <v>21</v>
      </c>
      <c r="J14" s="54">
        <f>'Rekapitulace stavby'!AN8</f>
        <v>44825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56" s="2" customFormat="1" ht="10.9" customHeight="1">
      <c r="A15" s="31"/>
      <c r="B15" s="32"/>
      <c r="C15" s="31"/>
      <c r="D15" s="31"/>
      <c r="E15" s="31"/>
      <c r="F15" s="31"/>
      <c r="G15" s="31"/>
      <c r="H15" s="31"/>
      <c r="I15" s="31"/>
      <c r="J15" s="31"/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56" s="2" customFormat="1" ht="12" customHeight="1">
      <c r="A16" s="31"/>
      <c r="B16" s="32"/>
      <c r="C16" s="31"/>
      <c r="D16" s="27" t="s">
        <v>22</v>
      </c>
      <c r="E16" s="31"/>
      <c r="F16" s="31"/>
      <c r="G16" s="31"/>
      <c r="H16" s="31"/>
      <c r="I16" s="27" t="s">
        <v>23</v>
      </c>
      <c r="J16" s="25" t="s">
        <v>0</v>
      </c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2"/>
      <c r="C17" s="31"/>
      <c r="D17" s="31"/>
      <c r="E17" s="25" t="s">
        <v>24</v>
      </c>
      <c r="F17" s="31"/>
      <c r="G17" s="31"/>
      <c r="H17" s="31"/>
      <c r="I17" s="27" t="s">
        <v>25</v>
      </c>
      <c r="J17" s="25" t="s">
        <v>0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2"/>
      <c r="C18" s="31"/>
      <c r="D18" s="31"/>
      <c r="E18" s="31"/>
      <c r="F18" s="31"/>
      <c r="G18" s="31"/>
      <c r="H18" s="31"/>
      <c r="I18" s="31"/>
      <c r="J18" s="31"/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2"/>
      <c r="C19" s="31"/>
      <c r="D19" s="27" t="s">
        <v>26</v>
      </c>
      <c r="E19" s="31"/>
      <c r="F19" s="31"/>
      <c r="G19" s="31"/>
      <c r="H19" s="31"/>
      <c r="I19" s="27" t="s">
        <v>23</v>
      </c>
      <c r="J19" s="28" t="str">
        <f>'Rekapitulace stavby'!AN13</f>
        <v>Vyplň údaj</v>
      </c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2"/>
      <c r="C20" s="31"/>
      <c r="D20" s="31"/>
      <c r="E20" s="263" t="str">
        <f>'Rekapitulace stavby'!E14</f>
        <v>Vyplň údaj</v>
      </c>
      <c r="F20" s="255"/>
      <c r="G20" s="255"/>
      <c r="H20" s="255"/>
      <c r="I20" s="27" t="s">
        <v>25</v>
      </c>
      <c r="J20" s="28" t="str">
        <f>'Rekapitulace stavby'!AN14</f>
        <v>Vyplň údaj</v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2"/>
      <c r="C21" s="31"/>
      <c r="D21" s="31"/>
      <c r="E21" s="31"/>
      <c r="F21" s="31"/>
      <c r="G21" s="31"/>
      <c r="H21" s="31"/>
      <c r="I21" s="31"/>
      <c r="J21" s="31"/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2"/>
      <c r="C22" s="31"/>
      <c r="D22" s="27" t="s">
        <v>28</v>
      </c>
      <c r="E22" s="31"/>
      <c r="F22" s="31"/>
      <c r="G22" s="31"/>
      <c r="H22" s="31"/>
      <c r="I22" s="27" t="s">
        <v>23</v>
      </c>
      <c r="J22" s="25" t="s">
        <v>0</v>
      </c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2"/>
      <c r="C23" s="31"/>
      <c r="D23" s="31"/>
      <c r="E23" s="25" t="s">
        <v>117</v>
      </c>
      <c r="F23" s="31"/>
      <c r="G23" s="31"/>
      <c r="H23" s="31"/>
      <c r="I23" s="27" t="s">
        <v>25</v>
      </c>
      <c r="J23" s="25" t="s">
        <v>0</v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2"/>
      <c r="C24" s="31"/>
      <c r="D24" s="31"/>
      <c r="E24" s="31"/>
      <c r="F24" s="31"/>
      <c r="G24" s="31"/>
      <c r="H24" s="31"/>
      <c r="I24" s="31"/>
      <c r="J24" s="31"/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2"/>
      <c r="C25" s="31"/>
      <c r="D25" s="27" t="s">
        <v>31</v>
      </c>
      <c r="E25" s="31"/>
      <c r="F25" s="31"/>
      <c r="G25" s="31"/>
      <c r="H25" s="31"/>
      <c r="I25" s="27" t="s">
        <v>23</v>
      </c>
      <c r="J25" s="25" t="s">
        <v>0</v>
      </c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2"/>
      <c r="C26" s="31"/>
      <c r="D26" s="31"/>
      <c r="E26" s="25" t="s">
        <v>32</v>
      </c>
      <c r="F26" s="31"/>
      <c r="G26" s="31"/>
      <c r="H26" s="31"/>
      <c r="I26" s="27" t="s">
        <v>25</v>
      </c>
      <c r="J26" s="25" t="s">
        <v>0</v>
      </c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4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2"/>
      <c r="C28" s="31"/>
      <c r="D28" s="27" t="s">
        <v>33</v>
      </c>
      <c r="E28" s="31"/>
      <c r="F28" s="31"/>
      <c r="G28" s="31"/>
      <c r="H28" s="31"/>
      <c r="I28" s="31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99"/>
      <c r="B29" s="100"/>
      <c r="C29" s="99"/>
      <c r="D29" s="99"/>
      <c r="E29" s="259" t="s">
        <v>0</v>
      </c>
      <c r="F29" s="259"/>
      <c r="G29" s="259"/>
      <c r="H29" s="259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1"/>
      <c r="B30" s="32"/>
      <c r="C30" s="31"/>
      <c r="D30" s="31"/>
      <c r="E30" s="31"/>
      <c r="F30" s="31"/>
      <c r="G30" s="31"/>
      <c r="H30" s="31"/>
      <c r="I30" s="31"/>
      <c r="J30" s="31"/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65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2" t="s">
        <v>34</v>
      </c>
      <c r="E32" s="31"/>
      <c r="F32" s="31"/>
      <c r="G32" s="31"/>
      <c r="H32" s="31"/>
      <c r="I32" s="31"/>
      <c r="J32" s="70">
        <f>ROUND(J127, 2)</f>
        <v>0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5"/>
      <c r="E33" s="65"/>
      <c r="F33" s="65"/>
      <c r="G33" s="65"/>
      <c r="H33" s="65"/>
      <c r="I33" s="65"/>
      <c r="J33" s="65"/>
      <c r="K33" s="65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36</v>
      </c>
      <c r="G34" s="31"/>
      <c r="H34" s="31"/>
      <c r="I34" s="35" t="s">
        <v>35</v>
      </c>
      <c r="J34" s="35" t="s">
        <v>37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3" t="s">
        <v>38</v>
      </c>
      <c r="E35" s="27" t="s">
        <v>39</v>
      </c>
      <c r="F35" s="104">
        <f>ROUND((SUM(BE127:BE203)),  2)</f>
        <v>0</v>
      </c>
      <c r="G35" s="31"/>
      <c r="H35" s="31"/>
      <c r="I35" s="105">
        <v>0.21</v>
      </c>
      <c r="J35" s="104">
        <f>ROUND(((SUM(BE127:BE203))*I35),  2)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27" t="s">
        <v>40</v>
      </c>
      <c r="F36" s="104">
        <f>ROUND((SUM(BF127:BF203)),  2)</f>
        <v>0</v>
      </c>
      <c r="G36" s="31"/>
      <c r="H36" s="31"/>
      <c r="I36" s="105">
        <v>0.15</v>
      </c>
      <c r="J36" s="104">
        <f>ROUND(((SUM(BF127:BF203))*I36),  2)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7" t="s">
        <v>41</v>
      </c>
      <c r="F37" s="104">
        <f>ROUND((SUM(BG127:BG203)),  2)</f>
        <v>0</v>
      </c>
      <c r="G37" s="31"/>
      <c r="H37" s="31"/>
      <c r="I37" s="105">
        <v>0.21</v>
      </c>
      <c r="J37" s="104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7" t="s">
        <v>42</v>
      </c>
      <c r="F38" s="104">
        <f>ROUND((SUM(BH127:BH203)),  2)</f>
        <v>0</v>
      </c>
      <c r="G38" s="31"/>
      <c r="H38" s="31"/>
      <c r="I38" s="105">
        <v>0.15</v>
      </c>
      <c r="J38" s="104">
        <f>0</f>
        <v>0</v>
      </c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27" t="s">
        <v>43</v>
      </c>
      <c r="F39" s="104">
        <f>ROUND((SUM(BI127:BI203)),  2)</f>
        <v>0</v>
      </c>
      <c r="G39" s="31"/>
      <c r="H39" s="31"/>
      <c r="I39" s="105">
        <v>0</v>
      </c>
      <c r="J39" s="104">
        <f>0</f>
        <v>0</v>
      </c>
      <c r="K39" s="31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6"/>
      <c r="D41" s="107" t="s">
        <v>44</v>
      </c>
      <c r="E41" s="59"/>
      <c r="F41" s="59"/>
      <c r="G41" s="108" t="s">
        <v>45</v>
      </c>
      <c r="H41" s="109" t="s">
        <v>46</v>
      </c>
      <c r="I41" s="59"/>
      <c r="J41" s="110">
        <f>SUM(J32:J39)</f>
        <v>0</v>
      </c>
      <c r="K41" s="111"/>
      <c r="L41" s="4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1"/>
      <c r="D50" s="42" t="s">
        <v>47</v>
      </c>
      <c r="E50" s="43"/>
      <c r="F50" s="43"/>
      <c r="G50" s="42" t="s">
        <v>48</v>
      </c>
      <c r="H50" s="43"/>
      <c r="I50" s="43"/>
      <c r="J50" s="43"/>
      <c r="K50" s="43"/>
      <c r="L50" s="4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1"/>
      <c r="B61" s="32"/>
      <c r="C61" s="31"/>
      <c r="D61" s="44" t="s">
        <v>49</v>
      </c>
      <c r="E61" s="34"/>
      <c r="F61" s="112" t="s">
        <v>50</v>
      </c>
      <c r="G61" s="44" t="s">
        <v>49</v>
      </c>
      <c r="H61" s="34"/>
      <c r="I61" s="34"/>
      <c r="J61" s="113" t="s">
        <v>50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1"/>
      <c r="B65" s="32"/>
      <c r="C65" s="31"/>
      <c r="D65" s="42" t="s">
        <v>51</v>
      </c>
      <c r="E65" s="45"/>
      <c r="F65" s="45"/>
      <c r="G65" s="42" t="s">
        <v>52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1"/>
      <c r="B76" s="32"/>
      <c r="C76" s="31"/>
      <c r="D76" s="44" t="s">
        <v>49</v>
      </c>
      <c r="E76" s="34"/>
      <c r="F76" s="112" t="s">
        <v>50</v>
      </c>
      <c r="G76" s="44" t="s">
        <v>49</v>
      </c>
      <c r="H76" s="34"/>
      <c r="I76" s="34"/>
      <c r="J76" s="113" t="s">
        <v>50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1" t="s">
        <v>118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7" t="s">
        <v>15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1"/>
      <c r="D85" s="31"/>
      <c r="E85" s="261" t="str">
        <f>E7</f>
        <v>Zpevněná plocha Martinov</v>
      </c>
      <c r="F85" s="262"/>
      <c r="G85" s="262"/>
      <c r="H85" s="262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B86" s="20"/>
      <c r="C86" s="27" t="s">
        <v>113</v>
      </c>
      <c r="L86" s="20"/>
    </row>
    <row r="87" spans="1:31" s="2" customFormat="1" ht="16.5" customHeight="1">
      <c r="A87" s="31"/>
      <c r="B87" s="32"/>
      <c r="C87" s="31"/>
      <c r="D87" s="31"/>
      <c r="E87" s="261" t="s">
        <v>268</v>
      </c>
      <c r="F87" s="260"/>
      <c r="G87" s="260"/>
      <c r="H87" s="260"/>
      <c r="I87" s="31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7" t="s">
        <v>115</v>
      </c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1"/>
      <c r="D89" s="31"/>
      <c r="E89" s="240" t="str">
        <f>E11</f>
        <v>201 - Zpevněná plocha</v>
      </c>
      <c r="F89" s="260"/>
      <c r="G89" s="260"/>
      <c r="H89" s="260"/>
      <c r="I89" s="31"/>
      <c r="J89" s="31"/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7" t="s">
        <v>19</v>
      </c>
      <c r="D91" s="31"/>
      <c r="E91" s="31"/>
      <c r="F91" s="25" t="str">
        <f>F14</f>
        <v>Ostrava-Martinov</v>
      </c>
      <c r="G91" s="31"/>
      <c r="H91" s="31"/>
      <c r="I91" s="27" t="s">
        <v>21</v>
      </c>
      <c r="J91" s="54">
        <f>IF(J14="","",J14)</f>
        <v>44825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1"/>
      <c r="D92" s="31"/>
      <c r="E92" s="31"/>
      <c r="F92" s="31"/>
      <c r="G92" s="31"/>
      <c r="H92" s="31"/>
      <c r="I92" s="31"/>
      <c r="J92" s="31"/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25.7" customHeight="1">
      <c r="A93" s="31"/>
      <c r="B93" s="32"/>
      <c r="C93" s="27" t="s">
        <v>22</v>
      </c>
      <c r="D93" s="31"/>
      <c r="E93" s="31"/>
      <c r="F93" s="25" t="str">
        <f>E17</f>
        <v>MP Krásno,a.s.</v>
      </c>
      <c r="G93" s="31"/>
      <c r="H93" s="31"/>
      <c r="I93" s="27" t="s">
        <v>28</v>
      </c>
      <c r="J93" s="29" t="str">
        <f>E23</f>
        <v>Ivo Hradil-VODOPROJEKT</v>
      </c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7" t="s">
        <v>26</v>
      </c>
      <c r="D94" s="31"/>
      <c r="E94" s="31"/>
      <c r="F94" s="211" t="str">
        <f>IF(E20="","",E20)</f>
        <v>Vyplň údaj</v>
      </c>
      <c r="G94" s="212"/>
      <c r="H94" s="31"/>
      <c r="I94" s="27" t="s">
        <v>31</v>
      </c>
      <c r="J94" s="29" t="str">
        <f>E26</f>
        <v>Fajfrová Irena</v>
      </c>
      <c r="K94" s="31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14" t="s">
        <v>119</v>
      </c>
      <c r="D96" s="106"/>
      <c r="E96" s="106"/>
      <c r="F96" s="106"/>
      <c r="G96" s="106"/>
      <c r="H96" s="106"/>
      <c r="I96" s="106"/>
      <c r="J96" s="115" t="s">
        <v>120</v>
      </c>
      <c r="K96" s="106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customHeight="1">
      <c r="A97" s="31"/>
      <c r="B97" s="32"/>
      <c r="C97" s="31"/>
      <c r="D97" s="31"/>
      <c r="E97" s="31"/>
      <c r="F97" s="31"/>
      <c r="G97" s="31"/>
      <c r="H97" s="31"/>
      <c r="I97" s="31"/>
      <c r="J97" s="31"/>
      <c r="K97" s="31"/>
      <c r="L97" s="4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16" t="s">
        <v>121</v>
      </c>
      <c r="D98" s="31"/>
      <c r="E98" s="31"/>
      <c r="F98" s="31"/>
      <c r="G98" s="31"/>
      <c r="H98" s="31"/>
      <c r="I98" s="31"/>
      <c r="J98" s="70">
        <f>J127</f>
        <v>0</v>
      </c>
      <c r="K98" s="31"/>
      <c r="L98" s="4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7" t="s">
        <v>122</v>
      </c>
    </row>
    <row r="99" spans="1:47" s="9" customFormat="1" ht="24.95" customHeight="1">
      <c r="B99" s="117"/>
      <c r="D99" s="118" t="s">
        <v>123</v>
      </c>
      <c r="E99" s="119"/>
      <c r="F99" s="119"/>
      <c r="G99" s="119"/>
      <c r="H99" s="119"/>
      <c r="I99" s="119"/>
      <c r="J99" s="120">
        <f>J128</f>
        <v>0</v>
      </c>
      <c r="L99" s="117"/>
    </row>
    <row r="100" spans="1:47" s="10" customFormat="1" ht="19.899999999999999" customHeight="1">
      <c r="B100" s="121"/>
      <c r="D100" s="122" t="s">
        <v>124</v>
      </c>
      <c r="E100" s="123"/>
      <c r="F100" s="123"/>
      <c r="G100" s="123"/>
      <c r="H100" s="123"/>
      <c r="I100" s="123"/>
      <c r="J100" s="124">
        <f>J129</f>
        <v>0</v>
      </c>
      <c r="L100" s="121"/>
    </row>
    <row r="101" spans="1:47" s="10" customFormat="1" ht="19.899999999999999" customHeight="1">
      <c r="B101" s="121"/>
      <c r="D101" s="122" t="s">
        <v>270</v>
      </c>
      <c r="E101" s="123"/>
      <c r="F101" s="123"/>
      <c r="G101" s="123"/>
      <c r="H101" s="123"/>
      <c r="I101" s="123"/>
      <c r="J101" s="124">
        <f>J176</f>
        <v>0</v>
      </c>
      <c r="L101" s="121"/>
    </row>
    <row r="102" spans="1:47" s="10" customFormat="1" ht="19.899999999999999" customHeight="1">
      <c r="B102" s="121"/>
      <c r="D102" s="122" t="s">
        <v>271</v>
      </c>
      <c r="E102" s="123"/>
      <c r="F102" s="123"/>
      <c r="G102" s="123"/>
      <c r="H102" s="123"/>
      <c r="I102" s="123"/>
      <c r="J102" s="124">
        <f>J184</f>
        <v>0</v>
      </c>
      <c r="L102" s="121"/>
    </row>
    <row r="103" spans="1:47" s="10" customFormat="1" ht="19.899999999999999" customHeight="1">
      <c r="B103" s="121"/>
      <c r="D103" s="122" t="s">
        <v>272</v>
      </c>
      <c r="E103" s="123"/>
      <c r="F103" s="123"/>
      <c r="G103" s="123"/>
      <c r="H103" s="123"/>
      <c r="I103" s="123"/>
      <c r="J103" s="124">
        <f>J187</f>
        <v>0</v>
      </c>
      <c r="L103" s="121"/>
    </row>
    <row r="104" spans="1:47" s="10" customFormat="1" ht="19.899999999999999" customHeight="1">
      <c r="B104" s="121"/>
      <c r="D104" s="122" t="s">
        <v>126</v>
      </c>
      <c r="E104" s="123"/>
      <c r="F104" s="123"/>
      <c r="G104" s="123"/>
      <c r="H104" s="123"/>
      <c r="I104" s="123"/>
      <c r="J104" s="124">
        <f>J199</f>
        <v>0</v>
      </c>
      <c r="L104" s="121"/>
    </row>
    <row r="105" spans="1:47" s="10" customFormat="1" ht="19.899999999999999" customHeight="1">
      <c r="B105" s="121"/>
      <c r="D105" s="122" t="s">
        <v>128</v>
      </c>
      <c r="E105" s="123"/>
      <c r="F105" s="123"/>
      <c r="G105" s="123"/>
      <c r="H105" s="123"/>
      <c r="I105" s="123"/>
      <c r="J105" s="124">
        <f>J202</f>
        <v>0</v>
      </c>
      <c r="L105" s="121"/>
    </row>
    <row r="106" spans="1:47" s="2" customFormat="1" ht="21.75" customHeight="1">
      <c r="A106" s="31"/>
      <c r="B106" s="32"/>
      <c r="C106" s="31"/>
      <c r="D106" s="31"/>
      <c r="E106" s="31"/>
      <c r="F106" s="31"/>
      <c r="G106" s="31"/>
      <c r="H106" s="31"/>
      <c r="I106" s="31"/>
      <c r="J106" s="31"/>
      <c r="K106" s="31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47" s="2" customFormat="1" ht="6.95" customHeight="1">
      <c r="A107" s="31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11" spans="1:47" s="2" customFormat="1" ht="6.95" customHeight="1">
      <c r="A111" s="31"/>
      <c r="B111" s="48"/>
      <c r="C111" s="49"/>
      <c r="D111" s="49"/>
      <c r="E111" s="49"/>
      <c r="F111" s="49"/>
      <c r="G111" s="49"/>
      <c r="H111" s="49"/>
      <c r="I111" s="49"/>
      <c r="J111" s="49"/>
      <c r="K111" s="49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47" s="2" customFormat="1" ht="24.95" customHeight="1">
      <c r="A112" s="31"/>
      <c r="B112" s="32"/>
      <c r="C112" s="21" t="s">
        <v>129</v>
      </c>
      <c r="D112" s="31"/>
      <c r="E112" s="31"/>
      <c r="F112" s="31"/>
      <c r="G112" s="31"/>
      <c r="H112" s="31"/>
      <c r="I112" s="31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3" s="2" customFormat="1" ht="6.95" customHeight="1">
      <c r="A113" s="31"/>
      <c r="B113" s="32"/>
      <c r="C113" s="31"/>
      <c r="D113" s="31"/>
      <c r="E113" s="31"/>
      <c r="F113" s="31"/>
      <c r="G113" s="31"/>
      <c r="H113" s="31"/>
      <c r="I113" s="31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3" s="2" customFormat="1" ht="12" customHeight="1">
      <c r="A114" s="31"/>
      <c r="B114" s="32"/>
      <c r="C114" s="27" t="s">
        <v>15</v>
      </c>
      <c r="D114" s="31"/>
      <c r="E114" s="31"/>
      <c r="F114" s="31"/>
      <c r="G114" s="31"/>
      <c r="H114" s="31"/>
      <c r="I114" s="31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3" s="2" customFormat="1" ht="16.5" customHeight="1">
      <c r="A115" s="31"/>
      <c r="B115" s="32"/>
      <c r="C115" s="31"/>
      <c r="D115" s="31"/>
      <c r="E115" s="261" t="str">
        <f>E7</f>
        <v>Zpevněná plocha Martinov</v>
      </c>
      <c r="F115" s="262"/>
      <c r="G115" s="262"/>
      <c r="H115" s="262"/>
      <c r="I115" s="31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3" s="1" customFormat="1" ht="12" customHeight="1">
      <c r="B116" s="20"/>
      <c r="C116" s="27" t="s">
        <v>113</v>
      </c>
      <c r="L116" s="20"/>
    </row>
    <row r="117" spans="1:63" s="2" customFormat="1" ht="16.5" customHeight="1">
      <c r="A117" s="31"/>
      <c r="B117" s="32"/>
      <c r="C117" s="31"/>
      <c r="D117" s="31"/>
      <c r="E117" s="261" t="s">
        <v>268</v>
      </c>
      <c r="F117" s="260"/>
      <c r="G117" s="260"/>
      <c r="H117" s="260"/>
      <c r="I117" s="31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12" customHeight="1">
      <c r="A118" s="31"/>
      <c r="B118" s="32"/>
      <c r="C118" s="27" t="s">
        <v>115</v>
      </c>
      <c r="D118" s="31"/>
      <c r="E118" s="31"/>
      <c r="F118" s="31"/>
      <c r="G118" s="31"/>
      <c r="H118" s="31"/>
      <c r="I118" s="31"/>
      <c r="J118" s="31"/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16.5" customHeight="1">
      <c r="A119" s="31"/>
      <c r="B119" s="32"/>
      <c r="C119" s="31"/>
      <c r="D119" s="31"/>
      <c r="E119" s="240" t="str">
        <f>E11</f>
        <v>201 - Zpevněná plocha</v>
      </c>
      <c r="F119" s="260"/>
      <c r="G119" s="260"/>
      <c r="H119" s="260"/>
      <c r="I119" s="31"/>
      <c r="J119" s="31"/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6.95" customHeight="1">
      <c r="A120" s="31"/>
      <c r="B120" s="32"/>
      <c r="C120" s="31"/>
      <c r="D120" s="31"/>
      <c r="E120" s="31"/>
      <c r="F120" s="31"/>
      <c r="G120" s="31"/>
      <c r="H120" s="31"/>
      <c r="I120" s="31"/>
      <c r="J120" s="31"/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12" customHeight="1">
      <c r="A121" s="31"/>
      <c r="B121" s="32"/>
      <c r="C121" s="27" t="s">
        <v>19</v>
      </c>
      <c r="D121" s="31"/>
      <c r="E121" s="31"/>
      <c r="F121" s="25" t="str">
        <f>F14</f>
        <v>Ostrava-Martinov</v>
      </c>
      <c r="G121" s="31"/>
      <c r="H121" s="31"/>
      <c r="I121" s="27" t="s">
        <v>21</v>
      </c>
      <c r="J121" s="54">
        <f>IF(J14="","",J14)</f>
        <v>44825</v>
      </c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6.95" customHeight="1">
      <c r="A122" s="31"/>
      <c r="B122" s="32"/>
      <c r="C122" s="31"/>
      <c r="D122" s="31"/>
      <c r="E122" s="31"/>
      <c r="F122" s="31"/>
      <c r="G122" s="31"/>
      <c r="H122" s="31"/>
      <c r="I122" s="31"/>
      <c r="J122" s="31"/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25.7" customHeight="1">
      <c r="A123" s="31"/>
      <c r="B123" s="32"/>
      <c r="C123" s="27" t="s">
        <v>22</v>
      </c>
      <c r="D123" s="31"/>
      <c r="E123" s="31"/>
      <c r="F123" s="25" t="str">
        <f>E17</f>
        <v>MP Krásno,a.s.</v>
      </c>
      <c r="G123" s="31"/>
      <c r="H123" s="31"/>
      <c r="I123" s="27" t="s">
        <v>28</v>
      </c>
      <c r="J123" s="29" t="str">
        <f>E23</f>
        <v>Ivo Hradil-VODOPROJEKT</v>
      </c>
      <c r="K123" s="31"/>
      <c r="L123" s="4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5.2" customHeight="1">
      <c r="A124" s="31"/>
      <c r="B124" s="32"/>
      <c r="C124" s="27" t="s">
        <v>26</v>
      </c>
      <c r="D124" s="31"/>
      <c r="E124" s="31"/>
      <c r="F124" s="211" t="str">
        <f>IF(E20="","",E20)</f>
        <v>Vyplň údaj</v>
      </c>
      <c r="G124" s="212"/>
      <c r="H124" s="31"/>
      <c r="I124" s="27" t="s">
        <v>31</v>
      </c>
      <c r="J124" s="29" t="str">
        <f>E26</f>
        <v>Fajfrová Irena</v>
      </c>
      <c r="K124" s="31"/>
      <c r="L124" s="4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2" customFormat="1" ht="10.35" customHeight="1">
      <c r="A125" s="31"/>
      <c r="B125" s="32"/>
      <c r="C125" s="31"/>
      <c r="D125" s="31"/>
      <c r="E125" s="31"/>
      <c r="F125" s="31"/>
      <c r="G125" s="31"/>
      <c r="H125" s="31"/>
      <c r="I125" s="31"/>
      <c r="J125" s="31"/>
      <c r="K125" s="31"/>
      <c r="L125" s="4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3" s="11" customFormat="1" ht="29.25" customHeight="1">
      <c r="A126" s="125"/>
      <c r="B126" s="126"/>
      <c r="C126" s="127" t="s">
        <v>130</v>
      </c>
      <c r="D126" s="128" t="s">
        <v>59</v>
      </c>
      <c r="E126" s="128" t="s">
        <v>55</v>
      </c>
      <c r="F126" s="128" t="s">
        <v>56</v>
      </c>
      <c r="G126" s="128" t="s">
        <v>131</v>
      </c>
      <c r="H126" s="128" t="s">
        <v>132</v>
      </c>
      <c r="I126" s="128" t="s">
        <v>133</v>
      </c>
      <c r="J126" s="128" t="s">
        <v>120</v>
      </c>
      <c r="K126" s="129" t="s">
        <v>134</v>
      </c>
      <c r="L126" s="130"/>
      <c r="M126" s="61" t="s">
        <v>0</v>
      </c>
      <c r="N126" s="62" t="s">
        <v>38</v>
      </c>
      <c r="O126" s="62" t="s">
        <v>135</v>
      </c>
      <c r="P126" s="62" t="s">
        <v>136</v>
      </c>
      <c r="Q126" s="62" t="s">
        <v>137</v>
      </c>
      <c r="R126" s="62" t="s">
        <v>138</v>
      </c>
      <c r="S126" s="62" t="s">
        <v>139</v>
      </c>
      <c r="T126" s="63" t="s">
        <v>140</v>
      </c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</row>
    <row r="127" spans="1:63" s="2" customFormat="1" ht="22.9" customHeight="1">
      <c r="A127" s="31"/>
      <c r="B127" s="32"/>
      <c r="C127" s="68" t="s">
        <v>141</v>
      </c>
      <c r="D127" s="31"/>
      <c r="E127" s="31"/>
      <c r="F127" s="31"/>
      <c r="G127" s="31"/>
      <c r="H127" s="31"/>
      <c r="I127" s="31"/>
      <c r="J127" s="131">
        <f>BK127</f>
        <v>0</v>
      </c>
      <c r="K127" s="31"/>
      <c r="L127" s="32"/>
      <c r="M127" s="64"/>
      <c r="N127" s="55"/>
      <c r="O127" s="65"/>
      <c r="P127" s="132">
        <f>P128</f>
        <v>0</v>
      </c>
      <c r="Q127" s="65"/>
      <c r="R127" s="132">
        <f>R128</f>
        <v>111.19150634</v>
      </c>
      <c r="S127" s="65"/>
      <c r="T127" s="133">
        <f>T128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7" t="s">
        <v>73</v>
      </c>
      <c r="AU127" s="17" t="s">
        <v>122</v>
      </c>
      <c r="BK127" s="134">
        <f>BK128</f>
        <v>0</v>
      </c>
    </row>
    <row r="128" spans="1:63" s="12" customFormat="1" ht="25.9" customHeight="1">
      <c r="B128" s="135"/>
      <c r="D128" s="136" t="s">
        <v>73</v>
      </c>
      <c r="E128" s="137" t="s">
        <v>142</v>
      </c>
      <c r="F128" s="137" t="s">
        <v>143</v>
      </c>
      <c r="I128" s="138"/>
      <c r="J128" s="139">
        <f>BK128</f>
        <v>0</v>
      </c>
      <c r="L128" s="135"/>
      <c r="M128" s="140"/>
      <c r="N128" s="141"/>
      <c r="O128" s="141"/>
      <c r="P128" s="142">
        <f>P129+P176+P184+P187+P199+P202</f>
        <v>0</v>
      </c>
      <c r="Q128" s="141"/>
      <c r="R128" s="142">
        <f>R129+R176+R184+R187+R199+R202</f>
        <v>111.19150634</v>
      </c>
      <c r="S128" s="141"/>
      <c r="T128" s="143">
        <f>T129+T176+T184+T187+T199+T202</f>
        <v>0</v>
      </c>
      <c r="AR128" s="136" t="s">
        <v>80</v>
      </c>
      <c r="AT128" s="144" t="s">
        <v>73</v>
      </c>
      <c r="AU128" s="144" t="s">
        <v>74</v>
      </c>
      <c r="AY128" s="136" t="s">
        <v>144</v>
      </c>
      <c r="BK128" s="145">
        <f>BK129+BK176+BK184+BK187+BK199+BK202</f>
        <v>0</v>
      </c>
    </row>
    <row r="129" spans="1:65" s="12" customFormat="1" ht="22.9" customHeight="1">
      <c r="B129" s="135"/>
      <c r="D129" s="136" t="s">
        <v>73</v>
      </c>
      <c r="E129" s="146" t="s">
        <v>80</v>
      </c>
      <c r="F129" s="146" t="s">
        <v>145</v>
      </c>
      <c r="I129" s="138"/>
      <c r="J129" s="147">
        <f>BK129</f>
        <v>0</v>
      </c>
      <c r="L129" s="135"/>
      <c r="M129" s="140"/>
      <c r="N129" s="141"/>
      <c r="O129" s="141"/>
      <c r="P129" s="142">
        <f>SUM(P130:P175)</f>
        <v>0</v>
      </c>
      <c r="Q129" s="141"/>
      <c r="R129" s="142">
        <f>SUM(R130:R175)</f>
        <v>37.398890000000002</v>
      </c>
      <c r="S129" s="141"/>
      <c r="T129" s="143">
        <f>SUM(T130:T175)</f>
        <v>0</v>
      </c>
      <c r="AR129" s="136" t="s">
        <v>80</v>
      </c>
      <c r="AT129" s="144" t="s">
        <v>73</v>
      </c>
      <c r="AU129" s="144" t="s">
        <v>80</v>
      </c>
      <c r="AY129" s="136" t="s">
        <v>144</v>
      </c>
      <c r="BK129" s="145">
        <f>SUM(BK130:BK175)</f>
        <v>0</v>
      </c>
    </row>
    <row r="130" spans="1:65" s="2" customFormat="1" ht="33" customHeight="1">
      <c r="A130" s="31"/>
      <c r="B130" s="148"/>
      <c r="C130" s="149" t="s">
        <v>80</v>
      </c>
      <c r="D130" s="149" t="s">
        <v>146</v>
      </c>
      <c r="E130" s="150" t="s">
        <v>273</v>
      </c>
      <c r="F130" s="151" t="s">
        <v>274</v>
      </c>
      <c r="G130" s="152" t="s">
        <v>210</v>
      </c>
      <c r="H130" s="153">
        <v>14.145</v>
      </c>
      <c r="I130" s="154"/>
      <c r="J130" s="155">
        <f>ROUND(I130*H130,2)</f>
        <v>0</v>
      </c>
      <c r="K130" s="151" t="s">
        <v>150</v>
      </c>
      <c r="L130" s="32"/>
      <c r="M130" s="156" t="s">
        <v>0</v>
      </c>
      <c r="N130" s="157" t="s">
        <v>39</v>
      </c>
      <c r="O130" s="57"/>
      <c r="P130" s="158">
        <f>O130*H130</f>
        <v>0</v>
      </c>
      <c r="Q130" s="158">
        <v>0</v>
      </c>
      <c r="R130" s="158">
        <f>Q130*H130</f>
        <v>0</v>
      </c>
      <c r="S130" s="158">
        <v>0</v>
      </c>
      <c r="T130" s="159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60" t="s">
        <v>151</v>
      </c>
      <c r="AT130" s="160" t="s">
        <v>146</v>
      </c>
      <c r="AU130" s="160" t="s">
        <v>82</v>
      </c>
      <c r="AY130" s="17" t="s">
        <v>144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7" t="s">
        <v>80</v>
      </c>
      <c r="BK130" s="161">
        <f>ROUND(I130*H130,2)</f>
        <v>0</v>
      </c>
      <c r="BL130" s="17" t="s">
        <v>151</v>
      </c>
      <c r="BM130" s="160" t="s">
        <v>275</v>
      </c>
    </row>
    <row r="131" spans="1:65" s="13" customFormat="1">
      <c r="B131" s="162"/>
      <c r="D131" s="163" t="s">
        <v>157</v>
      </c>
      <c r="E131" s="164" t="s">
        <v>0</v>
      </c>
      <c r="F131" s="165" t="s">
        <v>276</v>
      </c>
      <c r="H131" s="164" t="s">
        <v>0</v>
      </c>
      <c r="I131" s="166"/>
      <c r="L131" s="162"/>
      <c r="M131" s="167"/>
      <c r="N131" s="168"/>
      <c r="O131" s="168"/>
      <c r="P131" s="168"/>
      <c r="Q131" s="168"/>
      <c r="R131" s="168"/>
      <c r="S131" s="168"/>
      <c r="T131" s="169"/>
      <c r="AT131" s="164" t="s">
        <v>157</v>
      </c>
      <c r="AU131" s="164" t="s">
        <v>82</v>
      </c>
      <c r="AV131" s="13" t="s">
        <v>80</v>
      </c>
      <c r="AW131" s="13" t="s">
        <v>30</v>
      </c>
      <c r="AX131" s="13" t="s">
        <v>74</v>
      </c>
      <c r="AY131" s="164" t="s">
        <v>144</v>
      </c>
    </row>
    <row r="132" spans="1:65" s="14" customFormat="1">
      <c r="B132" s="170"/>
      <c r="D132" s="163" t="s">
        <v>157</v>
      </c>
      <c r="E132" s="171" t="s">
        <v>0</v>
      </c>
      <c r="F132" s="172" t="s">
        <v>277</v>
      </c>
      <c r="H132" s="173">
        <v>11.744999999999999</v>
      </c>
      <c r="I132" s="174"/>
      <c r="L132" s="170"/>
      <c r="M132" s="175"/>
      <c r="N132" s="176"/>
      <c r="O132" s="176"/>
      <c r="P132" s="176"/>
      <c r="Q132" s="176"/>
      <c r="R132" s="176"/>
      <c r="S132" s="176"/>
      <c r="T132" s="177"/>
      <c r="AT132" s="171" t="s">
        <v>157</v>
      </c>
      <c r="AU132" s="171" t="s">
        <v>82</v>
      </c>
      <c r="AV132" s="14" t="s">
        <v>82</v>
      </c>
      <c r="AW132" s="14" t="s">
        <v>30</v>
      </c>
      <c r="AX132" s="14" t="s">
        <v>74</v>
      </c>
      <c r="AY132" s="171" t="s">
        <v>144</v>
      </c>
    </row>
    <row r="133" spans="1:65" s="13" customFormat="1">
      <c r="B133" s="162"/>
      <c r="D133" s="163" t="s">
        <v>157</v>
      </c>
      <c r="E133" s="164" t="s">
        <v>0</v>
      </c>
      <c r="F133" s="165" t="s">
        <v>278</v>
      </c>
      <c r="H133" s="164" t="s">
        <v>0</v>
      </c>
      <c r="I133" s="166"/>
      <c r="L133" s="162"/>
      <c r="M133" s="167"/>
      <c r="N133" s="168"/>
      <c r="O133" s="168"/>
      <c r="P133" s="168"/>
      <c r="Q133" s="168"/>
      <c r="R133" s="168"/>
      <c r="S133" s="168"/>
      <c r="T133" s="169"/>
      <c r="AT133" s="164" t="s">
        <v>157</v>
      </c>
      <c r="AU133" s="164" t="s">
        <v>82</v>
      </c>
      <c r="AV133" s="13" t="s">
        <v>80</v>
      </c>
      <c r="AW133" s="13" t="s">
        <v>30</v>
      </c>
      <c r="AX133" s="13" t="s">
        <v>74</v>
      </c>
      <c r="AY133" s="164" t="s">
        <v>144</v>
      </c>
    </row>
    <row r="134" spans="1:65" s="14" customFormat="1">
      <c r="B134" s="170"/>
      <c r="D134" s="163" t="s">
        <v>157</v>
      </c>
      <c r="E134" s="171" t="s">
        <v>0</v>
      </c>
      <c r="F134" s="172" t="s">
        <v>279</v>
      </c>
      <c r="H134" s="173">
        <v>2.4</v>
      </c>
      <c r="I134" s="174"/>
      <c r="L134" s="170"/>
      <c r="M134" s="175"/>
      <c r="N134" s="176"/>
      <c r="O134" s="176"/>
      <c r="P134" s="176"/>
      <c r="Q134" s="176"/>
      <c r="R134" s="176"/>
      <c r="S134" s="176"/>
      <c r="T134" s="177"/>
      <c r="AT134" s="171" t="s">
        <v>157</v>
      </c>
      <c r="AU134" s="171" t="s">
        <v>82</v>
      </c>
      <c r="AV134" s="14" t="s">
        <v>82</v>
      </c>
      <c r="AW134" s="14" t="s">
        <v>30</v>
      </c>
      <c r="AX134" s="14" t="s">
        <v>74</v>
      </c>
      <c r="AY134" s="171" t="s">
        <v>144</v>
      </c>
    </row>
    <row r="135" spans="1:65" s="15" customFormat="1">
      <c r="B135" s="178"/>
      <c r="D135" s="163" t="s">
        <v>157</v>
      </c>
      <c r="E135" s="179" t="s">
        <v>257</v>
      </c>
      <c r="F135" s="180" t="s">
        <v>170</v>
      </c>
      <c r="H135" s="181">
        <v>14.145</v>
      </c>
      <c r="I135" s="182"/>
      <c r="L135" s="178"/>
      <c r="M135" s="183"/>
      <c r="N135" s="184"/>
      <c r="O135" s="184"/>
      <c r="P135" s="184"/>
      <c r="Q135" s="184"/>
      <c r="R135" s="184"/>
      <c r="S135" s="184"/>
      <c r="T135" s="185"/>
      <c r="AT135" s="179" t="s">
        <v>157</v>
      </c>
      <c r="AU135" s="179" t="s">
        <v>82</v>
      </c>
      <c r="AV135" s="15" t="s">
        <v>151</v>
      </c>
      <c r="AW135" s="15" t="s">
        <v>30</v>
      </c>
      <c r="AX135" s="15" t="s">
        <v>80</v>
      </c>
      <c r="AY135" s="179" t="s">
        <v>144</v>
      </c>
    </row>
    <row r="136" spans="1:65" s="2" customFormat="1" ht="24.2" customHeight="1">
      <c r="A136" s="31"/>
      <c r="B136" s="148"/>
      <c r="C136" s="149" t="s">
        <v>82</v>
      </c>
      <c r="D136" s="149" t="s">
        <v>146</v>
      </c>
      <c r="E136" s="150" t="s">
        <v>280</v>
      </c>
      <c r="F136" s="151" t="s">
        <v>281</v>
      </c>
      <c r="G136" s="152" t="s">
        <v>210</v>
      </c>
      <c r="H136" s="153">
        <v>6</v>
      </c>
      <c r="I136" s="154"/>
      <c r="J136" s="155">
        <f>ROUND(I136*H136,2)</f>
        <v>0</v>
      </c>
      <c r="K136" s="151" t="s">
        <v>150</v>
      </c>
      <c r="L136" s="32"/>
      <c r="M136" s="156" t="s">
        <v>0</v>
      </c>
      <c r="N136" s="157" t="s">
        <v>39</v>
      </c>
      <c r="O136" s="57"/>
      <c r="P136" s="158">
        <f>O136*H136</f>
        <v>0</v>
      </c>
      <c r="Q136" s="158">
        <v>0</v>
      </c>
      <c r="R136" s="158">
        <f>Q136*H136</f>
        <v>0</v>
      </c>
      <c r="S136" s="158">
        <v>0</v>
      </c>
      <c r="T136" s="159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60" t="s">
        <v>151</v>
      </c>
      <c r="AT136" s="160" t="s">
        <v>146</v>
      </c>
      <c r="AU136" s="160" t="s">
        <v>82</v>
      </c>
      <c r="AY136" s="17" t="s">
        <v>144</v>
      </c>
      <c r="BE136" s="161">
        <f>IF(N136="základní",J136,0)</f>
        <v>0</v>
      </c>
      <c r="BF136" s="161">
        <f>IF(N136="snížená",J136,0)</f>
        <v>0</v>
      </c>
      <c r="BG136" s="161">
        <f>IF(N136="zákl. přenesená",J136,0)</f>
        <v>0</v>
      </c>
      <c r="BH136" s="161">
        <f>IF(N136="sníž. přenesená",J136,0)</f>
        <v>0</v>
      </c>
      <c r="BI136" s="161">
        <f>IF(N136="nulová",J136,0)</f>
        <v>0</v>
      </c>
      <c r="BJ136" s="17" t="s">
        <v>80</v>
      </c>
      <c r="BK136" s="161">
        <f>ROUND(I136*H136,2)</f>
        <v>0</v>
      </c>
      <c r="BL136" s="17" t="s">
        <v>151</v>
      </c>
      <c r="BM136" s="160" t="s">
        <v>282</v>
      </c>
    </row>
    <row r="137" spans="1:65" s="13" customFormat="1">
      <c r="B137" s="162"/>
      <c r="D137" s="163" t="s">
        <v>157</v>
      </c>
      <c r="E137" s="164" t="s">
        <v>0</v>
      </c>
      <c r="F137" s="165" t="s">
        <v>283</v>
      </c>
      <c r="H137" s="164" t="s">
        <v>0</v>
      </c>
      <c r="I137" s="166"/>
      <c r="L137" s="162"/>
      <c r="M137" s="167"/>
      <c r="N137" s="168"/>
      <c r="O137" s="168"/>
      <c r="P137" s="168"/>
      <c r="Q137" s="168"/>
      <c r="R137" s="168"/>
      <c r="S137" s="168"/>
      <c r="T137" s="169"/>
      <c r="AT137" s="164" t="s">
        <v>157</v>
      </c>
      <c r="AU137" s="164" t="s">
        <v>82</v>
      </c>
      <c r="AV137" s="13" t="s">
        <v>80</v>
      </c>
      <c r="AW137" s="13" t="s">
        <v>30</v>
      </c>
      <c r="AX137" s="13" t="s">
        <v>74</v>
      </c>
      <c r="AY137" s="164" t="s">
        <v>144</v>
      </c>
    </row>
    <row r="138" spans="1:65" s="14" customFormat="1">
      <c r="B138" s="170"/>
      <c r="D138" s="163" t="s">
        <v>157</v>
      </c>
      <c r="E138" s="171" t="s">
        <v>259</v>
      </c>
      <c r="F138" s="172" t="s">
        <v>284</v>
      </c>
      <c r="H138" s="173">
        <v>6</v>
      </c>
      <c r="I138" s="174"/>
      <c r="L138" s="170"/>
      <c r="M138" s="175"/>
      <c r="N138" s="176"/>
      <c r="O138" s="176"/>
      <c r="P138" s="176"/>
      <c r="Q138" s="176"/>
      <c r="R138" s="176"/>
      <c r="S138" s="176"/>
      <c r="T138" s="177"/>
      <c r="AT138" s="171" t="s">
        <v>157</v>
      </c>
      <c r="AU138" s="171" t="s">
        <v>82</v>
      </c>
      <c r="AV138" s="14" t="s">
        <v>82</v>
      </c>
      <c r="AW138" s="14" t="s">
        <v>30</v>
      </c>
      <c r="AX138" s="14" t="s">
        <v>80</v>
      </c>
      <c r="AY138" s="171" t="s">
        <v>144</v>
      </c>
    </row>
    <row r="139" spans="1:65" s="2" customFormat="1" ht="21.75" customHeight="1">
      <c r="A139" s="31"/>
      <c r="B139" s="148"/>
      <c r="C139" s="149" t="s">
        <v>97</v>
      </c>
      <c r="D139" s="149" t="s">
        <v>146</v>
      </c>
      <c r="E139" s="150" t="s">
        <v>285</v>
      </c>
      <c r="F139" s="151" t="s">
        <v>286</v>
      </c>
      <c r="G139" s="152" t="s">
        <v>149</v>
      </c>
      <c r="H139" s="153">
        <v>24</v>
      </c>
      <c r="I139" s="154"/>
      <c r="J139" s="155">
        <f>ROUND(I139*H139,2)</f>
        <v>0</v>
      </c>
      <c r="K139" s="151" t="s">
        <v>150</v>
      </c>
      <c r="L139" s="32"/>
      <c r="M139" s="156" t="s">
        <v>0</v>
      </c>
      <c r="N139" s="157" t="s">
        <v>39</v>
      </c>
      <c r="O139" s="57"/>
      <c r="P139" s="158">
        <f>O139*H139</f>
        <v>0</v>
      </c>
      <c r="Q139" s="158">
        <v>6.9999999999999999E-4</v>
      </c>
      <c r="R139" s="158">
        <f>Q139*H139</f>
        <v>1.6799999999999999E-2</v>
      </c>
      <c r="S139" s="158">
        <v>0</v>
      </c>
      <c r="T139" s="159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60" t="s">
        <v>151</v>
      </c>
      <c r="AT139" s="160" t="s">
        <v>146</v>
      </c>
      <c r="AU139" s="160" t="s">
        <v>82</v>
      </c>
      <c r="AY139" s="17" t="s">
        <v>144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17" t="s">
        <v>80</v>
      </c>
      <c r="BK139" s="161">
        <f>ROUND(I139*H139,2)</f>
        <v>0</v>
      </c>
      <c r="BL139" s="17" t="s">
        <v>151</v>
      </c>
      <c r="BM139" s="160" t="s">
        <v>287</v>
      </c>
    </row>
    <row r="140" spans="1:65" s="14" customFormat="1">
      <c r="B140" s="170"/>
      <c r="D140" s="163" t="s">
        <v>157</v>
      </c>
      <c r="E140" s="171" t="s">
        <v>0</v>
      </c>
      <c r="F140" s="172" t="s">
        <v>288</v>
      </c>
      <c r="H140" s="173">
        <v>24</v>
      </c>
      <c r="I140" s="174"/>
      <c r="L140" s="170"/>
      <c r="M140" s="175"/>
      <c r="N140" s="176"/>
      <c r="O140" s="176"/>
      <c r="P140" s="176"/>
      <c r="Q140" s="176"/>
      <c r="R140" s="176"/>
      <c r="S140" s="176"/>
      <c r="T140" s="177"/>
      <c r="AT140" s="171" t="s">
        <v>157</v>
      </c>
      <c r="AU140" s="171" t="s">
        <v>82</v>
      </c>
      <c r="AV140" s="14" t="s">
        <v>82</v>
      </c>
      <c r="AW140" s="14" t="s">
        <v>30</v>
      </c>
      <c r="AX140" s="14" t="s">
        <v>80</v>
      </c>
      <c r="AY140" s="171" t="s">
        <v>144</v>
      </c>
    </row>
    <row r="141" spans="1:65" s="2" customFormat="1" ht="16.5" customHeight="1">
      <c r="A141" s="31"/>
      <c r="B141" s="148"/>
      <c r="C141" s="149" t="s">
        <v>151</v>
      </c>
      <c r="D141" s="149" t="s">
        <v>146</v>
      </c>
      <c r="E141" s="150" t="s">
        <v>289</v>
      </c>
      <c r="F141" s="151" t="s">
        <v>290</v>
      </c>
      <c r="G141" s="152" t="s">
        <v>149</v>
      </c>
      <c r="H141" s="153">
        <v>24</v>
      </c>
      <c r="I141" s="154"/>
      <c r="J141" s="155">
        <f>ROUND(I141*H141,2)</f>
        <v>0</v>
      </c>
      <c r="K141" s="151" t="s">
        <v>150</v>
      </c>
      <c r="L141" s="32"/>
      <c r="M141" s="156" t="s">
        <v>0</v>
      </c>
      <c r="N141" s="157" t="s">
        <v>39</v>
      </c>
      <c r="O141" s="57"/>
      <c r="P141" s="158">
        <f>O141*H141</f>
        <v>0</v>
      </c>
      <c r="Q141" s="158">
        <v>0</v>
      </c>
      <c r="R141" s="158">
        <f>Q141*H141</f>
        <v>0</v>
      </c>
      <c r="S141" s="158">
        <v>0</v>
      </c>
      <c r="T141" s="159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60" t="s">
        <v>151</v>
      </c>
      <c r="AT141" s="160" t="s">
        <v>146</v>
      </c>
      <c r="AU141" s="160" t="s">
        <v>82</v>
      </c>
      <c r="AY141" s="17" t="s">
        <v>144</v>
      </c>
      <c r="BE141" s="161">
        <f>IF(N141="základní",J141,0)</f>
        <v>0</v>
      </c>
      <c r="BF141" s="161">
        <f>IF(N141="snížená",J141,0)</f>
        <v>0</v>
      </c>
      <c r="BG141" s="161">
        <f>IF(N141="zákl. přenesená",J141,0)</f>
        <v>0</v>
      </c>
      <c r="BH141" s="161">
        <f>IF(N141="sníž. přenesená",J141,0)</f>
        <v>0</v>
      </c>
      <c r="BI141" s="161">
        <f>IF(N141="nulová",J141,0)</f>
        <v>0</v>
      </c>
      <c r="BJ141" s="17" t="s">
        <v>80</v>
      </c>
      <c r="BK141" s="161">
        <f>ROUND(I141*H141,2)</f>
        <v>0</v>
      </c>
      <c r="BL141" s="17" t="s">
        <v>151</v>
      </c>
      <c r="BM141" s="160" t="s">
        <v>291</v>
      </c>
    </row>
    <row r="142" spans="1:65" s="2" customFormat="1" ht="37.9" customHeight="1">
      <c r="A142" s="31"/>
      <c r="B142" s="148"/>
      <c r="C142" s="149" t="s">
        <v>160</v>
      </c>
      <c r="D142" s="149" t="s">
        <v>146</v>
      </c>
      <c r="E142" s="150" t="s">
        <v>292</v>
      </c>
      <c r="F142" s="151" t="s">
        <v>293</v>
      </c>
      <c r="G142" s="152" t="s">
        <v>210</v>
      </c>
      <c r="H142" s="153">
        <v>26.125</v>
      </c>
      <c r="I142" s="154"/>
      <c r="J142" s="155">
        <f>ROUND(I142*H142,2)</f>
        <v>0</v>
      </c>
      <c r="K142" s="151" t="s">
        <v>150</v>
      </c>
      <c r="L142" s="32"/>
      <c r="M142" s="156" t="s">
        <v>0</v>
      </c>
      <c r="N142" s="157" t="s">
        <v>39</v>
      </c>
      <c r="O142" s="57"/>
      <c r="P142" s="158">
        <f>O142*H142</f>
        <v>0</v>
      </c>
      <c r="Q142" s="158">
        <v>0</v>
      </c>
      <c r="R142" s="158">
        <f>Q142*H142</f>
        <v>0</v>
      </c>
      <c r="S142" s="158">
        <v>0</v>
      </c>
      <c r="T142" s="159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60" t="s">
        <v>151</v>
      </c>
      <c r="AT142" s="160" t="s">
        <v>146</v>
      </c>
      <c r="AU142" s="160" t="s">
        <v>82</v>
      </c>
      <c r="AY142" s="17" t="s">
        <v>144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17" t="s">
        <v>80</v>
      </c>
      <c r="BK142" s="161">
        <f>ROUND(I142*H142,2)</f>
        <v>0</v>
      </c>
      <c r="BL142" s="17" t="s">
        <v>151</v>
      </c>
      <c r="BM142" s="160" t="s">
        <v>294</v>
      </c>
    </row>
    <row r="143" spans="1:65" s="13" customFormat="1">
      <c r="B143" s="162"/>
      <c r="D143" s="163" t="s">
        <v>157</v>
      </c>
      <c r="E143" s="164" t="s">
        <v>0</v>
      </c>
      <c r="F143" s="165" t="s">
        <v>295</v>
      </c>
      <c r="H143" s="164" t="s">
        <v>0</v>
      </c>
      <c r="I143" s="166"/>
      <c r="L143" s="162"/>
      <c r="M143" s="167"/>
      <c r="N143" s="168"/>
      <c r="O143" s="168"/>
      <c r="P143" s="168"/>
      <c r="Q143" s="168"/>
      <c r="R143" s="168"/>
      <c r="S143" s="168"/>
      <c r="T143" s="169"/>
      <c r="AT143" s="164" t="s">
        <v>157</v>
      </c>
      <c r="AU143" s="164" t="s">
        <v>82</v>
      </c>
      <c r="AV143" s="13" t="s">
        <v>80</v>
      </c>
      <c r="AW143" s="13" t="s">
        <v>30</v>
      </c>
      <c r="AX143" s="13" t="s">
        <v>74</v>
      </c>
      <c r="AY143" s="164" t="s">
        <v>144</v>
      </c>
    </row>
    <row r="144" spans="1:65" s="14" customFormat="1">
      <c r="B144" s="170"/>
      <c r="D144" s="163" t="s">
        <v>157</v>
      </c>
      <c r="E144" s="171" t="s">
        <v>0</v>
      </c>
      <c r="F144" s="172" t="s">
        <v>260</v>
      </c>
      <c r="H144" s="173">
        <v>26.125</v>
      </c>
      <c r="I144" s="174"/>
      <c r="L144" s="170"/>
      <c r="M144" s="175"/>
      <c r="N144" s="176"/>
      <c r="O144" s="176"/>
      <c r="P144" s="176"/>
      <c r="Q144" s="176"/>
      <c r="R144" s="176"/>
      <c r="S144" s="176"/>
      <c r="T144" s="177"/>
      <c r="AT144" s="171" t="s">
        <v>157</v>
      </c>
      <c r="AU144" s="171" t="s">
        <v>82</v>
      </c>
      <c r="AV144" s="14" t="s">
        <v>82</v>
      </c>
      <c r="AW144" s="14" t="s">
        <v>30</v>
      </c>
      <c r="AX144" s="14" t="s">
        <v>80</v>
      </c>
      <c r="AY144" s="171" t="s">
        <v>144</v>
      </c>
    </row>
    <row r="145" spans="1:65" s="2" customFormat="1" ht="37.9" customHeight="1">
      <c r="A145" s="31"/>
      <c r="B145" s="148"/>
      <c r="C145" s="149" t="s">
        <v>172</v>
      </c>
      <c r="D145" s="149" t="s">
        <v>146</v>
      </c>
      <c r="E145" s="150" t="s">
        <v>296</v>
      </c>
      <c r="F145" s="151" t="s">
        <v>297</v>
      </c>
      <c r="G145" s="152" t="s">
        <v>210</v>
      </c>
      <c r="H145" s="153">
        <v>15.675000000000001</v>
      </c>
      <c r="I145" s="154"/>
      <c r="J145" s="155">
        <f>ROUND(I145*H145,2)</f>
        <v>0</v>
      </c>
      <c r="K145" s="151" t="s">
        <v>150</v>
      </c>
      <c r="L145" s="32"/>
      <c r="M145" s="156" t="s">
        <v>0</v>
      </c>
      <c r="N145" s="157" t="s">
        <v>39</v>
      </c>
      <c r="O145" s="57"/>
      <c r="P145" s="158">
        <f>O145*H145</f>
        <v>0</v>
      </c>
      <c r="Q145" s="158">
        <v>0</v>
      </c>
      <c r="R145" s="158">
        <f>Q145*H145</f>
        <v>0</v>
      </c>
      <c r="S145" s="158">
        <v>0</v>
      </c>
      <c r="T145" s="159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60" t="s">
        <v>151</v>
      </c>
      <c r="AT145" s="160" t="s">
        <v>146</v>
      </c>
      <c r="AU145" s="160" t="s">
        <v>82</v>
      </c>
      <c r="AY145" s="17" t="s">
        <v>144</v>
      </c>
      <c r="BE145" s="161">
        <f>IF(N145="základní",J145,0)</f>
        <v>0</v>
      </c>
      <c r="BF145" s="161">
        <f>IF(N145="snížená",J145,0)</f>
        <v>0</v>
      </c>
      <c r="BG145" s="161">
        <f>IF(N145="zákl. přenesená",J145,0)</f>
        <v>0</v>
      </c>
      <c r="BH145" s="161">
        <f>IF(N145="sníž. přenesená",J145,0)</f>
        <v>0</v>
      </c>
      <c r="BI145" s="161">
        <f>IF(N145="nulová",J145,0)</f>
        <v>0</v>
      </c>
      <c r="BJ145" s="17" t="s">
        <v>80</v>
      </c>
      <c r="BK145" s="161">
        <f>ROUND(I145*H145,2)</f>
        <v>0</v>
      </c>
      <c r="BL145" s="17" t="s">
        <v>151</v>
      </c>
      <c r="BM145" s="160" t="s">
        <v>298</v>
      </c>
    </row>
    <row r="146" spans="1:65" s="13" customFormat="1">
      <c r="B146" s="162"/>
      <c r="D146" s="163" t="s">
        <v>157</v>
      </c>
      <c r="E146" s="164" t="s">
        <v>0</v>
      </c>
      <c r="F146" s="165" t="s">
        <v>299</v>
      </c>
      <c r="H146" s="164" t="s">
        <v>0</v>
      </c>
      <c r="I146" s="166"/>
      <c r="L146" s="162"/>
      <c r="M146" s="167"/>
      <c r="N146" s="168"/>
      <c r="O146" s="168"/>
      <c r="P146" s="168"/>
      <c r="Q146" s="168"/>
      <c r="R146" s="168"/>
      <c r="S146" s="168"/>
      <c r="T146" s="169"/>
      <c r="AT146" s="164" t="s">
        <v>157</v>
      </c>
      <c r="AU146" s="164" t="s">
        <v>82</v>
      </c>
      <c r="AV146" s="13" t="s">
        <v>80</v>
      </c>
      <c r="AW146" s="13" t="s">
        <v>30</v>
      </c>
      <c r="AX146" s="13" t="s">
        <v>74</v>
      </c>
      <c r="AY146" s="164" t="s">
        <v>144</v>
      </c>
    </row>
    <row r="147" spans="1:65" s="14" customFormat="1">
      <c r="B147" s="170"/>
      <c r="D147" s="163" t="s">
        <v>157</v>
      </c>
      <c r="E147" s="171" t="s">
        <v>0</v>
      </c>
      <c r="F147" s="172" t="s">
        <v>300</v>
      </c>
      <c r="H147" s="173">
        <v>15.675000000000001</v>
      </c>
      <c r="I147" s="174"/>
      <c r="L147" s="170"/>
      <c r="M147" s="175"/>
      <c r="N147" s="176"/>
      <c r="O147" s="176"/>
      <c r="P147" s="176"/>
      <c r="Q147" s="176"/>
      <c r="R147" s="176"/>
      <c r="S147" s="176"/>
      <c r="T147" s="177"/>
      <c r="AT147" s="171" t="s">
        <v>157</v>
      </c>
      <c r="AU147" s="171" t="s">
        <v>82</v>
      </c>
      <c r="AV147" s="14" t="s">
        <v>82</v>
      </c>
      <c r="AW147" s="14" t="s">
        <v>30</v>
      </c>
      <c r="AX147" s="14" t="s">
        <v>80</v>
      </c>
      <c r="AY147" s="171" t="s">
        <v>144</v>
      </c>
    </row>
    <row r="148" spans="1:65" s="2" customFormat="1" ht="37.9" customHeight="1">
      <c r="A148" s="31"/>
      <c r="B148" s="148"/>
      <c r="C148" s="149" t="s">
        <v>176</v>
      </c>
      <c r="D148" s="149" t="s">
        <v>146</v>
      </c>
      <c r="E148" s="150" t="s">
        <v>301</v>
      </c>
      <c r="F148" s="151" t="s">
        <v>302</v>
      </c>
      <c r="G148" s="152" t="s">
        <v>210</v>
      </c>
      <c r="H148" s="153">
        <v>156.75</v>
      </c>
      <c r="I148" s="154"/>
      <c r="J148" s="155">
        <f>ROUND(I148*H148,2)</f>
        <v>0</v>
      </c>
      <c r="K148" s="151" t="s">
        <v>150</v>
      </c>
      <c r="L148" s="32"/>
      <c r="M148" s="156" t="s">
        <v>0</v>
      </c>
      <c r="N148" s="157" t="s">
        <v>39</v>
      </c>
      <c r="O148" s="57"/>
      <c r="P148" s="158">
        <f>O148*H148</f>
        <v>0</v>
      </c>
      <c r="Q148" s="158">
        <v>0</v>
      </c>
      <c r="R148" s="158">
        <f>Q148*H148</f>
        <v>0</v>
      </c>
      <c r="S148" s="158">
        <v>0</v>
      </c>
      <c r="T148" s="159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60" t="s">
        <v>151</v>
      </c>
      <c r="AT148" s="160" t="s">
        <v>146</v>
      </c>
      <c r="AU148" s="160" t="s">
        <v>82</v>
      </c>
      <c r="AY148" s="17" t="s">
        <v>144</v>
      </c>
      <c r="BE148" s="161">
        <f>IF(N148="základní",J148,0)</f>
        <v>0</v>
      </c>
      <c r="BF148" s="161">
        <f>IF(N148="snížená",J148,0)</f>
        <v>0</v>
      </c>
      <c r="BG148" s="161">
        <f>IF(N148="zákl. přenesená",J148,0)</f>
        <v>0</v>
      </c>
      <c r="BH148" s="161">
        <f>IF(N148="sníž. přenesená",J148,0)</f>
        <v>0</v>
      </c>
      <c r="BI148" s="161">
        <f>IF(N148="nulová",J148,0)</f>
        <v>0</v>
      </c>
      <c r="BJ148" s="17" t="s">
        <v>80</v>
      </c>
      <c r="BK148" s="161">
        <f>ROUND(I148*H148,2)</f>
        <v>0</v>
      </c>
      <c r="BL148" s="17" t="s">
        <v>151</v>
      </c>
      <c r="BM148" s="160" t="s">
        <v>303</v>
      </c>
    </row>
    <row r="149" spans="1:65" s="14" customFormat="1">
      <c r="B149" s="170"/>
      <c r="D149" s="163" t="s">
        <v>157</v>
      </c>
      <c r="E149" s="171" t="s">
        <v>0</v>
      </c>
      <c r="F149" s="172" t="s">
        <v>304</v>
      </c>
      <c r="H149" s="173">
        <v>156.75</v>
      </c>
      <c r="I149" s="174"/>
      <c r="L149" s="170"/>
      <c r="M149" s="175"/>
      <c r="N149" s="176"/>
      <c r="O149" s="176"/>
      <c r="P149" s="176"/>
      <c r="Q149" s="176"/>
      <c r="R149" s="176"/>
      <c r="S149" s="176"/>
      <c r="T149" s="177"/>
      <c r="AT149" s="171" t="s">
        <v>157</v>
      </c>
      <c r="AU149" s="171" t="s">
        <v>82</v>
      </c>
      <c r="AV149" s="14" t="s">
        <v>82</v>
      </c>
      <c r="AW149" s="14" t="s">
        <v>30</v>
      </c>
      <c r="AX149" s="14" t="s">
        <v>80</v>
      </c>
      <c r="AY149" s="171" t="s">
        <v>144</v>
      </c>
    </row>
    <row r="150" spans="1:65" s="2" customFormat="1" ht="24.2" customHeight="1">
      <c r="A150" s="31"/>
      <c r="B150" s="148"/>
      <c r="C150" s="149" t="s">
        <v>180</v>
      </c>
      <c r="D150" s="149" t="s">
        <v>146</v>
      </c>
      <c r="E150" s="150" t="s">
        <v>305</v>
      </c>
      <c r="F150" s="151" t="s">
        <v>306</v>
      </c>
      <c r="G150" s="152" t="s">
        <v>210</v>
      </c>
      <c r="H150" s="153">
        <v>41.8</v>
      </c>
      <c r="I150" s="154"/>
      <c r="J150" s="155">
        <f>ROUND(I150*H150,2)</f>
        <v>0</v>
      </c>
      <c r="K150" s="151" t="s">
        <v>150</v>
      </c>
      <c r="L150" s="32"/>
      <c r="M150" s="156" t="s">
        <v>0</v>
      </c>
      <c r="N150" s="157" t="s">
        <v>39</v>
      </c>
      <c r="O150" s="57"/>
      <c r="P150" s="158">
        <f>O150*H150</f>
        <v>0</v>
      </c>
      <c r="Q150" s="158">
        <v>0</v>
      </c>
      <c r="R150" s="158">
        <f>Q150*H150</f>
        <v>0</v>
      </c>
      <c r="S150" s="158">
        <v>0</v>
      </c>
      <c r="T150" s="159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60" t="s">
        <v>151</v>
      </c>
      <c r="AT150" s="160" t="s">
        <v>146</v>
      </c>
      <c r="AU150" s="160" t="s">
        <v>82</v>
      </c>
      <c r="AY150" s="17" t="s">
        <v>144</v>
      </c>
      <c r="BE150" s="161">
        <f>IF(N150="základní",J150,0)</f>
        <v>0</v>
      </c>
      <c r="BF150" s="161">
        <f>IF(N150="snížená",J150,0)</f>
        <v>0</v>
      </c>
      <c r="BG150" s="161">
        <f>IF(N150="zákl. přenesená",J150,0)</f>
        <v>0</v>
      </c>
      <c r="BH150" s="161">
        <f>IF(N150="sníž. přenesená",J150,0)</f>
        <v>0</v>
      </c>
      <c r="BI150" s="161">
        <f>IF(N150="nulová",J150,0)</f>
        <v>0</v>
      </c>
      <c r="BJ150" s="17" t="s">
        <v>80</v>
      </c>
      <c r="BK150" s="161">
        <f>ROUND(I150*H150,2)</f>
        <v>0</v>
      </c>
      <c r="BL150" s="17" t="s">
        <v>151</v>
      </c>
      <c r="BM150" s="160" t="s">
        <v>307</v>
      </c>
    </row>
    <row r="151" spans="1:65" s="14" customFormat="1">
      <c r="B151" s="170"/>
      <c r="D151" s="163" t="s">
        <v>157</v>
      </c>
      <c r="E151" s="171" t="s">
        <v>0</v>
      </c>
      <c r="F151" s="172" t="s">
        <v>308</v>
      </c>
      <c r="H151" s="173">
        <v>41.8</v>
      </c>
      <c r="I151" s="174"/>
      <c r="L151" s="170"/>
      <c r="M151" s="175"/>
      <c r="N151" s="176"/>
      <c r="O151" s="176"/>
      <c r="P151" s="176"/>
      <c r="Q151" s="176"/>
      <c r="R151" s="176"/>
      <c r="S151" s="176"/>
      <c r="T151" s="177"/>
      <c r="AT151" s="171" t="s">
        <v>157</v>
      </c>
      <c r="AU151" s="171" t="s">
        <v>82</v>
      </c>
      <c r="AV151" s="14" t="s">
        <v>82</v>
      </c>
      <c r="AW151" s="14" t="s">
        <v>30</v>
      </c>
      <c r="AX151" s="14" t="s">
        <v>80</v>
      </c>
      <c r="AY151" s="171" t="s">
        <v>144</v>
      </c>
    </row>
    <row r="152" spans="1:65" s="2" customFormat="1" ht="24.2" customHeight="1">
      <c r="A152" s="31"/>
      <c r="B152" s="148"/>
      <c r="C152" s="149" t="s">
        <v>186</v>
      </c>
      <c r="D152" s="149" t="s">
        <v>146</v>
      </c>
      <c r="E152" s="150" t="s">
        <v>309</v>
      </c>
      <c r="F152" s="151" t="s">
        <v>310</v>
      </c>
      <c r="G152" s="152" t="s">
        <v>210</v>
      </c>
      <c r="H152" s="153">
        <v>26.125</v>
      </c>
      <c r="I152" s="154"/>
      <c r="J152" s="155">
        <f>ROUND(I152*H152,2)</f>
        <v>0</v>
      </c>
      <c r="K152" s="151" t="s">
        <v>150</v>
      </c>
      <c r="L152" s="32"/>
      <c r="M152" s="156" t="s">
        <v>0</v>
      </c>
      <c r="N152" s="157" t="s">
        <v>39</v>
      </c>
      <c r="O152" s="57"/>
      <c r="P152" s="158">
        <f>O152*H152</f>
        <v>0</v>
      </c>
      <c r="Q152" s="158">
        <v>0</v>
      </c>
      <c r="R152" s="158">
        <f>Q152*H152</f>
        <v>0</v>
      </c>
      <c r="S152" s="158">
        <v>0</v>
      </c>
      <c r="T152" s="159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60" t="s">
        <v>151</v>
      </c>
      <c r="AT152" s="160" t="s">
        <v>146</v>
      </c>
      <c r="AU152" s="160" t="s">
        <v>82</v>
      </c>
      <c r="AY152" s="17" t="s">
        <v>144</v>
      </c>
      <c r="BE152" s="161">
        <f>IF(N152="základní",J152,0)</f>
        <v>0</v>
      </c>
      <c r="BF152" s="161">
        <f>IF(N152="snížená",J152,0)</f>
        <v>0</v>
      </c>
      <c r="BG152" s="161">
        <f>IF(N152="zákl. přenesená",J152,0)</f>
        <v>0</v>
      </c>
      <c r="BH152" s="161">
        <f>IF(N152="sníž. přenesená",J152,0)</f>
        <v>0</v>
      </c>
      <c r="BI152" s="161">
        <f>IF(N152="nulová",J152,0)</f>
        <v>0</v>
      </c>
      <c r="BJ152" s="17" t="s">
        <v>80</v>
      </c>
      <c r="BK152" s="161">
        <f>ROUND(I152*H152,2)</f>
        <v>0</v>
      </c>
      <c r="BL152" s="17" t="s">
        <v>151</v>
      </c>
      <c r="BM152" s="160" t="s">
        <v>311</v>
      </c>
    </row>
    <row r="153" spans="1:65" s="14" customFormat="1">
      <c r="B153" s="170"/>
      <c r="D153" s="163" t="s">
        <v>157</v>
      </c>
      <c r="E153" s="171" t="s">
        <v>260</v>
      </c>
      <c r="F153" s="172" t="s">
        <v>312</v>
      </c>
      <c r="H153" s="173">
        <v>26.125</v>
      </c>
      <c r="I153" s="174"/>
      <c r="L153" s="170"/>
      <c r="M153" s="175"/>
      <c r="N153" s="176"/>
      <c r="O153" s="176"/>
      <c r="P153" s="176"/>
      <c r="Q153" s="176"/>
      <c r="R153" s="176"/>
      <c r="S153" s="176"/>
      <c r="T153" s="177"/>
      <c r="AT153" s="171" t="s">
        <v>157</v>
      </c>
      <c r="AU153" s="171" t="s">
        <v>82</v>
      </c>
      <c r="AV153" s="14" t="s">
        <v>82</v>
      </c>
      <c r="AW153" s="14" t="s">
        <v>30</v>
      </c>
      <c r="AX153" s="14" t="s">
        <v>80</v>
      </c>
      <c r="AY153" s="171" t="s">
        <v>144</v>
      </c>
    </row>
    <row r="154" spans="1:65" s="2" customFormat="1" ht="24.2" customHeight="1">
      <c r="A154" s="31"/>
      <c r="B154" s="148"/>
      <c r="C154" s="149" t="s">
        <v>192</v>
      </c>
      <c r="D154" s="149" t="s">
        <v>146</v>
      </c>
      <c r="E154" s="150" t="s">
        <v>313</v>
      </c>
      <c r="F154" s="151" t="s">
        <v>314</v>
      </c>
      <c r="G154" s="152" t="s">
        <v>210</v>
      </c>
      <c r="H154" s="153">
        <v>17.61</v>
      </c>
      <c r="I154" s="154"/>
      <c r="J154" s="155">
        <f>ROUND(I154*H154,2)</f>
        <v>0</v>
      </c>
      <c r="K154" s="151" t="s">
        <v>150</v>
      </c>
      <c r="L154" s="32"/>
      <c r="M154" s="156" t="s">
        <v>0</v>
      </c>
      <c r="N154" s="157" t="s">
        <v>39</v>
      </c>
      <c r="O154" s="57"/>
      <c r="P154" s="158">
        <f>O154*H154</f>
        <v>0</v>
      </c>
      <c r="Q154" s="158">
        <v>0</v>
      </c>
      <c r="R154" s="158">
        <f>Q154*H154</f>
        <v>0</v>
      </c>
      <c r="S154" s="158">
        <v>0</v>
      </c>
      <c r="T154" s="159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60" t="s">
        <v>151</v>
      </c>
      <c r="AT154" s="160" t="s">
        <v>146</v>
      </c>
      <c r="AU154" s="160" t="s">
        <v>82</v>
      </c>
      <c r="AY154" s="17" t="s">
        <v>144</v>
      </c>
      <c r="BE154" s="161">
        <f>IF(N154="základní",J154,0)</f>
        <v>0</v>
      </c>
      <c r="BF154" s="161">
        <f>IF(N154="snížená",J154,0)</f>
        <v>0</v>
      </c>
      <c r="BG154" s="161">
        <f>IF(N154="zákl. přenesená",J154,0)</f>
        <v>0</v>
      </c>
      <c r="BH154" s="161">
        <f>IF(N154="sníž. přenesená",J154,0)</f>
        <v>0</v>
      </c>
      <c r="BI154" s="161">
        <f>IF(N154="nulová",J154,0)</f>
        <v>0</v>
      </c>
      <c r="BJ154" s="17" t="s">
        <v>80</v>
      </c>
      <c r="BK154" s="161">
        <f>ROUND(I154*H154,2)</f>
        <v>0</v>
      </c>
      <c r="BL154" s="17" t="s">
        <v>151</v>
      </c>
      <c r="BM154" s="160" t="s">
        <v>315</v>
      </c>
    </row>
    <row r="155" spans="1:65" s="14" customFormat="1">
      <c r="B155" s="170"/>
      <c r="D155" s="163" t="s">
        <v>157</v>
      </c>
      <c r="E155" s="171" t="s">
        <v>0</v>
      </c>
      <c r="F155" s="172" t="s">
        <v>316</v>
      </c>
      <c r="H155" s="173">
        <v>20.145</v>
      </c>
      <c r="I155" s="174"/>
      <c r="L155" s="170"/>
      <c r="M155" s="175"/>
      <c r="N155" s="176"/>
      <c r="O155" s="176"/>
      <c r="P155" s="176"/>
      <c r="Q155" s="176"/>
      <c r="R155" s="176"/>
      <c r="S155" s="176"/>
      <c r="T155" s="177"/>
      <c r="AT155" s="171" t="s">
        <v>157</v>
      </c>
      <c r="AU155" s="171" t="s">
        <v>82</v>
      </c>
      <c r="AV155" s="14" t="s">
        <v>82</v>
      </c>
      <c r="AW155" s="14" t="s">
        <v>30</v>
      </c>
      <c r="AX155" s="14" t="s">
        <v>74</v>
      </c>
      <c r="AY155" s="171" t="s">
        <v>144</v>
      </c>
    </row>
    <row r="156" spans="1:65" s="14" customFormat="1">
      <c r="B156" s="170"/>
      <c r="D156" s="163" t="s">
        <v>157</v>
      </c>
      <c r="E156" s="171" t="s">
        <v>0</v>
      </c>
      <c r="F156" s="172" t="s">
        <v>317</v>
      </c>
      <c r="H156" s="173">
        <v>-1.32</v>
      </c>
      <c r="I156" s="174"/>
      <c r="L156" s="170"/>
      <c r="M156" s="175"/>
      <c r="N156" s="176"/>
      <c r="O156" s="176"/>
      <c r="P156" s="176"/>
      <c r="Q156" s="176"/>
      <c r="R156" s="176"/>
      <c r="S156" s="176"/>
      <c r="T156" s="177"/>
      <c r="AT156" s="171" t="s">
        <v>157</v>
      </c>
      <c r="AU156" s="171" t="s">
        <v>82</v>
      </c>
      <c r="AV156" s="14" t="s">
        <v>82</v>
      </c>
      <c r="AW156" s="14" t="s">
        <v>30</v>
      </c>
      <c r="AX156" s="14" t="s">
        <v>74</v>
      </c>
      <c r="AY156" s="171" t="s">
        <v>144</v>
      </c>
    </row>
    <row r="157" spans="1:65" s="14" customFormat="1">
      <c r="B157" s="170"/>
      <c r="D157" s="163" t="s">
        <v>157</v>
      </c>
      <c r="E157" s="171" t="s">
        <v>0</v>
      </c>
      <c r="F157" s="172" t="s">
        <v>318</v>
      </c>
      <c r="H157" s="173">
        <v>-1.2150000000000001</v>
      </c>
      <c r="I157" s="174"/>
      <c r="L157" s="170"/>
      <c r="M157" s="175"/>
      <c r="N157" s="176"/>
      <c r="O157" s="176"/>
      <c r="P157" s="176"/>
      <c r="Q157" s="176"/>
      <c r="R157" s="176"/>
      <c r="S157" s="176"/>
      <c r="T157" s="177"/>
      <c r="AT157" s="171" t="s">
        <v>157</v>
      </c>
      <c r="AU157" s="171" t="s">
        <v>82</v>
      </c>
      <c r="AV157" s="14" t="s">
        <v>82</v>
      </c>
      <c r="AW157" s="14" t="s">
        <v>30</v>
      </c>
      <c r="AX157" s="14" t="s">
        <v>74</v>
      </c>
      <c r="AY157" s="171" t="s">
        <v>144</v>
      </c>
    </row>
    <row r="158" spans="1:65" s="15" customFormat="1">
      <c r="B158" s="178"/>
      <c r="D158" s="163" t="s">
        <v>157</v>
      </c>
      <c r="E158" s="179" t="s">
        <v>0</v>
      </c>
      <c r="F158" s="180" t="s">
        <v>170</v>
      </c>
      <c r="H158" s="181">
        <v>17.61</v>
      </c>
      <c r="I158" s="182"/>
      <c r="L158" s="178"/>
      <c r="M158" s="183"/>
      <c r="N158" s="184"/>
      <c r="O158" s="184"/>
      <c r="P158" s="184"/>
      <c r="Q158" s="184"/>
      <c r="R158" s="184"/>
      <c r="S158" s="184"/>
      <c r="T158" s="185"/>
      <c r="AT158" s="179" t="s">
        <v>157</v>
      </c>
      <c r="AU158" s="179" t="s">
        <v>82</v>
      </c>
      <c r="AV158" s="15" t="s">
        <v>151</v>
      </c>
      <c r="AW158" s="15" t="s">
        <v>30</v>
      </c>
      <c r="AX158" s="15" t="s">
        <v>80</v>
      </c>
      <c r="AY158" s="179" t="s">
        <v>144</v>
      </c>
    </row>
    <row r="159" spans="1:65" s="2" customFormat="1" ht="16.5" customHeight="1">
      <c r="A159" s="31"/>
      <c r="B159" s="148"/>
      <c r="C159" s="186" t="s">
        <v>197</v>
      </c>
      <c r="D159" s="186" t="s">
        <v>181</v>
      </c>
      <c r="E159" s="187" t="s">
        <v>319</v>
      </c>
      <c r="F159" s="188" t="s">
        <v>320</v>
      </c>
      <c r="G159" s="189" t="s">
        <v>223</v>
      </c>
      <c r="H159" s="190">
        <v>35.22</v>
      </c>
      <c r="I159" s="191"/>
      <c r="J159" s="192">
        <f>ROUND(I159*H159,2)</f>
        <v>0</v>
      </c>
      <c r="K159" s="188" t="s">
        <v>150</v>
      </c>
      <c r="L159" s="193"/>
      <c r="M159" s="194" t="s">
        <v>0</v>
      </c>
      <c r="N159" s="195" t="s">
        <v>39</v>
      </c>
      <c r="O159" s="57"/>
      <c r="P159" s="158">
        <f>O159*H159</f>
        <v>0</v>
      </c>
      <c r="Q159" s="158">
        <v>1</v>
      </c>
      <c r="R159" s="158">
        <f>Q159*H159</f>
        <v>35.22</v>
      </c>
      <c r="S159" s="158">
        <v>0</v>
      </c>
      <c r="T159" s="159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60" t="s">
        <v>180</v>
      </c>
      <c r="AT159" s="160" t="s">
        <v>181</v>
      </c>
      <c r="AU159" s="160" t="s">
        <v>82</v>
      </c>
      <c r="AY159" s="17" t="s">
        <v>144</v>
      </c>
      <c r="BE159" s="161">
        <f>IF(N159="základní",J159,0)</f>
        <v>0</v>
      </c>
      <c r="BF159" s="161">
        <f>IF(N159="snížená",J159,0)</f>
        <v>0</v>
      </c>
      <c r="BG159" s="161">
        <f>IF(N159="zákl. přenesená",J159,0)</f>
        <v>0</v>
      </c>
      <c r="BH159" s="161">
        <f>IF(N159="sníž. přenesená",J159,0)</f>
        <v>0</v>
      </c>
      <c r="BI159" s="161">
        <f>IF(N159="nulová",J159,0)</f>
        <v>0</v>
      </c>
      <c r="BJ159" s="17" t="s">
        <v>80</v>
      </c>
      <c r="BK159" s="161">
        <f>ROUND(I159*H159,2)</f>
        <v>0</v>
      </c>
      <c r="BL159" s="17" t="s">
        <v>151</v>
      </c>
      <c r="BM159" s="160" t="s">
        <v>321</v>
      </c>
    </row>
    <row r="160" spans="1:65" s="14" customFormat="1">
      <c r="B160" s="170"/>
      <c r="D160" s="163" t="s">
        <v>157</v>
      </c>
      <c r="F160" s="172" t="s">
        <v>322</v>
      </c>
      <c r="H160" s="173">
        <v>35.22</v>
      </c>
      <c r="I160" s="174"/>
      <c r="L160" s="170"/>
      <c r="M160" s="175"/>
      <c r="N160" s="176"/>
      <c r="O160" s="176"/>
      <c r="P160" s="176"/>
      <c r="Q160" s="176"/>
      <c r="R160" s="176"/>
      <c r="S160" s="176"/>
      <c r="T160" s="177"/>
      <c r="AT160" s="171" t="s">
        <v>157</v>
      </c>
      <c r="AU160" s="171" t="s">
        <v>82</v>
      </c>
      <c r="AV160" s="14" t="s">
        <v>82</v>
      </c>
      <c r="AW160" s="14" t="s">
        <v>2</v>
      </c>
      <c r="AX160" s="14" t="s">
        <v>80</v>
      </c>
      <c r="AY160" s="171" t="s">
        <v>144</v>
      </c>
    </row>
    <row r="161" spans="1:65" s="2" customFormat="1" ht="24.2" customHeight="1">
      <c r="A161" s="31"/>
      <c r="B161" s="148"/>
      <c r="C161" s="149" t="s">
        <v>202</v>
      </c>
      <c r="D161" s="149" t="s">
        <v>146</v>
      </c>
      <c r="E161" s="150" t="s">
        <v>323</v>
      </c>
      <c r="F161" s="151" t="s">
        <v>324</v>
      </c>
      <c r="G161" s="152" t="s">
        <v>210</v>
      </c>
      <c r="H161" s="153">
        <v>1.08</v>
      </c>
      <c r="I161" s="154"/>
      <c r="J161" s="155">
        <f>ROUND(I161*H161,2)</f>
        <v>0</v>
      </c>
      <c r="K161" s="151" t="s">
        <v>150</v>
      </c>
      <c r="L161" s="32"/>
      <c r="M161" s="156" t="s">
        <v>0</v>
      </c>
      <c r="N161" s="157" t="s">
        <v>39</v>
      </c>
      <c r="O161" s="57"/>
      <c r="P161" s="158">
        <f>O161*H161</f>
        <v>0</v>
      </c>
      <c r="Q161" s="158">
        <v>0</v>
      </c>
      <c r="R161" s="158">
        <f>Q161*H161</f>
        <v>0</v>
      </c>
      <c r="S161" s="158">
        <v>0</v>
      </c>
      <c r="T161" s="159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60" t="s">
        <v>151</v>
      </c>
      <c r="AT161" s="160" t="s">
        <v>146</v>
      </c>
      <c r="AU161" s="160" t="s">
        <v>82</v>
      </c>
      <c r="AY161" s="17" t="s">
        <v>144</v>
      </c>
      <c r="BE161" s="161">
        <f>IF(N161="základní",J161,0)</f>
        <v>0</v>
      </c>
      <c r="BF161" s="161">
        <f>IF(N161="snížená",J161,0)</f>
        <v>0</v>
      </c>
      <c r="BG161" s="161">
        <f>IF(N161="zákl. přenesená",J161,0)</f>
        <v>0</v>
      </c>
      <c r="BH161" s="161">
        <f>IF(N161="sníž. přenesená",J161,0)</f>
        <v>0</v>
      </c>
      <c r="BI161" s="161">
        <f>IF(N161="nulová",J161,0)</f>
        <v>0</v>
      </c>
      <c r="BJ161" s="17" t="s">
        <v>80</v>
      </c>
      <c r="BK161" s="161">
        <f>ROUND(I161*H161,2)</f>
        <v>0</v>
      </c>
      <c r="BL161" s="17" t="s">
        <v>151</v>
      </c>
      <c r="BM161" s="160" t="s">
        <v>325</v>
      </c>
    </row>
    <row r="162" spans="1:65" s="14" customFormat="1">
      <c r="B162" s="170"/>
      <c r="D162" s="163" t="s">
        <v>157</v>
      </c>
      <c r="E162" s="171" t="s">
        <v>264</v>
      </c>
      <c r="F162" s="172" t="s">
        <v>326</v>
      </c>
      <c r="H162" s="173">
        <v>1.08</v>
      </c>
      <c r="I162" s="174"/>
      <c r="L162" s="170"/>
      <c r="M162" s="175"/>
      <c r="N162" s="176"/>
      <c r="O162" s="176"/>
      <c r="P162" s="176"/>
      <c r="Q162" s="176"/>
      <c r="R162" s="176"/>
      <c r="S162" s="176"/>
      <c r="T162" s="177"/>
      <c r="AT162" s="171" t="s">
        <v>157</v>
      </c>
      <c r="AU162" s="171" t="s">
        <v>82</v>
      </c>
      <c r="AV162" s="14" t="s">
        <v>82</v>
      </c>
      <c r="AW162" s="14" t="s">
        <v>30</v>
      </c>
      <c r="AX162" s="14" t="s">
        <v>80</v>
      </c>
      <c r="AY162" s="171" t="s">
        <v>144</v>
      </c>
    </row>
    <row r="163" spans="1:65" s="2" customFormat="1" ht="16.5" customHeight="1">
      <c r="A163" s="31"/>
      <c r="B163" s="148"/>
      <c r="C163" s="186" t="s">
        <v>207</v>
      </c>
      <c r="D163" s="186" t="s">
        <v>181</v>
      </c>
      <c r="E163" s="187" t="s">
        <v>327</v>
      </c>
      <c r="F163" s="188" t="s">
        <v>328</v>
      </c>
      <c r="G163" s="189" t="s">
        <v>223</v>
      </c>
      <c r="H163" s="190">
        <v>2.16</v>
      </c>
      <c r="I163" s="191"/>
      <c r="J163" s="192">
        <f>ROUND(I163*H163,2)</f>
        <v>0</v>
      </c>
      <c r="K163" s="188" t="s">
        <v>150</v>
      </c>
      <c r="L163" s="193"/>
      <c r="M163" s="194" t="s">
        <v>0</v>
      </c>
      <c r="N163" s="195" t="s">
        <v>39</v>
      </c>
      <c r="O163" s="57"/>
      <c r="P163" s="158">
        <f>O163*H163</f>
        <v>0</v>
      </c>
      <c r="Q163" s="158">
        <v>1</v>
      </c>
      <c r="R163" s="158">
        <f>Q163*H163</f>
        <v>2.16</v>
      </c>
      <c r="S163" s="158">
        <v>0</v>
      </c>
      <c r="T163" s="159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60" t="s">
        <v>180</v>
      </c>
      <c r="AT163" s="160" t="s">
        <v>181</v>
      </c>
      <c r="AU163" s="160" t="s">
        <v>82</v>
      </c>
      <c r="AY163" s="17" t="s">
        <v>144</v>
      </c>
      <c r="BE163" s="161">
        <f>IF(N163="základní",J163,0)</f>
        <v>0</v>
      </c>
      <c r="BF163" s="161">
        <f>IF(N163="snížená",J163,0)</f>
        <v>0</v>
      </c>
      <c r="BG163" s="161">
        <f>IF(N163="zákl. přenesená",J163,0)</f>
        <v>0</v>
      </c>
      <c r="BH163" s="161">
        <f>IF(N163="sníž. přenesená",J163,0)</f>
        <v>0</v>
      </c>
      <c r="BI163" s="161">
        <f>IF(N163="nulová",J163,0)</f>
        <v>0</v>
      </c>
      <c r="BJ163" s="17" t="s">
        <v>80</v>
      </c>
      <c r="BK163" s="161">
        <f>ROUND(I163*H163,2)</f>
        <v>0</v>
      </c>
      <c r="BL163" s="17" t="s">
        <v>151</v>
      </c>
      <c r="BM163" s="160" t="s">
        <v>329</v>
      </c>
    </row>
    <row r="164" spans="1:65" s="14" customFormat="1">
      <c r="B164" s="170"/>
      <c r="D164" s="163" t="s">
        <v>157</v>
      </c>
      <c r="F164" s="172" t="s">
        <v>330</v>
      </c>
      <c r="H164" s="173">
        <v>2.16</v>
      </c>
      <c r="I164" s="174"/>
      <c r="L164" s="170"/>
      <c r="M164" s="175"/>
      <c r="N164" s="176"/>
      <c r="O164" s="176"/>
      <c r="P164" s="176"/>
      <c r="Q164" s="176"/>
      <c r="R164" s="176"/>
      <c r="S164" s="176"/>
      <c r="T164" s="177"/>
      <c r="AT164" s="171" t="s">
        <v>157</v>
      </c>
      <c r="AU164" s="171" t="s">
        <v>82</v>
      </c>
      <c r="AV164" s="14" t="s">
        <v>82</v>
      </c>
      <c r="AW164" s="14" t="s">
        <v>2</v>
      </c>
      <c r="AX164" s="14" t="s">
        <v>80</v>
      </c>
      <c r="AY164" s="171" t="s">
        <v>144</v>
      </c>
    </row>
    <row r="165" spans="1:65" s="2" customFormat="1" ht="24.2" customHeight="1">
      <c r="A165" s="31"/>
      <c r="B165" s="148"/>
      <c r="C165" s="149" t="s">
        <v>215</v>
      </c>
      <c r="D165" s="149" t="s">
        <v>146</v>
      </c>
      <c r="E165" s="150" t="s">
        <v>331</v>
      </c>
      <c r="F165" s="151" t="s">
        <v>332</v>
      </c>
      <c r="G165" s="152" t="s">
        <v>149</v>
      </c>
      <c r="H165" s="153">
        <v>2405</v>
      </c>
      <c r="I165" s="154"/>
      <c r="J165" s="155">
        <f>ROUND(I165*H165,2)</f>
        <v>0</v>
      </c>
      <c r="K165" s="151" t="s">
        <v>150</v>
      </c>
      <c r="L165" s="32"/>
      <c r="M165" s="156" t="s">
        <v>0</v>
      </c>
      <c r="N165" s="157" t="s">
        <v>39</v>
      </c>
      <c r="O165" s="57"/>
      <c r="P165" s="158">
        <f>O165*H165</f>
        <v>0</v>
      </c>
      <c r="Q165" s="158">
        <v>0</v>
      </c>
      <c r="R165" s="158">
        <f>Q165*H165</f>
        <v>0</v>
      </c>
      <c r="S165" s="158">
        <v>0</v>
      </c>
      <c r="T165" s="159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60" t="s">
        <v>151</v>
      </c>
      <c r="AT165" s="160" t="s">
        <v>146</v>
      </c>
      <c r="AU165" s="160" t="s">
        <v>82</v>
      </c>
      <c r="AY165" s="17" t="s">
        <v>144</v>
      </c>
      <c r="BE165" s="161">
        <f>IF(N165="základní",J165,0)</f>
        <v>0</v>
      </c>
      <c r="BF165" s="161">
        <f>IF(N165="snížená",J165,0)</f>
        <v>0</v>
      </c>
      <c r="BG165" s="161">
        <f>IF(N165="zákl. přenesená",J165,0)</f>
        <v>0</v>
      </c>
      <c r="BH165" s="161">
        <f>IF(N165="sníž. přenesená",J165,0)</f>
        <v>0</v>
      </c>
      <c r="BI165" s="161">
        <f>IF(N165="nulová",J165,0)</f>
        <v>0</v>
      </c>
      <c r="BJ165" s="17" t="s">
        <v>80</v>
      </c>
      <c r="BK165" s="161">
        <f>ROUND(I165*H165,2)</f>
        <v>0</v>
      </c>
      <c r="BL165" s="17" t="s">
        <v>151</v>
      </c>
      <c r="BM165" s="160" t="s">
        <v>333</v>
      </c>
    </row>
    <row r="166" spans="1:65" s="2" customFormat="1" ht="24.2" customHeight="1">
      <c r="A166" s="31"/>
      <c r="B166" s="148"/>
      <c r="C166" s="149" t="s">
        <v>7</v>
      </c>
      <c r="D166" s="149" t="s">
        <v>146</v>
      </c>
      <c r="E166" s="150" t="s">
        <v>334</v>
      </c>
      <c r="F166" s="151" t="s">
        <v>335</v>
      </c>
      <c r="G166" s="152" t="s">
        <v>149</v>
      </c>
      <c r="H166" s="153">
        <v>104.5</v>
      </c>
      <c r="I166" s="154"/>
      <c r="J166" s="155">
        <f>ROUND(I166*H166,2)</f>
        <v>0</v>
      </c>
      <c r="K166" s="151" t="s">
        <v>150</v>
      </c>
      <c r="L166" s="32"/>
      <c r="M166" s="156" t="s">
        <v>0</v>
      </c>
      <c r="N166" s="157" t="s">
        <v>39</v>
      </c>
      <c r="O166" s="57"/>
      <c r="P166" s="158">
        <f>O166*H166</f>
        <v>0</v>
      </c>
      <c r="Q166" s="158">
        <v>0</v>
      </c>
      <c r="R166" s="158">
        <f>Q166*H166</f>
        <v>0</v>
      </c>
      <c r="S166" s="158">
        <v>0</v>
      </c>
      <c r="T166" s="159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60" t="s">
        <v>151</v>
      </c>
      <c r="AT166" s="160" t="s">
        <v>146</v>
      </c>
      <c r="AU166" s="160" t="s">
        <v>82</v>
      </c>
      <c r="AY166" s="17" t="s">
        <v>144</v>
      </c>
      <c r="BE166" s="161">
        <f>IF(N166="základní",J166,0)</f>
        <v>0</v>
      </c>
      <c r="BF166" s="161">
        <f>IF(N166="snížená",J166,0)</f>
        <v>0</v>
      </c>
      <c r="BG166" s="161">
        <f>IF(N166="zákl. přenesená",J166,0)</f>
        <v>0</v>
      </c>
      <c r="BH166" s="161">
        <f>IF(N166="sníž. přenesená",J166,0)</f>
        <v>0</v>
      </c>
      <c r="BI166" s="161">
        <f>IF(N166="nulová",J166,0)</f>
        <v>0</v>
      </c>
      <c r="BJ166" s="17" t="s">
        <v>80</v>
      </c>
      <c r="BK166" s="161">
        <f>ROUND(I166*H166,2)</f>
        <v>0</v>
      </c>
      <c r="BL166" s="17" t="s">
        <v>151</v>
      </c>
      <c r="BM166" s="160" t="s">
        <v>336</v>
      </c>
    </row>
    <row r="167" spans="1:65" s="14" customFormat="1">
      <c r="B167" s="170"/>
      <c r="D167" s="163" t="s">
        <v>157</v>
      </c>
      <c r="E167" s="171" t="s">
        <v>262</v>
      </c>
      <c r="F167" s="172" t="s">
        <v>337</v>
      </c>
      <c r="H167" s="173">
        <v>104.5</v>
      </c>
      <c r="I167" s="174"/>
      <c r="L167" s="170"/>
      <c r="M167" s="175"/>
      <c r="N167" s="176"/>
      <c r="O167" s="176"/>
      <c r="P167" s="176"/>
      <c r="Q167" s="176"/>
      <c r="R167" s="176"/>
      <c r="S167" s="176"/>
      <c r="T167" s="177"/>
      <c r="AT167" s="171" t="s">
        <v>157</v>
      </c>
      <c r="AU167" s="171" t="s">
        <v>82</v>
      </c>
      <c r="AV167" s="14" t="s">
        <v>82</v>
      </c>
      <c r="AW167" s="14" t="s">
        <v>30</v>
      </c>
      <c r="AX167" s="14" t="s">
        <v>80</v>
      </c>
      <c r="AY167" s="171" t="s">
        <v>144</v>
      </c>
    </row>
    <row r="168" spans="1:65" s="2" customFormat="1" ht="24.2" customHeight="1">
      <c r="A168" s="31"/>
      <c r="B168" s="148"/>
      <c r="C168" s="149" t="s">
        <v>226</v>
      </c>
      <c r="D168" s="149" t="s">
        <v>146</v>
      </c>
      <c r="E168" s="150" t="s">
        <v>338</v>
      </c>
      <c r="F168" s="151" t="s">
        <v>339</v>
      </c>
      <c r="G168" s="152" t="s">
        <v>149</v>
      </c>
      <c r="H168" s="153">
        <v>104.5</v>
      </c>
      <c r="I168" s="154"/>
      <c r="J168" s="155">
        <f>ROUND(I168*H168,2)</f>
        <v>0</v>
      </c>
      <c r="K168" s="151" t="s">
        <v>150</v>
      </c>
      <c r="L168" s="32"/>
      <c r="M168" s="156" t="s">
        <v>0</v>
      </c>
      <c r="N168" s="157" t="s">
        <v>39</v>
      </c>
      <c r="O168" s="57"/>
      <c r="P168" s="158">
        <f>O168*H168</f>
        <v>0</v>
      </c>
      <c r="Q168" s="158">
        <v>0</v>
      </c>
      <c r="R168" s="158">
        <f>Q168*H168</f>
        <v>0</v>
      </c>
      <c r="S168" s="158">
        <v>0</v>
      </c>
      <c r="T168" s="159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60" t="s">
        <v>151</v>
      </c>
      <c r="AT168" s="160" t="s">
        <v>146</v>
      </c>
      <c r="AU168" s="160" t="s">
        <v>82</v>
      </c>
      <c r="AY168" s="17" t="s">
        <v>144</v>
      </c>
      <c r="BE168" s="161">
        <f>IF(N168="základní",J168,0)</f>
        <v>0</v>
      </c>
      <c r="BF168" s="161">
        <f>IF(N168="snížená",J168,0)</f>
        <v>0</v>
      </c>
      <c r="BG168" s="161">
        <f>IF(N168="zákl. přenesená",J168,0)</f>
        <v>0</v>
      </c>
      <c r="BH168" s="161">
        <f>IF(N168="sníž. přenesená",J168,0)</f>
        <v>0</v>
      </c>
      <c r="BI168" s="161">
        <f>IF(N168="nulová",J168,0)</f>
        <v>0</v>
      </c>
      <c r="BJ168" s="17" t="s">
        <v>80</v>
      </c>
      <c r="BK168" s="161">
        <f>ROUND(I168*H168,2)</f>
        <v>0</v>
      </c>
      <c r="BL168" s="17" t="s">
        <v>151</v>
      </c>
      <c r="BM168" s="160" t="s">
        <v>340</v>
      </c>
    </row>
    <row r="169" spans="1:65" s="14" customFormat="1">
      <c r="B169" s="170"/>
      <c r="D169" s="163" t="s">
        <v>157</v>
      </c>
      <c r="E169" s="171" t="s">
        <v>0</v>
      </c>
      <c r="F169" s="172" t="s">
        <v>262</v>
      </c>
      <c r="H169" s="173">
        <v>104.5</v>
      </c>
      <c r="I169" s="174"/>
      <c r="L169" s="170"/>
      <c r="M169" s="175"/>
      <c r="N169" s="176"/>
      <c r="O169" s="176"/>
      <c r="P169" s="176"/>
      <c r="Q169" s="176"/>
      <c r="R169" s="176"/>
      <c r="S169" s="176"/>
      <c r="T169" s="177"/>
      <c r="AT169" s="171" t="s">
        <v>157</v>
      </c>
      <c r="AU169" s="171" t="s">
        <v>82</v>
      </c>
      <c r="AV169" s="14" t="s">
        <v>82</v>
      </c>
      <c r="AW169" s="14" t="s">
        <v>30</v>
      </c>
      <c r="AX169" s="14" t="s">
        <v>80</v>
      </c>
      <c r="AY169" s="171" t="s">
        <v>144</v>
      </c>
    </row>
    <row r="170" spans="1:65" s="2" customFormat="1" ht="16.5" customHeight="1">
      <c r="A170" s="31"/>
      <c r="B170" s="148"/>
      <c r="C170" s="186" t="s">
        <v>231</v>
      </c>
      <c r="D170" s="186" t="s">
        <v>181</v>
      </c>
      <c r="E170" s="187" t="s">
        <v>341</v>
      </c>
      <c r="F170" s="188" t="s">
        <v>342</v>
      </c>
      <c r="G170" s="189" t="s">
        <v>343</v>
      </c>
      <c r="H170" s="190">
        <v>2.09</v>
      </c>
      <c r="I170" s="191"/>
      <c r="J170" s="192">
        <f>ROUND(I170*H170,2)</f>
        <v>0</v>
      </c>
      <c r="K170" s="188" t="s">
        <v>150</v>
      </c>
      <c r="L170" s="193"/>
      <c r="M170" s="194" t="s">
        <v>0</v>
      </c>
      <c r="N170" s="195" t="s">
        <v>39</v>
      </c>
      <c r="O170" s="57"/>
      <c r="P170" s="158">
        <f>O170*H170</f>
        <v>0</v>
      </c>
      <c r="Q170" s="158">
        <v>1E-3</v>
      </c>
      <c r="R170" s="158">
        <f>Q170*H170</f>
        <v>2.0899999999999998E-3</v>
      </c>
      <c r="S170" s="158">
        <v>0</v>
      </c>
      <c r="T170" s="159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60" t="s">
        <v>180</v>
      </c>
      <c r="AT170" s="160" t="s">
        <v>181</v>
      </c>
      <c r="AU170" s="160" t="s">
        <v>82</v>
      </c>
      <c r="AY170" s="17" t="s">
        <v>144</v>
      </c>
      <c r="BE170" s="161">
        <f>IF(N170="základní",J170,0)</f>
        <v>0</v>
      </c>
      <c r="BF170" s="161">
        <f>IF(N170="snížená",J170,0)</f>
        <v>0</v>
      </c>
      <c r="BG170" s="161">
        <f>IF(N170="zákl. přenesená",J170,0)</f>
        <v>0</v>
      </c>
      <c r="BH170" s="161">
        <f>IF(N170="sníž. přenesená",J170,0)</f>
        <v>0</v>
      </c>
      <c r="BI170" s="161">
        <f>IF(N170="nulová",J170,0)</f>
        <v>0</v>
      </c>
      <c r="BJ170" s="17" t="s">
        <v>80</v>
      </c>
      <c r="BK170" s="161">
        <f>ROUND(I170*H170,2)</f>
        <v>0</v>
      </c>
      <c r="BL170" s="17" t="s">
        <v>151</v>
      </c>
      <c r="BM170" s="160" t="s">
        <v>344</v>
      </c>
    </row>
    <row r="171" spans="1:65" s="14" customFormat="1">
      <c r="B171" s="170"/>
      <c r="D171" s="163" t="s">
        <v>157</v>
      </c>
      <c r="F171" s="172" t="s">
        <v>345</v>
      </c>
      <c r="H171" s="173">
        <v>2.09</v>
      </c>
      <c r="I171" s="174"/>
      <c r="L171" s="170"/>
      <c r="M171" s="175"/>
      <c r="N171" s="176"/>
      <c r="O171" s="176"/>
      <c r="P171" s="176"/>
      <c r="Q171" s="176"/>
      <c r="R171" s="176"/>
      <c r="S171" s="176"/>
      <c r="T171" s="177"/>
      <c r="AT171" s="171" t="s">
        <v>157</v>
      </c>
      <c r="AU171" s="171" t="s">
        <v>82</v>
      </c>
      <c r="AV171" s="14" t="s">
        <v>82</v>
      </c>
      <c r="AW171" s="14" t="s">
        <v>2</v>
      </c>
      <c r="AX171" s="14" t="s">
        <v>80</v>
      </c>
      <c r="AY171" s="171" t="s">
        <v>144</v>
      </c>
    </row>
    <row r="172" spans="1:65" s="2" customFormat="1" ht="21.75" customHeight="1">
      <c r="A172" s="31"/>
      <c r="B172" s="148"/>
      <c r="C172" s="149" t="s">
        <v>235</v>
      </c>
      <c r="D172" s="149" t="s">
        <v>146</v>
      </c>
      <c r="E172" s="150" t="s">
        <v>346</v>
      </c>
      <c r="F172" s="151" t="s">
        <v>347</v>
      </c>
      <c r="G172" s="152" t="s">
        <v>149</v>
      </c>
      <c r="H172" s="153">
        <v>104.5</v>
      </c>
      <c r="I172" s="154"/>
      <c r="J172" s="155">
        <f>ROUND(I172*H172,2)</f>
        <v>0</v>
      </c>
      <c r="K172" s="151" t="s">
        <v>150</v>
      </c>
      <c r="L172" s="32"/>
      <c r="M172" s="156" t="s">
        <v>0</v>
      </c>
      <c r="N172" s="157" t="s">
        <v>39</v>
      </c>
      <c r="O172" s="57"/>
      <c r="P172" s="158">
        <f>O172*H172</f>
        <v>0</v>
      </c>
      <c r="Q172" s="158">
        <v>0</v>
      </c>
      <c r="R172" s="158">
        <f>Q172*H172</f>
        <v>0</v>
      </c>
      <c r="S172" s="158">
        <v>0</v>
      </c>
      <c r="T172" s="159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60" t="s">
        <v>151</v>
      </c>
      <c r="AT172" s="160" t="s">
        <v>146</v>
      </c>
      <c r="AU172" s="160" t="s">
        <v>82</v>
      </c>
      <c r="AY172" s="17" t="s">
        <v>144</v>
      </c>
      <c r="BE172" s="161">
        <f>IF(N172="základní",J172,0)</f>
        <v>0</v>
      </c>
      <c r="BF172" s="161">
        <f>IF(N172="snížená",J172,0)</f>
        <v>0</v>
      </c>
      <c r="BG172" s="161">
        <f>IF(N172="zákl. přenesená",J172,0)</f>
        <v>0</v>
      </c>
      <c r="BH172" s="161">
        <f>IF(N172="sníž. přenesená",J172,0)</f>
        <v>0</v>
      </c>
      <c r="BI172" s="161">
        <f>IF(N172="nulová",J172,0)</f>
        <v>0</v>
      </c>
      <c r="BJ172" s="17" t="s">
        <v>80</v>
      </c>
      <c r="BK172" s="161">
        <f>ROUND(I172*H172,2)</f>
        <v>0</v>
      </c>
      <c r="BL172" s="17" t="s">
        <v>151</v>
      </c>
      <c r="BM172" s="160" t="s">
        <v>348</v>
      </c>
    </row>
    <row r="173" spans="1:65" s="14" customFormat="1">
      <c r="B173" s="170"/>
      <c r="D173" s="163" t="s">
        <v>157</v>
      </c>
      <c r="E173" s="171" t="s">
        <v>0</v>
      </c>
      <c r="F173" s="172" t="s">
        <v>262</v>
      </c>
      <c r="H173" s="173">
        <v>104.5</v>
      </c>
      <c r="I173" s="174"/>
      <c r="L173" s="170"/>
      <c r="M173" s="175"/>
      <c r="N173" s="176"/>
      <c r="O173" s="176"/>
      <c r="P173" s="176"/>
      <c r="Q173" s="176"/>
      <c r="R173" s="176"/>
      <c r="S173" s="176"/>
      <c r="T173" s="177"/>
      <c r="AT173" s="171" t="s">
        <v>157</v>
      </c>
      <c r="AU173" s="171" t="s">
        <v>82</v>
      </c>
      <c r="AV173" s="14" t="s">
        <v>82</v>
      </c>
      <c r="AW173" s="14" t="s">
        <v>30</v>
      </c>
      <c r="AX173" s="14" t="s">
        <v>80</v>
      </c>
      <c r="AY173" s="171" t="s">
        <v>144</v>
      </c>
    </row>
    <row r="174" spans="1:65" s="2" customFormat="1" ht="16.5" customHeight="1">
      <c r="A174" s="31"/>
      <c r="B174" s="148"/>
      <c r="C174" s="149" t="s">
        <v>240</v>
      </c>
      <c r="D174" s="149" t="s">
        <v>146</v>
      </c>
      <c r="E174" s="150" t="s">
        <v>349</v>
      </c>
      <c r="F174" s="151" t="s">
        <v>350</v>
      </c>
      <c r="G174" s="152" t="s">
        <v>149</v>
      </c>
      <c r="H174" s="153">
        <v>104.5</v>
      </c>
      <c r="I174" s="154"/>
      <c r="J174" s="155">
        <f>ROUND(I174*H174,2)</f>
        <v>0</v>
      </c>
      <c r="K174" s="151" t="s">
        <v>150</v>
      </c>
      <c r="L174" s="32"/>
      <c r="M174" s="156" t="s">
        <v>0</v>
      </c>
      <c r="N174" s="157" t="s">
        <v>39</v>
      </c>
      <c r="O174" s="57"/>
      <c r="P174" s="158">
        <f>O174*H174</f>
        <v>0</v>
      </c>
      <c r="Q174" s="158">
        <v>0</v>
      </c>
      <c r="R174" s="158">
        <f>Q174*H174</f>
        <v>0</v>
      </c>
      <c r="S174" s="158">
        <v>0</v>
      </c>
      <c r="T174" s="159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60" t="s">
        <v>151</v>
      </c>
      <c r="AT174" s="160" t="s">
        <v>146</v>
      </c>
      <c r="AU174" s="160" t="s">
        <v>82</v>
      </c>
      <c r="AY174" s="17" t="s">
        <v>144</v>
      </c>
      <c r="BE174" s="161">
        <f>IF(N174="základní",J174,0)</f>
        <v>0</v>
      </c>
      <c r="BF174" s="161">
        <f>IF(N174="snížená",J174,0)</f>
        <v>0</v>
      </c>
      <c r="BG174" s="161">
        <f>IF(N174="zákl. přenesená",J174,0)</f>
        <v>0</v>
      </c>
      <c r="BH174" s="161">
        <f>IF(N174="sníž. přenesená",J174,0)</f>
        <v>0</v>
      </c>
      <c r="BI174" s="161">
        <f>IF(N174="nulová",J174,0)</f>
        <v>0</v>
      </c>
      <c r="BJ174" s="17" t="s">
        <v>80</v>
      </c>
      <c r="BK174" s="161">
        <f>ROUND(I174*H174,2)</f>
        <v>0</v>
      </c>
      <c r="BL174" s="17" t="s">
        <v>151</v>
      </c>
      <c r="BM174" s="160" t="s">
        <v>351</v>
      </c>
    </row>
    <row r="175" spans="1:65" s="14" customFormat="1">
      <c r="B175" s="170"/>
      <c r="D175" s="163" t="s">
        <v>157</v>
      </c>
      <c r="E175" s="171" t="s">
        <v>0</v>
      </c>
      <c r="F175" s="172" t="s">
        <v>262</v>
      </c>
      <c r="H175" s="173">
        <v>104.5</v>
      </c>
      <c r="I175" s="174"/>
      <c r="L175" s="170"/>
      <c r="M175" s="175"/>
      <c r="N175" s="176"/>
      <c r="O175" s="176"/>
      <c r="P175" s="176"/>
      <c r="Q175" s="176"/>
      <c r="R175" s="176"/>
      <c r="S175" s="176"/>
      <c r="T175" s="177"/>
      <c r="AT175" s="171" t="s">
        <v>157</v>
      </c>
      <c r="AU175" s="171" t="s">
        <v>82</v>
      </c>
      <c r="AV175" s="14" t="s">
        <v>82</v>
      </c>
      <c r="AW175" s="14" t="s">
        <v>30</v>
      </c>
      <c r="AX175" s="14" t="s">
        <v>80</v>
      </c>
      <c r="AY175" s="171" t="s">
        <v>144</v>
      </c>
    </row>
    <row r="176" spans="1:65" s="12" customFormat="1" ht="22.9" customHeight="1">
      <c r="B176" s="135"/>
      <c r="D176" s="136" t="s">
        <v>73</v>
      </c>
      <c r="E176" s="146" t="s">
        <v>82</v>
      </c>
      <c r="F176" s="146" t="s">
        <v>352</v>
      </c>
      <c r="I176" s="138"/>
      <c r="J176" s="147">
        <f>BK176</f>
        <v>0</v>
      </c>
      <c r="L176" s="135"/>
      <c r="M176" s="140"/>
      <c r="N176" s="141"/>
      <c r="O176" s="141"/>
      <c r="P176" s="142">
        <f>SUM(P177:P183)</f>
        <v>0</v>
      </c>
      <c r="Q176" s="141"/>
      <c r="R176" s="142">
        <f>SUM(R177:R183)</f>
        <v>19.659487550000001</v>
      </c>
      <c r="S176" s="141"/>
      <c r="T176" s="143">
        <f>SUM(T177:T183)</f>
        <v>0</v>
      </c>
      <c r="AR176" s="136" t="s">
        <v>80</v>
      </c>
      <c r="AT176" s="144" t="s">
        <v>73</v>
      </c>
      <c r="AU176" s="144" t="s">
        <v>80</v>
      </c>
      <c r="AY176" s="136" t="s">
        <v>144</v>
      </c>
      <c r="BK176" s="145">
        <f>SUM(BK177:BK183)</f>
        <v>0</v>
      </c>
    </row>
    <row r="177" spans="1:65" s="2" customFormat="1" ht="33" customHeight="1">
      <c r="A177" s="31"/>
      <c r="B177" s="148"/>
      <c r="C177" s="149" t="s">
        <v>244</v>
      </c>
      <c r="D177" s="149" t="s">
        <v>146</v>
      </c>
      <c r="E177" s="150" t="s">
        <v>353</v>
      </c>
      <c r="F177" s="151" t="s">
        <v>354</v>
      </c>
      <c r="G177" s="152" t="s">
        <v>210</v>
      </c>
      <c r="H177" s="153">
        <v>11.744999999999999</v>
      </c>
      <c r="I177" s="154"/>
      <c r="J177" s="155">
        <f>ROUND(I177*H177,2)</f>
        <v>0</v>
      </c>
      <c r="K177" s="151" t="s">
        <v>150</v>
      </c>
      <c r="L177" s="32"/>
      <c r="M177" s="156" t="s">
        <v>0</v>
      </c>
      <c r="N177" s="157" t="s">
        <v>39</v>
      </c>
      <c r="O177" s="57"/>
      <c r="P177" s="158">
        <f>O177*H177</f>
        <v>0</v>
      </c>
      <c r="Q177" s="158">
        <v>1.665</v>
      </c>
      <c r="R177" s="158">
        <f>Q177*H177</f>
        <v>19.555425</v>
      </c>
      <c r="S177" s="158">
        <v>0</v>
      </c>
      <c r="T177" s="159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60" t="s">
        <v>151</v>
      </c>
      <c r="AT177" s="160" t="s">
        <v>146</v>
      </c>
      <c r="AU177" s="160" t="s">
        <v>82</v>
      </c>
      <c r="AY177" s="17" t="s">
        <v>144</v>
      </c>
      <c r="BE177" s="161">
        <f>IF(N177="základní",J177,0)</f>
        <v>0</v>
      </c>
      <c r="BF177" s="161">
        <f>IF(N177="snížená",J177,0)</f>
        <v>0</v>
      </c>
      <c r="BG177" s="161">
        <f>IF(N177="zákl. přenesená",J177,0)</f>
        <v>0</v>
      </c>
      <c r="BH177" s="161">
        <f>IF(N177="sníž. přenesená",J177,0)</f>
        <v>0</v>
      </c>
      <c r="BI177" s="161">
        <f>IF(N177="nulová",J177,0)</f>
        <v>0</v>
      </c>
      <c r="BJ177" s="17" t="s">
        <v>80</v>
      </c>
      <c r="BK177" s="161">
        <f>ROUND(I177*H177,2)</f>
        <v>0</v>
      </c>
      <c r="BL177" s="17" t="s">
        <v>151</v>
      </c>
      <c r="BM177" s="160" t="s">
        <v>355</v>
      </c>
    </row>
    <row r="178" spans="1:65" s="14" customFormat="1">
      <c r="B178" s="170"/>
      <c r="D178" s="163" t="s">
        <v>157</v>
      </c>
      <c r="E178" s="171" t="s">
        <v>0</v>
      </c>
      <c r="F178" s="172" t="s">
        <v>277</v>
      </c>
      <c r="H178" s="173">
        <v>11.744999999999999</v>
      </c>
      <c r="I178" s="174"/>
      <c r="L178" s="170"/>
      <c r="M178" s="175"/>
      <c r="N178" s="176"/>
      <c r="O178" s="176"/>
      <c r="P178" s="176"/>
      <c r="Q178" s="176"/>
      <c r="R178" s="176"/>
      <c r="S178" s="176"/>
      <c r="T178" s="177"/>
      <c r="AT178" s="171" t="s">
        <v>157</v>
      </c>
      <c r="AU178" s="171" t="s">
        <v>82</v>
      </c>
      <c r="AV178" s="14" t="s">
        <v>82</v>
      </c>
      <c r="AW178" s="14" t="s">
        <v>30</v>
      </c>
      <c r="AX178" s="14" t="s">
        <v>80</v>
      </c>
      <c r="AY178" s="171" t="s">
        <v>144</v>
      </c>
    </row>
    <row r="179" spans="1:65" s="2" customFormat="1" ht="24.2" customHeight="1">
      <c r="A179" s="31"/>
      <c r="B179" s="148"/>
      <c r="C179" s="149" t="s">
        <v>6</v>
      </c>
      <c r="D179" s="149" t="s">
        <v>146</v>
      </c>
      <c r="E179" s="150" t="s">
        <v>356</v>
      </c>
      <c r="F179" s="151" t="s">
        <v>357</v>
      </c>
      <c r="G179" s="152" t="s">
        <v>149</v>
      </c>
      <c r="H179" s="153">
        <v>140.94</v>
      </c>
      <c r="I179" s="154"/>
      <c r="J179" s="155">
        <f>ROUND(I179*H179,2)</f>
        <v>0</v>
      </c>
      <c r="K179" s="151" t="s">
        <v>150</v>
      </c>
      <c r="L179" s="32"/>
      <c r="M179" s="156" t="s">
        <v>0</v>
      </c>
      <c r="N179" s="157" t="s">
        <v>39</v>
      </c>
      <c r="O179" s="57"/>
      <c r="P179" s="158">
        <f>O179*H179</f>
        <v>0</v>
      </c>
      <c r="Q179" s="158">
        <v>1.7000000000000001E-4</v>
      </c>
      <c r="R179" s="158">
        <f>Q179*H179</f>
        <v>2.39598E-2</v>
      </c>
      <c r="S179" s="158">
        <v>0</v>
      </c>
      <c r="T179" s="159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60" t="s">
        <v>151</v>
      </c>
      <c r="AT179" s="160" t="s">
        <v>146</v>
      </c>
      <c r="AU179" s="160" t="s">
        <v>82</v>
      </c>
      <c r="AY179" s="17" t="s">
        <v>144</v>
      </c>
      <c r="BE179" s="161">
        <f>IF(N179="základní",J179,0)</f>
        <v>0</v>
      </c>
      <c r="BF179" s="161">
        <f>IF(N179="snížená",J179,0)</f>
        <v>0</v>
      </c>
      <c r="BG179" s="161">
        <f>IF(N179="zákl. přenesená",J179,0)</f>
        <v>0</v>
      </c>
      <c r="BH179" s="161">
        <f>IF(N179="sníž. přenesená",J179,0)</f>
        <v>0</v>
      </c>
      <c r="BI179" s="161">
        <f>IF(N179="nulová",J179,0)</f>
        <v>0</v>
      </c>
      <c r="BJ179" s="17" t="s">
        <v>80</v>
      </c>
      <c r="BK179" s="161">
        <f>ROUND(I179*H179,2)</f>
        <v>0</v>
      </c>
      <c r="BL179" s="17" t="s">
        <v>151</v>
      </c>
      <c r="BM179" s="160" t="s">
        <v>358</v>
      </c>
    </row>
    <row r="180" spans="1:65" s="14" customFormat="1">
      <c r="B180" s="170"/>
      <c r="D180" s="163" t="s">
        <v>157</v>
      </c>
      <c r="E180" s="171" t="s">
        <v>0</v>
      </c>
      <c r="F180" s="172" t="s">
        <v>359</v>
      </c>
      <c r="H180" s="173">
        <v>140.94</v>
      </c>
      <c r="I180" s="174"/>
      <c r="L180" s="170"/>
      <c r="M180" s="175"/>
      <c r="N180" s="176"/>
      <c r="O180" s="176"/>
      <c r="P180" s="176"/>
      <c r="Q180" s="176"/>
      <c r="R180" s="176"/>
      <c r="S180" s="176"/>
      <c r="T180" s="177"/>
      <c r="AT180" s="171" t="s">
        <v>157</v>
      </c>
      <c r="AU180" s="171" t="s">
        <v>82</v>
      </c>
      <c r="AV180" s="14" t="s">
        <v>82</v>
      </c>
      <c r="AW180" s="14" t="s">
        <v>30</v>
      </c>
      <c r="AX180" s="14" t="s">
        <v>80</v>
      </c>
      <c r="AY180" s="171" t="s">
        <v>144</v>
      </c>
    </row>
    <row r="181" spans="1:65" s="2" customFormat="1" ht="24.2" customHeight="1">
      <c r="A181" s="31"/>
      <c r="B181" s="148"/>
      <c r="C181" s="186" t="s">
        <v>253</v>
      </c>
      <c r="D181" s="186" t="s">
        <v>181</v>
      </c>
      <c r="E181" s="187" t="s">
        <v>360</v>
      </c>
      <c r="F181" s="188" t="s">
        <v>361</v>
      </c>
      <c r="G181" s="189" t="s">
        <v>149</v>
      </c>
      <c r="H181" s="190">
        <v>166.94300000000001</v>
      </c>
      <c r="I181" s="191"/>
      <c r="J181" s="192">
        <f>ROUND(I181*H181,2)</f>
        <v>0</v>
      </c>
      <c r="K181" s="188" t="s">
        <v>150</v>
      </c>
      <c r="L181" s="193"/>
      <c r="M181" s="194" t="s">
        <v>0</v>
      </c>
      <c r="N181" s="195" t="s">
        <v>39</v>
      </c>
      <c r="O181" s="57"/>
      <c r="P181" s="158">
        <f>O181*H181</f>
        <v>0</v>
      </c>
      <c r="Q181" s="158">
        <v>2.5000000000000001E-4</v>
      </c>
      <c r="R181" s="158">
        <f>Q181*H181</f>
        <v>4.1735750000000002E-2</v>
      </c>
      <c r="S181" s="158">
        <v>0</v>
      </c>
      <c r="T181" s="159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60" t="s">
        <v>180</v>
      </c>
      <c r="AT181" s="160" t="s">
        <v>181</v>
      </c>
      <c r="AU181" s="160" t="s">
        <v>82</v>
      </c>
      <c r="AY181" s="17" t="s">
        <v>144</v>
      </c>
      <c r="BE181" s="161">
        <f>IF(N181="základní",J181,0)</f>
        <v>0</v>
      </c>
      <c r="BF181" s="161">
        <f>IF(N181="snížená",J181,0)</f>
        <v>0</v>
      </c>
      <c r="BG181" s="161">
        <f>IF(N181="zákl. přenesená",J181,0)</f>
        <v>0</v>
      </c>
      <c r="BH181" s="161">
        <f>IF(N181="sníž. přenesená",J181,0)</f>
        <v>0</v>
      </c>
      <c r="BI181" s="161">
        <f>IF(N181="nulová",J181,0)</f>
        <v>0</v>
      </c>
      <c r="BJ181" s="17" t="s">
        <v>80</v>
      </c>
      <c r="BK181" s="161">
        <f>ROUND(I181*H181,2)</f>
        <v>0</v>
      </c>
      <c r="BL181" s="17" t="s">
        <v>151</v>
      </c>
      <c r="BM181" s="160" t="s">
        <v>362</v>
      </c>
    </row>
    <row r="182" spans="1:65" s="14" customFormat="1">
      <c r="B182" s="170"/>
      <c r="D182" s="163" t="s">
        <v>157</v>
      </c>
      <c r="F182" s="172" t="s">
        <v>363</v>
      </c>
      <c r="H182" s="173">
        <v>166.94300000000001</v>
      </c>
      <c r="I182" s="174"/>
      <c r="L182" s="170"/>
      <c r="M182" s="175"/>
      <c r="N182" s="176"/>
      <c r="O182" s="176"/>
      <c r="P182" s="176"/>
      <c r="Q182" s="176"/>
      <c r="R182" s="176"/>
      <c r="S182" s="176"/>
      <c r="T182" s="177"/>
      <c r="AT182" s="171" t="s">
        <v>157</v>
      </c>
      <c r="AU182" s="171" t="s">
        <v>82</v>
      </c>
      <c r="AV182" s="14" t="s">
        <v>82</v>
      </c>
      <c r="AW182" s="14" t="s">
        <v>2</v>
      </c>
      <c r="AX182" s="14" t="s">
        <v>80</v>
      </c>
      <c r="AY182" s="171" t="s">
        <v>144</v>
      </c>
    </row>
    <row r="183" spans="1:65" s="2" customFormat="1" ht="24.2" customHeight="1">
      <c r="A183" s="31"/>
      <c r="B183" s="148"/>
      <c r="C183" s="149" t="s">
        <v>364</v>
      </c>
      <c r="D183" s="149" t="s">
        <v>146</v>
      </c>
      <c r="E183" s="150" t="s">
        <v>365</v>
      </c>
      <c r="F183" s="151" t="s">
        <v>366</v>
      </c>
      <c r="G183" s="152" t="s">
        <v>190</v>
      </c>
      <c r="H183" s="153">
        <v>78.3</v>
      </c>
      <c r="I183" s="154"/>
      <c r="J183" s="155">
        <f>ROUND(I183*H183,2)</f>
        <v>0</v>
      </c>
      <c r="K183" s="151" t="s">
        <v>150</v>
      </c>
      <c r="L183" s="32"/>
      <c r="M183" s="156" t="s">
        <v>0</v>
      </c>
      <c r="N183" s="157" t="s">
        <v>39</v>
      </c>
      <c r="O183" s="57"/>
      <c r="P183" s="158">
        <f>O183*H183</f>
        <v>0</v>
      </c>
      <c r="Q183" s="158">
        <v>4.8999999999999998E-4</v>
      </c>
      <c r="R183" s="158">
        <f>Q183*H183</f>
        <v>3.8366999999999998E-2</v>
      </c>
      <c r="S183" s="158">
        <v>0</v>
      </c>
      <c r="T183" s="159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60" t="s">
        <v>151</v>
      </c>
      <c r="AT183" s="160" t="s">
        <v>146</v>
      </c>
      <c r="AU183" s="160" t="s">
        <v>82</v>
      </c>
      <c r="AY183" s="17" t="s">
        <v>144</v>
      </c>
      <c r="BE183" s="161">
        <f>IF(N183="základní",J183,0)</f>
        <v>0</v>
      </c>
      <c r="BF183" s="161">
        <f>IF(N183="snížená",J183,0)</f>
        <v>0</v>
      </c>
      <c r="BG183" s="161">
        <f>IF(N183="zákl. přenesená",J183,0)</f>
        <v>0</v>
      </c>
      <c r="BH183" s="161">
        <f>IF(N183="sníž. přenesená",J183,0)</f>
        <v>0</v>
      </c>
      <c r="BI183" s="161">
        <f>IF(N183="nulová",J183,0)</f>
        <v>0</v>
      </c>
      <c r="BJ183" s="17" t="s">
        <v>80</v>
      </c>
      <c r="BK183" s="161">
        <f>ROUND(I183*H183,2)</f>
        <v>0</v>
      </c>
      <c r="BL183" s="17" t="s">
        <v>151</v>
      </c>
      <c r="BM183" s="160" t="s">
        <v>367</v>
      </c>
    </row>
    <row r="184" spans="1:65" s="12" customFormat="1" ht="22.9" customHeight="1">
      <c r="B184" s="135"/>
      <c r="D184" s="136" t="s">
        <v>73</v>
      </c>
      <c r="E184" s="146" t="s">
        <v>151</v>
      </c>
      <c r="F184" s="146" t="s">
        <v>368</v>
      </c>
      <c r="I184" s="138"/>
      <c r="J184" s="147">
        <f>BK184</f>
        <v>0</v>
      </c>
      <c r="L184" s="135"/>
      <c r="M184" s="140"/>
      <c r="N184" s="141"/>
      <c r="O184" s="141"/>
      <c r="P184" s="142">
        <f>SUM(P185:P186)</f>
        <v>0</v>
      </c>
      <c r="Q184" s="141"/>
      <c r="R184" s="142">
        <f>SUM(R185:R186)</f>
        <v>0.45378479999999999</v>
      </c>
      <c r="S184" s="141"/>
      <c r="T184" s="143">
        <f>SUM(T185:T186)</f>
        <v>0</v>
      </c>
      <c r="AR184" s="136" t="s">
        <v>80</v>
      </c>
      <c r="AT184" s="144" t="s">
        <v>73</v>
      </c>
      <c r="AU184" s="144" t="s">
        <v>80</v>
      </c>
      <c r="AY184" s="136" t="s">
        <v>144</v>
      </c>
      <c r="BK184" s="145">
        <f>SUM(BK185:BK186)</f>
        <v>0</v>
      </c>
    </row>
    <row r="185" spans="1:65" s="2" customFormat="1" ht="24.2" customHeight="1">
      <c r="A185" s="31"/>
      <c r="B185" s="148"/>
      <c r="C185" s="149" t="s">
        <v>369</v>
      </c>
      <c r="D185" s="149" t="s">
        <v>146</v>
      </c>
      <c r="E185" s="150" t="s">
        <v>370</v>
      </c>
      <c r="F185" s="151" t="s">
        <v>371</v>
      </c>
      <c r="G185" s="152" t="s">
        <v>210</v>
      </c>
      <c r="H185" s="153">
        <v>0.24</v>
      </c>
      <c r="I185" s="154"/>
      <c r="J185" s="155">
        <f>ROUND(I185*H185,2)</f>
        <v>0</v>
      </c>
      <c r="K185" s="151" t="s">
        <v>150</v>
      </c>
      <c r="L185" s="32"/>
      <c r="M185" s="156" t="s">
        <v>0</v>
      </c>
      <c r="N185" s="157" t="s">
        <v>39</v>
      </c>
      <c r="O185" s="57"/>
      <c r="P185" s="158">
        <f>O185*H185</f>
        <v>0</v>
      </c>
      <c r="Q185" s="158">
        <v>1.8907700000000001</v>
      </c>
      <c r="R185" s="158">
        <f>Q185*H185</f>
        <v>0.45378479999999999</v>
      </c>
      <c r="S185" s="158">
        <v>0</v>
      </c>
      <c r="T185" s="159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60" t="s">
        <v>151</v>
      </c>
      <c r="AT185" s="160" t="s">
        <v>146</v>
      </c>
      <c r="AU185" s="160" t="s">
        <v>82</v>
      </c>
      <c r="AY185" s="17" t="s">
        <v>144</v>
      </c>
      <c r="BE185" s="161">
        <f>IF(N185="základní",J185,0)</f>
        <v>0</v>
      </c>
      <c r="BF185" s="161">
        <f>IF(N185="snížená",J185,0)</f>
        <v>0</v>
      </c>
      <c r="BG185" s="161">
        <f>IF(N185="zákl. přenesená",J185,0)</f>
        <v>0</v>
      </c>
      <c r="BH185" s="161">
        <f>IF(N185="sníž. přenesená",J185,0)</f>
        <v>0</v>
      </c>
      <c r="BI185" s="161">
        <f>IF(N185="nulová",J185,0)</f>
        <v>0</v>
      </c>
      <c r="BJ185" s="17" t="s">
        <v>80</v>
      </c>
      <c r="BK185" s="161">
        <f>ROUND(I185*H185,2)</f>
        <v>0</v>
      </c>
      <c r="BL185" s="17" t="s">
        <v>151</v>
      </c>
      <c r="BM185" s="160" t="s">
        <v>372</v>
      </c>
    </row>
    <row r="186" spans="1:65" s="14" customFormat="1">
      <c r="B186" s="170"/>
      <c r="D186" s="163" t="s">
        <v>157</v>
      </c>
      <c r="E186" s="171" t="s">
        <v>266</v>
      </c>
      <c r="F186" s="172" t="s">
        <v>373</v>
      </c>
      <c r="H186" s="173">
        <v>0.24</v>
      </c>
      <c r="I186" s="174"/>
      <c r="L186" s="170"/>
      <c r="M186" s="175"/>
      <c r="N186" s="176"/>
      <c r="O186" s="176"/>
      <c r="P186" s="176"/>
      <c r="Q186" s="176"/>
      <c r="R186" s="176"/>
      <c r="S186" s="176"/>
      <c r="T186" s="177"/>
      <c r="AT186" s="171" t="s">
        <v>157</v>
      </c>
      <c r="AU186" s="171" t="s">
        <v>82</v>
      </c>
      <c r="AV186" s="14" t="s">
        <v>82</v>
      </c>
      <c r="AW186" s="14" t="s">
        <v>30</v>
      </c>
      <c r="AX186" s="14" t="s">
        <v>80</v>
      </c>
      <c r="AY186" s="171" t="s">
        <v>144</v>
      </c>
    </row>
    <row r="187" spans="1:65" s="12" customFormat="1" ht="22.9" customHeight="1">
      <c r="B187" s="135"/>
      <c r="D187" s="136" t="s">
        <v>73</v>
      </c>
      <c r="E187" s="146" t="s">
        <v>180</v>
      </c>
      <c r="F187" s="146" t="s">
        <v>374</v>
      </c>
      <c r="I187" s="138"/>
      <c r="J187" s="147">
        <f>BK187</f>
        <v>0</v>
      </c>
      <c r="L187" s="135"/>
      <c r="M187" s="140"/>
      <c r="N187" s="141"/>
      <c r="O187" s="141"/>
      <c r="P187" s="142">
        <f>SUM(P188:P198)</f>
        <v>0</v>
      </c>
      <c r="Q187" s="141"/>
      <c r="R187" s="142">
        <f>SUM(R188:R198)</f>
        <v>19.674603989999998</v>
      </c>
      <c r="S187" s="141"/>
      <c r="T187" s="143">
        <f>SUM(T188:T198)</f>
        <v>0</v>
      </c>
      <c r="AR187" s="136" t="s">
        <v>80</v>
      </c>
      <c r="AT187" s="144" t="s">
        <v>73</v>
      </c>
      <c r="AU187" s="144" t="s">
        <v>80</v>
      </c>
      <c r="AY187" s="136" t="s">
        <v>144</v>
      </c>
      <c r="BK187" s="145">
        <f>SUM(BK188:BK198)</f>
        <v>0</v>
      </c>
    </row>
    <row r="188" spans="1:65" s="2" customFormat="1" ht="24.2" customHeight="1">
      <c r="A188" s="31"/>
      <c r="B188" s="148"/>
      <c r="C188" s="149" t="s">
        <v>375</v>
      </c>
      <c r="D188" s="149" t="s">
        <v>146</v>
      </c>
      <c r="E188" s="150" t="s">
        <v>376</v>
      </c>
      <c r="F188" s="151" t="s">
        <v>377</v>
      </c>
      <c r="G188" s="152" t="s">
        <v>190</v>
      </c>
      <c r="H188" s="153">
        <v>4</v>
      </c>
      <c r="I188" s="154"/>
      <c r="J188" s="155">
        <f t="shared" ref="J188:J193" si="0">ROUND(I188*H188,2)</f>
        <v>0</v>
      </c>
      <c r="K188" s="151" t="s">
        <v>150</v>
      </c>
      <c r="L188" s="32"/>
      <c r="M188" s="156" t="s">
        <v>0</v>
      </c>
      <c r="N188" s="157" t="s">
        <v>39</v>
      </c>
      <c r="O188" s="57"/>
      <c r="P188" s="158">
        <f t="shared" ref="P188:P193" si="1">O188*H188</f>
        <v>0</v>
      </c>
      <c r="Q188" s="158">
        <v>2.7599999999999999E-3</v>
      </c>
      <c r="R188" s="158">
        <f t="shared" ref="R188:R193" si="2">Q188*H188</f>
        <v>1.1039999999999999E-2</v>
      </c>
      <c r="S188" s="158">
        <v>0</v>
      </c>
      <c r="T188" s="159">
        <f t="shared" ref="T188:T193" si="3"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60" t="s">
        <v>151</v>
      </c>
      <c r="AT188" s="160" t="s">
        <v>146</v>
      </c>
      <c r="AU188" s="160" t="s">
        <v>82</v>
      </c>
      <c r="AY188" s="17" t="s">
        <v>144</v>
      </c>
      <c r="BE188" s="161">
        <f t="shared" ref="BE188:BE193" si="4">IF(N188="základní",J188,0)</f>
        <v>0</v>
      </c>
      <c r="BF188" s="161">
        <f t="shared" ref="BF188:BF193" si="5">IF(N188="snížená",J188,0)</f>
        <v>0</v>
      </c>
      <c r="BG188" s="161">
        <f t="shared" ref="BG188:BG193" si="6">IF(N188="zákl. přenesená",J188,0)</f>
        <v>0</v>
      </c>
      <c r="BH188" s="161">
        <f t="shared" ref="BH188:BH193" si="7">IF(N188="sníž. přenesená",J188,0)</f>
        <v>0</v>
      </c>
      <c r="BI188" s="161">
        <f t="shared" ref="BI188:BI193" si="8">IF(N188="nulová",J188,0)</f>
        <v>0</v>
      </c>
      <c r="BJ188" s="17" t="s">
        <v>80</v>
      </c>
      <c r="BK188" s="161">
        <f t="shared" ref="BK188:BK193" si="9">ROUND(I188*H188,2)</f>
        <v>0</v>
      </c>
      <c r="BL188" s="17" t="s">
        <v>151</v>
      </c>
      <c r="BM188" s="160" t="s">
        <v>378</v>
      </c>
    </row>
    <row r="189" spans="1:65" s="2" customFormat="1" ht="21.75" customHeight="1">
      <c r="A189" s="31"/>
      <c r="B189" s="148"/>
      <c r="C189" s="149" t="s">
        <v>379</v>
      </c>
      <c r="D189" s="149" t="s">
        <v>146</v>
      </c>
      <c r="E189" s="150" t="s">
        <v>380</v>
      </c>
      <c r="F189" s="151" t="s">
        <v>381</v>
      </c>
      <c r="G189" s="152" t="s">
        <v>190</v>
      </c>
      <c r="H189" s="153">
        <v>4</v>
      </c>
      <c r="I189" s="154"/>
      <c r="J189" s="155">
        <f t="shared" si="0"/>
        <v>0</v>
      </c>
      <c r="K189" s="151" t="s">
        <v>150</v>
      </c>
      <c r="L189" s="32"/>
      <c r="M189" s="156" t="s">
        <v>0</v>
      </c>
      <c r="N189" s="157" t="s">
        <v>39</v>
      </c>
      <c r="O189" s="57"/>
      <c r="P189" s="158">
        <f t="shared" si="1"/>
        <v>0</v>
      </c>
      <c r="Q189" s="158">
        <v>0</v>
      </c>
      <c r="R189" s="158">
        <f t="shared" si="2"/>
        <v>0</v>
      </c>
      <c r="S189" s="158">
        <v>0</v>
      </c>
      <c r="T189" s="159">
        <f t="shared" si="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60" t="s">
        <v>151</v>
      </c>
      <c r="AT189" s="160" t="s">
        <v>146</v>
      </c>
      <c r="AU189" s="160" t="s">
        <v>82</v>
      </c>
      <c r="AY189" s="17" t="s">
        <v>144</v>
      </c>
      <c r="BE189" s="161">
        <f t="shared" si="4"/>
        <v>0</v>
      </c>
      <c r="BF189" s="161">
        <f t="shared" si="5"/>
        <v>0</v>
      </c>
      <c r="BG189" s="161">
        <f t="shared" si="6"/>
        <v>0</v>
      </c>
      <c r="BH189" s="161">
        <f t="shared" si="7"/>
        <v>0</v>
      </c>
      <c r="BI189" s="161">
        <f t="shared" si="8"/>
        <v>0</v>
      </c>
      <c r="BJ189" s="17" t="s">
        <v>80</v>
      </c>
      <c r="BK189" s="161">
        <f t="shared" si="9"/>
        <v>0</v>
      </c>
      <c r="BL189" s="17" t="s">
        <v>151</v>
      </c>
      <c r="BM189" s="160" t="s">
        <v>382</v>
      </c>
    </row>
    <row r="190" spans="1:65" s="2" customFormat="1" ht="24.2" customHeight="1">
      <c r="A190" s="31"/>
      <c r="B190" s="148"/>
      <c r="C190" s="149" t="s">
        <v>383</v>
      </c>
      <c r="D190" s="149" t="s">
        <v>146</v>
      </c>
      <c r="E190" s="150" t="s">
        <v>384</v>
      </c>
      <c r="F190" s="151" t="s">
        <v>385</v>
      </c>
      <c r="G190" s="152" t="s">
        <v>386</v>
      </c>
      <c r="H190" s="153">
        <v>4</v>
      </c>
      <c r="I190" s="154"/>
      <c r="J190" s="155">
        <f t="shared" si="0"/>
        <v>0</v>
      </c>
      <c r="K190" s="151" t="s">
        <v>0</v>
      </c>
      <c r="L190" s="32"/>
      <c r="M190" s="156" t="s">
        <v>0</v>
      </c>
      <c r="N190" s="157" t="s">
        <v>39</v>
      </c>
      <c r="O190" s="57"/>
      <c r="P190" s="158">
        <f t="shared" si="1"/>
        <v>0</v>
      </c>
      <c r="Q190" s="158">
        <v>3.0759999999999999E-2</v>
      </c>
      <c r="R190" s="158">
        <f t="shared" si="2"/>
        <v>0.12304</v>
      </c>
      <c r="S190" s="158">
        <v>0</v>
      </c>
      <c r="T190" s="159">
        <f t="shared" si="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60" t="s">
        <v>151</v>
      </c>
      <c r="AT190" s="160" t="s">
        <v>146</v>
      </c>
      <c r="AU190" s="160" t="s">
        <v>82</v>
      </c>
      <c r="AY190" s="17" t="s">
        <v>144</v>
      </c>
      <c r="BE190" s="161">
        <f t="shared" si="4"/>
        <v>0</v>
      </c>
      <c r="BF190" s="161">
        <f t="shared" si="5"/>
        <v>0</v>
      </c>
      <c r="BG190" s="161">
        <f t="shared" si="6"/>
        <v>0</v>
      </c>
      <c r="BH190" s="161">
        <f t="shared" si="7"/>
        <v>0</v>
      </c>
      <c r="BI190" s="161">
        <f t="shared" si="8"/>
        <v>0</v>
      </c>
      <c r="BJ190" s="17" t="s">
        <v>80</v>
      </c>
      <c r="BK190" s="161">
        <f t="shared" si="9"/>
        <v>0</v>
      </c>
      <c r="BL190" s="17" t="s">
        <v>151</v>
      </c>
      <c r="BM190" s="160" t="s">
        <v>387</v>
      </c>
    </row>
    <row r="191" spans="1:65" s="2" customFormat="1" ht="24.2" customHeight="1">
      <c r="A191" s="31"/>
      <c r="B191" s="148"/>
      <c r="C191" s="149" t="s">
        <v>388</v>
      </c>
      <c r="D191" s="149" t="s">
        <v>146</v>
      </c>
      <c r="E191" s="150" t="s">
        <v>389</v>
      </c>
      <c r="F191" s="151" t="s">
        <v>390</v>
      </c>
      <c r="G191" s="152" t="s">
        <v>386</v>
      </c>
      <c r="H191" s="153">
        <v>21</v>
      </c>
      <c r="I191" s="154"/>
      <c r="J191" s="155">
        <f t="shared" si="0"/>
        <v>0</v>
      </c>
      <c r="K191" s="151" t="s">
        <v>150</v>
      </c>
      <c r="L191" s="32"/>
      <c r="M191" s="156" t="s">
        <v>0</v>
      </c>
      <c r="N191" s="157" t="s">
        <v>39</v>
      </c>
      <c r="O191" s="57"/>
      <c r="P191" s="158">
        <f t="shared" si="1"/>
        <v>0</v>
      </c>
      <c r="Q191" s="158">
        <v>0.42080000000000001</v>
      </c>
      <c r="R191" s="158">
        <f t="shared" si="2"/>
        <v>8.8368000000000002</v>
      </c>
      <c r="S191" s="158">
        <v>0</v>
      </c>
      <c r="T191" s="159">
        <f t="shared" si="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60" t="s">
        <v>151</v>
      </c>
      <c r="AT191" s="160" t="s">
        <v>146</v>
      </c>
      <c r="AU191" s="160" t="s">
        <v>82</v>
      </c>
      <c r="AY191" s="17" t="s">
        <v>144</v>
      </c>
      <c r="BE191" s="161">
        <f t="shared" si="4"/>
        <v>0</v>
      </c>
      <c r="BF191" s="161">
        <f t="shared" si="5"/>
        <v>0</v>
      </c>
      <c r="BG191" s="161">
        <f t="shared" si="6"/>
        <v>0</v>
      </c>
      <c r="BH191" s="161">
        <f t="shared" si="7"/>
        <v>0</v>
      </c>
      <c r="BI191" s="161">
        <f t="shared" si="8"/>
        <v>0</v>
      </c>
      <c r="BJ191" s="17" t="s">
        <v>80</v>
      </c>
      <c r="BK191" s="161">
        <f t="shared" si="9"/>
        <v>0</v>
      </c>
      <c r="BL191" s="17" t="s">
        <v>151</v>
      </c>
      <c r="BM191" s="160" t="s">
        <v>391</v>
      </c>
    </row>
    <row r="192" spans="1:65" s="2" customFormat="1" ht="33" customHeight="1">
      <c r="A192" s="31"/>
      <c r="B192" s="148"/>
      <c r="C192" s="149" t="s">
        <v>392</v>
      </c>
      <c r="D192" s="149" t="s">
        <v>146</v>
      </c>
      <c r="E192" s="150" t="s">
        <v>393</v>
      </c>
      <c r="F192" s="151" t="s">
        <v>394</v>
      </c>
      <c r="G192" s="152" t="s">
        <v>386</v>
      </c>
      <c r="H192" s="153">
        <v>1</v>
      </c>
      <c r="I192" s="154"/>
      <c r="J192" s="155">
        <f t="shared" si="0"/>
        <v>0</v>
      </c>
      <c r="K192" s="151" t="s">
        <v>150</v>
      </c>
      <c r="L192" s="32"/>
      <c r="M192" s="156" t="s">
        <v>0</v>
      </c>
      <c r="N192" s="157" t="s">
        <v>39</v>
      </c>
      <c r="O192" s="57"/>
      <c r="P192" s="158">
        <f t="shared" si="1"/>
        <v>0</v>
      </c>
      <c r="Q192" s="158">
        <v>0.31108000000000002</v>
      </c>
      <c r="R192" s="158">
        <f t="shared" si="2"/>
        <v>0.31108000000000002</v>
      </c>
      <c r="S192" s="158">
        <v>0</v>
      </c>
      <c r="T192" s="159">
        <f t="shared" si="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60" t="s">
        <v>151</v>
      </c>
      <c r="AT192" s="160" t="s">
        <v>146</v>
      </c>
      <c r="AU192" s="160" t="s">
        <v>82</v>
      </c>
      <c r="AY192" s="17" t="s">
        <v>144</v>
      </c>
      <c r="BE192" s="161">
        <f t="shared" si="4"/>
        <v>0</v>
      </c>
      <c r="BF192" s="161">
        <f t="shared" si="5"/>
        <v>0</v>
      </c>
      <c r="BG192" s="161">
        <f t="shared" si="6"/>
        <v>0</v>
      </c>
      <c r="BH192" s="161">
        <f t="shared" si="7"/>
        <v>0</v>
      </c>
      <c r="BI192" s="161">
        <f t="shared" si="8"/>
        <v>0</v>
      </c>
      <c r="BJ192" s="17" t="s">
        <v>80</v>
      </c>
      <c r="BK192" s="161">
        <f t="shared" si="9"/>
        <v>0</v>
      </c>
      <c r="BL192" s="17" t="s">
        <v>151</v>
      </c>
      <c r="BM192" s="160" t="s">
        <v>395</v>
      </c>
    </row>
    <row r="193" spans="1:65" s="2" customFormat="1" ht="33" customHeight="1">
      <c r="A193" s="31"/>
      <c r="B193" s="148"/>
      <c r="C193" s="149" t="s">
        <v>396</v>
      </c>
      <c r="D193" s="149" t="s">
        <v>146</v>
      </c>
      <c r="E193" s="150" t="s">
        <v>397</v>
      </c>
      <c r="F193" s="151" t="s">
        <v>398</v>
      </c>
      <c r="G193" s="152" t="s">
        <v>210</v>
      </c>
      <c r="H193" s="153">
        <v>4.0220000000000002</v>
      </c>
      <c r="I193" s="154"/>
      <c r="J193" s="155">
        <f t="shared" si="0"/>
        <v>0</v>
      </c>
      <c r="K193" s="151" t="s">
        <v>150</v>
      </c>
      <c r="L193" s="32"/>
      <c r="M193" s="156" t="s">
        <v>0</v>
      </c>
      <c r="N193" s="157" t="s">
        <v>39</v>
      </c>
      <c r="O193" s="57"/>
      <c r="P193" s="158">
        <f t="shared" si="1"/>
        <v>0</v>
      </c>
      <c r="Q193" s="158">
        <v>2.5018699999999998</v>
      </c>
      <c r="R193" s="158">
        <f t="shared" si="2"/>
        <v>10.062521139999999</v>
      </c>
      <c r="S193" s="158">
        <v>0</v>
      </c>
      <c r="T193" s="159">
        <f t="shared" si="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60" t="s">
        <v>151</v>
      </c>
      <c r="AT193" s="160" t="s">
        <v>146</v>
      </c>
      <c r="AU193" s="160" t="s">
        <v>82</v>
      </c>
      <c r="AY193" s="17" t="s">
        <v>144</v>
      </c>
      <c r="BE193" s="161">
        <f t="shared" si="4"/>
        <v>0</v>
      </c>
      <c r="BF193" s="161">
        <f t="shared" si="5"/>
        <v>0</v>
      </c>
      <c r="BG193" s="161">
        <f t="shared" si="6"/>
        <v>0</v>
      </c>
      <c r="BH193" s="161">
        <f t="shared" si="7"/>
        <v>0</v>
      </c>
      <c r="BI193" s="161">
        <f t="shared" si="8"/>
        <v>0</v>
      </c>
      <c r="BJ193" s="17" t="s">
        <v>80</v>
      </c>
      <c r="BK193" s="161">
        <f t="shared" si="9"/>
        <v>0</v>
      </c>
      <c r="BL193" s="17" t="s">
        <v>151</v>
      </c>
      <c r="BM193" s="160" t="s">
        <v>399</v>
      </c>
    </row>
    <row r="194" spans="1:65" s="13" customFormat="1">
      <c r="B194" s="162"/>
      <c r="D194" s="163" t="s">
        <v>157</v>
      </c>
      <c r="E194" s="164" t="s">
        <v>0</v>
      </c>
      <c r="F194" s="165" t="s">
        <v>168</v>
      </c>
      <c r="H194" s="164" t="s">
        <v>0</v>
      </c>
      <c r="I194" s="166"/>
      <c r="L194" s="162"/>
      <c r="M194" s="167"/>
      <c r="N194" s="168"/>
      <c r="O194" s="168"/>
      <c r="P194" s="168"/>
      <c r="Q194" s="168"/>
      <c r="R194" s="168"/>
      <c r="S194" s="168"/>
      <c r="T194" s="169"/>
      <c r="AT194" s="164" t="s">
        <v>157</v>
      </c>
      <c r="AU194" s="164" t="s">
        <v>82</v>
      </c>
      <c r="AV194" s="13" t="s">
        <v>80</v>
      </c>
      <c r="AW194" s="13" t="s">
        <v>30</v>
      </c>
      <c r="AX194" s="13" t="s">
        <v>74</v>
      </c>
      <c r="AY194" s="164" t="s">
        <v>144</v>
      </c>
    </row>
    <row r="195" spans="1:65" s="14" customFormat="1">
      <c r="B195" s="170"/>
      <c r="D195" s="163" t="s">
        <v>157</v>
      </c>
      <c r="E195" s="171" t="s">
        <v>0</v>
      </c>
      <c r="F195" s="172" t="s">
        <v>400</v>
      </c>
      <c r="H195" s="173">
        <v>4.0220000000000002</v>
      </c>
      <c r="I195" s="174"/>
      <c r="L195" s="170"/>
      <c r="M195" s="175"/>
      <c r="N195" s="176"/>
      <c r="O195" s="176"/>
      <c r="P195" s="176"/>
      <c r="Q195" s="176"/>
      <c r="R195" s="176"/>
      <c r="S195" s="176"/>
      <c r="T195" s="177"/>
      <c r="AT195" s="171" t="s">
        <v>157</v>
      </c>
      <c r="AU195" s="171" t="s">
        <v>82</v>
      </c>
      <c r="AV195" s="14" t="s">
        <v>82</v>
      </c>
      <c r="AW195" s="14" t="s">
        <v>30</v>
      </c>
      <c r="AX195" s="14" t="s">
        <v>80</v>
      </c>
      <c r="AY195" s="171" t="s">
        <v>144</v>
      </c>
    </row>
    <row r="196" spans="1:65" s="2" customFormat="1" ht="24.2" customHeight="1">
      <c r="A196" s="31"/>
      <c r="B196" s="148"/>
      <c r="C196" s="149" t="s">
        <v>401</v>
      </c>
      <c r="D196" s="149" t="s">
        <v>146</v>
      </c>
      <c r="E196" s="150" t="s">
        <v>402</v>
      </c>
      <c r="F196" s="151" t="s">
        <v>403</v>
      </c>
      <c r="G196" s="152" t="s">
        <v>223</v>
      </c>
      <c r="H196" s="153">
        <v>0.33100000000000002</v>
      </c>
      <c r="I196" s="154"/>
      <c r="J196" s="155">
        <f>ROUND(I196*H196,2)</f>
        <v>0</v>
      </c>
      <c r="K196" s="151" t="s">
        <v>150</v>
      </c>
      <c r="L196" s="32"/>
      <c r="M196" s="156" t="s">
        <v>0</v>
      </c>
      <c r="N196" s="157" t="s">
        <v>39</v>
      </c>
      <c r="O196" s="57"/>
      <c r="P196" s="158">
        <f>O196*H196</f>
        <v>0</v>
      </c>
      <c r="Q196" s="158">
        <v>0.99734999999999996</v>
      </c>
      <c r="R196" s="158">
        <f>Q196*H196</f>
        <v>0.33012285000000002</v>
      </c>
      <c r="S196" s="158">
        <v>0</v>
      </c>
      <c r="T196" s="159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60" t="s">
        <v>151</v>
      </c>
      <c r="AT196" s="160" t="s">
        <v>146</v>
      </c>
      <c r="AU196" s="160" t="s">
        <v>82</v>
      </c>
      <c r="AY196" s="17" t="s">
        <v>144</v>
      </c>
      <c r="BE196" s="161">
        <f>IF(N196="základní",J196,0)</f>
        <v>0</v>
      </c>
      <c r="BF196" s="161">
        <f>IF(N196="snížená",J196,0)</f>
        <v>0</v>
      </c>
      <c r="BG196" s="161">
        <f>IF(N196="zákl. přenesená",J196,0)</f>
        <v>0</v>
      </c>
      <c r="BH196" s="161">
        <f>IF(N196="sníž. přenesená",J196,0)</f>
        <v>0</v>
      </c>
      <c r="BI196" s="161">
        <f>IF(N196="nulová",J196,0)</f>
        <v>0</v>
      </c>
      <c r="BJ196" s="17" t="s">
        <v>80</v>
      </c>
      <c r="BK196" s="161">
        <f>ROUND(I196*H196,2)</f>
        <v>0</v>
      </c>
      <c r="BL196" s="17" t="s">
        <v>151</v>
      </c>
      <c r="BM196" s="160" t="s">
        <v>404</v>
      </c>
    </row>
    <row r="197" spans="1:65" s="13" customFormat="1">
      <c r="B197" s="162"/>
      <c r="D197" s="163" t="s">
        <v>157</v>
      </c>
      <c r="E197" s="164" t="s">
        <v>0</v>
      </c>
      <c r="F197" s="165" t="s">
        <v>168</v>
      </c>
      <c r="H197" s="164" t="s">
        <v>0</v>
      </c>
      <c r="I197" s="166"/>
      <c r="L197" s="162"/>
      <c r="M197" s="167"/>
      <c r="N197" s="168"/>
      <c r="O197" s="168"/>
      <c r="P197" s="168"/>
      <c r="Q197" s="168"/>
      <c r="R197" s="168"/>
      <c r="S197" s="168"/>
      <c r="T197" s="169"/>
      <c r="AT197" s="164" t="s">
        <v>157</v>
      </c>
      <c r="AU197" s="164" t="s">
        <v>82</v>
      </c>
      <c r="AV197" s="13" t="s">
        <v>80</v>
      </c>
      <c r="AW197" s="13" t="s">
        <v>30</v>
      </c>
      <c r="AX197" s="13" t="s">
        <v>74</v>
      </c>
      <c r="AY197" s="164" t="s">
        <v>144</v>
      </c>
    </row>
    <row r="198" spans="1:65" s="14" customFormat="1">
      <c r="B198" s="170"/>
      <c r="D198" s="163" t="s">
        <v>157</v>
      </c>
      <c r="E198" s="171" t="s">
        <v>0</v>
      </c>
      <c r="F198" s="172" t="s">
        <v>405</v>
      </c>
      <c r="H198" s="173">
        <v>0.33100000000000002</v>
      </c>
      <c r="I198" s="174"/>
      <c r="L198" s="170"/>
      <c r="M198" s="175"/>
      <c r="N198" s="176"/>
      <c r="O198" s="176"/>
      <c r="P198" s="176"/>
      <c r="Q198" s="176"/>
      <c r="R198" s="176"/>
      <c r="S198" s="176"/>
      <c r="T198" s="177"/>
      <c r="AT198" s="171" t="s">
        <v>157</v>
      </c>
      <c r="AU198" s="171" t="s">
        <v>82</v>
      </c>
      <c r="AV198" s="14" t="s">
        <v>82</v>
      </c>
      <c r="AW198" s="14" t="s">
        <v>30</v>
      </c>
      <c r="AX198" s="14" t="s">
        <v>80</v>
      </c>
      <c r="AY198" s="171" t="s">
        <v>144</v>
      </c>
    </row>
    <row r="199" spans="1:65" s="12" customFormat="1" ht="22.9" customHeight="1">
      <c r="B199" s="135"/>
      <c r="D199" s="136" t="s">
        <v>73</v>
      </c>
      <c r="E199" s="146" t="s">
        <v>186</v>
      </c>
      <c r="F199" s="146" t="s">
        <v>187</v>
      </c>
      <c r="I199" s="138"/>
      <c r="J199" s="147">
        <f>BK199</f>
        <v>0</v>
      </c>
      <c r="L199" s="135"/>
      <c r="M199" s="140"/>
      <c r="N199" s="141"/>
      <c r="O199" s="141"/>
      <c r="P199" s="142">
        <f>SUM(P200:P201)</f>
        <v>0</v>
      </c>
      <c r="Q199" s="141"/>
      <c r="R199" s="142">
        <f>SUM(R200:R201)</f>
        <v>34.004739999999998</v>
      </c>
      <c r="S199" s="141"/>
      <c r="T199" s="143">
        <f>SUM(T200:T201)</f>
        <v>0</v>
      </c>
      <c r="AR199" s="136" t="s">
        <v>80</v>
      </c>
      <c r="AT199" s="144" t="s">
        <v>73</v>
      </c>
      <c r="AU199" s="144" t="s">
        <v>80</v>
      </c>
      <c r="AY199" s="136" t="s">
        <v>144</v>
      </c>
      <c r="BK199" s="145">
        <f>SUM(BK200:BK201)</f>
        <v>0</v>
      </c>
    </row>
    <row r="200" spans="1:65" s="2" customFormat="1" ht="24.2" customHeight="1">
      <c r="A200" s="31"/>
      <c r="B200" s="148"/>
      <c r="C200" s="149" t="s">
        <v>406</v>
      </c>
      <c r="D200" s="149" t="s">
        <v>146</v>
      </c>
      <c r="E200" s="150" t="s">
        <v>407</v>
      </c>
      <c r="F200" s="151" t="s">
        <v>408</v>
      </c>
      <c r="G200" s="152" t="s">
        <v>190</v>
      </c>
      <c r="H200" s="153">
        <v>78.099999999999994</v>
      </c>
      <c r="I200" s="154"/>
      <c r="J200" s="155">
        <f>ROUND(I200*H200,2)</f>
        <v>0</v>
      </c>
      <c r="K200" s="151" t="s">
        <v>150</v>
      </c>
      <c r="L200" s="32"/>
      <c r="M200" s="156" t="s">
        <v>0</v>
      </c>
      <c r="N200" s="157" t="s">
        <v>39</v>
      </c>
      <c r="O200" s="57"/>
      <c r="P200" s="158">
        <f>O200*H200</f>
        <v>0</v>
      </c>
      <c r="Q200" s="158">
        <v>0.43540000000000001</v>
      </c>
      <c r="R200" s="158">
        <f>Q200*H200</f>
        <v>34.004739999999998</v>
      </c>
      <c r="S200" s="158">
        <v>0</v>
      </c>
      <c r="T200" s="159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60" t="s">
        <v>151</v>
      </c>
      <c r="AT200" s="160" t="s">
        <v>146</v>
      </c>
      <c r="AU200" s="160" t="s">
        <v>82</v>
      </c>
      <c r="AY200" s="17" t="s">
        <v>144</v>
      </c>
      <c r="BE200" s="161">
        <f>IF(N200="základní",J200,0)</f>
        <v>0</v>
      </c>
      <c r="BF200" s="161">
        <f>IF(N200="snížená",J200,0)</f>
        <v>0</v>
      </c>
      <c r="BG200" s="161">
        <f>IF(N200="zákl. přenesená",J200,0)</f>
        <v>0</v>
      </c>
      <c r="BH200" s="161">
        <f>IF(N200="sníž. přenesená",J200,0)</f>
        <v>0</v>
      </c>
      <c r="BI200" s="161">
        <f>IF(N200="nulová",J200,0)</f>
        <v>0</v>
      </c>
      <c r="BJ200" s="17" t="s">
        <v>80</v>
      </c>
      <c r="BK200" s="161">
        <f>ROUND(I200*H200,2)</f>
        <v>0</v>
      </c>
      <c r="BL200" s="17" t="s">
        <v>151</v>
      </c>
      <c r="BM200" s="160" t="s">
        <v>409</v>
      </c>
    </row>
    <row r="201" spans="1:65" s="14" customFormat="1">
      <c r="B201" s="170"/>
      <c r="D201" s="163" t="s">
        <v>157</v>
      </c>
      <c r="E201" s="171" t="s">
        <v>0</v>
      </c>
      <c r="F201" s="172" t="s">
        <v>410</v>
      </c>
      <c r="H201" s="173">
        <v>78.099999999999994</v>
      </c>
      <c r="I201" s="174"/>
      <c r="L201" s="170"/>
      <c r="M201" s="175"/>
      <c r="N201" s="176"/>
      <c r="O201" s="176"/>
      <c r="P201" s="176"/>
      <c r="Q201" s="176"/>
      <c r="R201" s="176"/>
      <c r="S201" s="176"/>
      <c r="T201" s="177"/>
      <c r="AT201" s="171" t="s">
        <v>157</v>
      </c>
      <c r="AU201" s="171" t="s">
        <v>82</v>
      </c>
      <c r="AV201" s="14" t="s">
        <v>82</v>
      </c>
      <c r="AW201" s="14" t="s">
        <v>30</v>
      </c>
      <c r="AX201" s="14" t="s">
        <v>80</v>
      </c>
      <c r="AY201" s="171" t="s">
        <v>144</v>
      </c>
    </row>
    <row r="202" spans="1:65" s="12" customFormat="1" ht="22.9" customHeight="1">
      <c r="B202" s="135"/>
      <c r="D202" s="136" t="s">
        <v>73</v>
      </c>
      <c r="E202" s="146" t="s">
        <v>251</v>
      </c>
      <c r="F202" s="146" t="s">
        <v>252</v>
      </c>
      <c r="I202" s="138"/>
      <c r="J202" s="147">
        <f>BK202</f>
        <v>0</v>
      </c>
      <c r="L202" s="135"/>
      <c r="M202" s="140"/>
      <c r="N202" s="141"/>
      <c r="O202" s="141"/>
      <c r="P202" s="142">
        <f>P203</f>
        <v>0</v>
      </c>
      <c r="Q202" s="141"/>
      <c r="R202" s="142">
        <f>R203</f>
        <v>0</v>
      </c>
      <c r="S202" s="141"/>
      <c r="T202" s="143">
        <f>T203</f>
        <v>0</v>
      </c>
      <c r="AR202" s="136" t="s">
        <v>80</v>
      </c>
      <c r="AT202" s="144" t="s">
        <v>73</v>
      </c>
      <c r="AU202" s="144" t="s">
        <v>80</v>
      </c>
      <c r="AY202" s="136" t="s">
        <v>144</v>
      </c>
      <c r="BK202" s="145">
        <f>BK203</f>
        <v>0</v>
      </c>
    </row>
    <row r="203" spans="1:65" s="2" customFormat="1" ht="24.2" customHeight="1">
      <c r="A203" s="31"/>
      <c r="B203" s="148"/>
      <c r="C203" s="149" t="s">
        <v>411</v>
      </c>
      <c r="D203" s="149" t="s">
        <v>146</v>
      </c>
      <c r="E203" s="150" t="s">
        <v>254</v>
      </c>
      <c r="F203" s="151" t="s">
        <v>255</v>
      </c>
      <c r="G203" s="152" t="s">
        <v>223</v>
      </c>
      <c r="H203" s="153">
        <v>111.19199999999999</v>
      </c>
      <c r="I203" s="154"/>
      <c r="J203" s="155">
        <f>ROUND(I203*H203,2)</f>
        <v>0</v>
      </c>
      <c r="K203" s="151" t="s">
        <v>150</v>
      </c>
      <c r="L203" s="32"/>
      <c r="M203" s="196" t="s">
        <v>0</v>
      </c>
      <c r="N203" s="197" t="s">
        <v>39</v>
      </c>
      <c r="O203" s="198"/>
      <c r="P203" s="199">
        <f>O203*H203</f>
        <v>0</v>
      </c>
      <c r="Q203" s="199">
        <v>0</v>
      </c>
      <c r="R203" s="199">
        <f>Q203*H203</f>
        <v>0</v>
      </c>
      <c r="S203" s="199">
        <v>0</v>
      </c>
      <c r="T203" s="200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60" t="s">
        <v>151</v>
      </c>
      <c r="AT203" s="160" t="s">
        <v>146</v>
      </c>
      <c r="AU203" s="160" t="s">
        <v>82</v>
      </c>
      <c r="AY203" s="17" t="s">
        <v>144</v>
      </c>
      <c r="BE203" s="161">
        <f>IF(N203="základní",J203,0)</f>
        <v>0</v>
      </c>
      <c r="BF203" s="161">
        <f>IF(N203="snížená",J203,0)</f>
        <v>0</v>
      </c>
      <c r="BG203" s="161">
        <f>IF(N203="zákl. přenesená",J203,0)</f>
        <v>0</v>
      </c>
      <c r="BH203" s="161">
        <f>IF(N203="sníž. přenesená",J203,0)</f>
        <v>0</v>
      </c>
      <c r="BI203" s="161">
        <f>IF(N203="nulová",J203,0)</f>
        <v>0</v>
      </c>
      <c r="BJ203" s="17" t="s">
        <v>80</v>
      </c>
      <c r="BK203" s="161">
        <f>ROUND(I203*H203,2)</f>
        <v>0</v>
      </c>
      <c r="BL203" s="17" t="s">
        <v>151</v>
      </c>
      <c r="BM203" s="160" t="s">
        <v>412</v>
      </c>
    </row>
    <row r="204" spans="1:65" s="2" customFormat="1" ht="6.95" customHeight="1">
      <c r="A204" s="31"/>
      <c r="B204" s="46"/>
      <c r="C204" s="47"/>
      <c r="D204" s="47"/>
      <c r="E204" s="47"/>
      <c r="F204" s="47"/>
      <c r="G204" s="47"/>
      <c r="H204" s="47"/>
      <c r="I204" s="47"/>
      <c r="J204" s="47"/>
      <c r="K204" s="47"/>
      <c r="L204" s="32"/>
      <c r="M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</row>
  </sheetData>
  <autoFilter ref="C126:K203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46"/>
  <sheetViews>
    <sheetView showGridLines="0" tabSelected="1" workbookViewId="0">
      <selection activeCell="H224" sqref="H22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B2" s="210" t="s">
        <v>945</v>
      </c>
      <c r="L2" s="246" t="s">
        <v>4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7" t="s">
        <v>98</v>
      </c>
      <c r="AZ2" s="97" t="s">
        <v>413</v>
      </c>
      <c r="BA2" s="97" t="s">
        <v>0</v>
      </c>
      <c r="BB2" s="97" t="s">
        <v>0</v>
      </c>
      <c r="BC2" s="97" t="s">
        <v>414</v>
      </c>
      <c r="BD2" s="97" t="s">
        <v>82</v>
      </c>
    </row>
    <row r="3" spans="1:5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  <c r="AZ3" s="97" t="s">
        <v>415</v>
      </c>
      <c r="BA3" s="97" t="s">
        <v>0</v>
      </c>
      <c r="BB3" s="97" t="s">
        <v>0</v>
      </c>
      <c r="BC3" s="97" t="s">
        <v>416</v>
      </c>
      <c r="BD3" s="97" t="s">
        <v>82</v>
      </c>
    </row>
    <row r="4" spans="1:56" s="1" customFormat="1" ht="24.95" customHeight="1">
      <c r="B4" s="20"/>
      <c r="D4" s="21" t="s">
        <v>112</v>
      </c>
      <c r="L4" s="20"/>
      <c r="M4" s="98" t="s">
        <v>9</v>
      </c>
      <c r="AT4" s="17" t="s">
        <v>2</v>
      </c>
      <c r="AZ4" s="97" t="s">
        <v>417</v>
      </c>
      <c r="BA4" s="97" t="s">
        <v>0</v>
      </c>
      <c r="BB4" s="97" t="s">
        <v>0</v>
      </c>
      <c r="BC4" s="97" t="s">
        <v>418</v>
      </c>
      <c r="BD4" s="97" t="s">
        <v>82</v>
      </c>
    </row>
    <row r="5" spans="1:56" s="1" customFormat="1" ht="6.95" customHeight="1">
      <c r="B5" s="20"/>
      <c r="L5" s="20"/>
      <c r="AZ5" s="97" t="s">
        <v>264</v>
      </c>
      <c r="BA5" s="97" t="s">
        <v>0</v>
      </c>
      <c r="BB5" s="97" t="s">
        <v>0</v>
      </c>
      <c r="BC5" s="97" t="s">
        <v>419</v>
      </c>
      <c r="BD5" s="97" t="s">
        <v>82</v>
      </c>
    </row>
    <row r="6" spans="1:56" s="1" customFormat="1" ht="12" customHeight="1">
      <c r="B6" s="20"/>
      <c r="D6" s="27" t="s">
        <v>15</v>
      </c>
      <c r="L6" s="20"/>
      <c r="AZ6" s="97" t="s">
        <v>266</v>
      </c>
      <c r="BA6" s="97" t="s">
        <v>0</v>
      </c>
      <c r="BB6" s="97" t="s">
        <v>0</v>
      </c>
      <c r="BC6" s="97" t="s">
        <v>420</v>
      </c>
      <c r="BD6" s="97" t="s">
        <v>82</v>
      </c>
    </row>
    <row r="7" spans="1:56" s="1" customFormat="1" ht="16.5" customHeight="1">
      <c r="B7" s="20"/>
      <c r="E7" s="261" t="str">
        <f>'Rekapitulace stavby'!K6</f>
        <v>Zpevněná plocha Martinov</v>
      </c>
      <c r="F7" s="262"/>
      <c r="G7" s="262"/>
      <c r="H7" s="262"/>
      <c r="L7" s="20"/>
      <c r="AZ7" s="97" t="s">
        <v>421</v>
      </c>
      <c r="BA7" s="97" t="s">
        <v>0</v>
      </c>
      <c r="BB7" s="97" t="s">
        <v>0</v>
      </c>
      <c r="BC7" s="97" t="s">
        <v>422</v>
      </c>
      <c r="BD7" s="97" t="s">
        <v>82</v>
      </c>
    </row>
    <row r="8" spans="1:56" ht="12.75">
      <c r="B8" s="20"/>
      <c r="D8" s="27" t="s">
        <v>113</v>
      </c>
      <c r="L8" s="20"/>
      <c r="AZ8" s="97" t="s">
        <v>423</v>
      </c>
      <c r="BA8" s="97" t="s">
        <v>0</v>
      </c>
      <c r="BB8" s="97" t="s">
        <v>0</v>
      </c>
      <c r="BC8" s="97" t="s">
        <v>424</v>
      </c>
      <c r="BD8" s="97" t="s">
        <v>82</v>
      </c>
    </row>
    <row r="9" spans="1:56" s="1" customFormat="1" ht="16.5" customHeight="1">
      <c r="B9" s="20"/>
      <c r="E9" s="261" t="s">
        <v>268</v>
      </c>
      <c r="F9" s="247"/>
      <c r="G9" s="247"/>
      <c r="H9" s="247"/>
      <c r="L9" s="20"/>
      <c r="AZ9" s="97" t="s">
        <v>259</v>
      </c>
      <c r="BA9" s="97" t="s">
        <v>0</v>
      </c>
      <c r="BB9" s="97" t="s">
        <v>0</v>
      </c>
      <c r="BC9" s="97" t="s">
        <v>425</v>
      </c>
      <c r="BD9" s="97" t="s">
        <v>82</v>
      </c>
    </row>
    <row r="10" spans="1:56" s="1" customFormat="1" ht="12" customHeight="1">
      <c r="B10" s="20"/>
      <c r="D10" s="27" t="s">
        <v>115</v>
      </c>
      <c r="L10" s="20"/>
    </row>
    <row r="11" spans="1:56" s="2" customFormat="1" ht="16.5" customHeight="1">
      <c r="A11" s="31"/>
      <c r="B11" s="32"/>
      <c r="C11" s="31"/>
      <c r="D11" s="31"/>
      <c r="E11" s="264" t="s">
        <v>426</v>
      </c>
      <c r="F11" s="260"/>
      <c r="G11" s="260"/>
      <c r="H11" s="260"/>
      <c r="I11" s="31"/>
      <c r="J11" s="31"/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56" s="2" customFormat="1" ht="12" customHeight="1">
      <c r="A12" s="31"/>
      <c r="B12" s="32"/>
      <c r="C12" s="31"/>
      <c r="D12" s="27" t="s">
        <v>427</v>
      </c>
      <c r="E12" s="31"/>
      <c r="F12" s="31"/>
      <c r="G12" s="31"/>
      <c r="H12" s="31"/>
      <c r="I12" s="31"/>
      <c r="J12" s="31"/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56" s="2" customFormat="1" ht="16.5" customHeight="1">
      <c r="A13" s="31"/>
      <c r="B13" s="32"/>
      <c r="C13" s="31"/>
      <c r="D13" s="31"/>
      <c r="E13" s="240" t="s">
        <v>428</v>
      </c>
      <c r="F13" s="260"/>
      <c r="G13" s="260"/>
      <c r="H13" s="260"/>
      <c r="I13" s="31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56" s="2" customFormat="1">
      <c r="A14" s="31"/>
      <c r="B14" s="32"/>
      <c r="C14" s="31"/>
      <c r="D14" s="31"/>
      <c r="E14" s="31"/>
      <c r="F14" s="31"/>
      <c r="G14" s="31"/>
      <c r="H14" s="31"/>
      <c r="I14" s="31"/>
      <c r="J14" s="31"/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56" s="2" customFormat="1" ht="12" customHeight="1">
      <c r="A15" s="31"/>
      <c r="B15" s="32"/>
      <c r="C15" s="31"/>
      <c r="D15" s="27" t="s">
        <v>17</v>
      </c>
      <c r="E15" s="31"/>
      <c r="F15" s="25" t="s">
        <v>0</v>
      </c>
      <c r="G15" s="31"/>
      <c r="H15" s="31"/>
      <c r="I15" s="27" t="s">
        <v>18</v>
      </c>
      <c r="J15" s="25" t="s">
        <v>0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56" s="2" customFormat="1" ht="12" customHeight="1">
      <c r="A16" s="31"/>
      <c r="B16" s="32"/>
      <c r="C16" s="31"/>
      <c r="D16" s="27" t="s">
        <v>19</v>
      </c>
      <c r="E16" s="31"/>
      <c r="F16" s="25" t="s">
        <v>20</v>
      </c>
      <c r="G16" s="31"/>
      <c r="H16" s="31"/>
      <c r="I16" s="27" t="s">
        <v>21</v>
      </c>
      <c r="J16" s="54">
        <f>'Rekapitulace stavby'!AN8</f>
        <v>44825</v>
      </c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0.9" customHeight="1">
      <c r="A17" s="31"/>
      <c r="B17" s="32"/>
      <c r="C17" s="31"/>
      <c r="D17" s="31"/>
      <c r="E17" s="31"/>
      <c r="F17" s="31"/>
      <c r="G17" s="31"/>
      <c r="H17" s="31"/>
      <c r="I17" s="31"/>
      <c r="J17" s="31"/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2"/>
      <c r="C18" s="31"/>
      <c r="D18" s="27" t="s">
        <v>22</v>
      </c>
      <c r="E18" s="31"/>
      <c r="F18" s="31"/>
      <c r="G18" s="31"/>
      <c r="H18" s="31"/>
      <c r="I18" s="27" t="s">
        <v>23</v>
      </c>
      <c r="J18" s="25" t="s">
        <v>0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2"/>
      <c r="C19" s="31"/>
      <c r="D19" s="31"/>
      <c r="E19" s="25" t="s">
        <v>24</v>
      </c>
      <c r="F19" s="31"/>
      <c r="G19" s="31"/>
      <c r="H19" s="31"/>
      <c r="I19" s="27" t="s">
        <v>25</v>
      </c>
      <c r="J19" s="25" t="s">
        <v>0</v>
      </c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2"/>
      <c r="C20" s="31"/>
      <c r="D20" s="31"/>
      <c r="E20" s="31"/>
      <c r="F20" s="31"/>
      <c r="G20" s="31"/>
      <c r="H20" s="31"/>
      <c r="I20" s="31"/>
      <c r="J20" s="31"/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2"/>
      <c r="C21" s="31"/>
      <c r="D21" s="27" t="s">
        <v>26</v>
      </c>
      <c r="E21" s="31"/>
      <c r="F21" s="31"/>
      <c r="G21" s="31"/>
      <c r="H21" s="31"/>
      <c r="I21" s="27" t="s">
        <v>23</v>
      </c>
      <c r="J21" s="28" t="str">
        <f>'Rekapitulace stavby'!AN13</f>
        <v>Vyplň údaj</v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2"/>
      <c r="C22" s="31"/>
      <c r="D22" s="31"/>
      <c r="E22" s="263" t="str">
        <f>'Rekapitulace stavby'!E14</f>
        <v>Vyplň údaj</v>
      </c>
      <c r="F22" s="255"/>
      <c r="G22" s="255"/>
      <c r="H22" s="255"/>
      <c r="I22" s="27" t="s">
        <v>25</v>
      </c>
      <c r="J22" s="28" t="str">
        <f>'Rekapitulace stavby'!AN14</f>
        <v>Vyplň údaj</v>
      </c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2"/>
      <c r="C23" s="31"/>
      <c r="D23" s="31"/>
      <c r="E23" s="31"/>
      <c r="F23" s="31"/>
      <c r="G23" s="31"/>
      <c r="H23" s="31"/>
      <c r="I23" s="31"/>
      <c r="J23" s="31"/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2"/>
      <c r="C24" s="31"/>
      <c r="D24" s="27" t="s">
        <v>28</v>
      </c>
      <c r="E24" s="31"/>
      <c r="F24" s="31"/>
      <c r="G24" s="31"/>
      <c r="H24" s="31"/>
      <c r="I24" s="27" t="s">
        <v>23</v>
      </c>
      <c r="J24" s="25" t="s">
        <v>0</v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8" customHeight="1">
      <c r="A25" s="31"/>
      <c r="B25" s="32"/>
      <c r="C25" s="31"/>
      <c r="D25" s="31"/>
      <c r="E25" s="25" t="s">
        <v>117</v>
      </c>
      <c r="F25" s="31"/>
      <c r="G25" s="31"/>
      <c r="H25" s="31"/>
      <c r="I25" s="27" t="s">
        <v>25</v>
      </c>
      <c r="J25" s="25" t="s">
        <v>0</v>
      </c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6.95" customHeight="1">
      <c r="A26" s="31"/>
      <c r="B26" s="32"/>
      <c r="C26" s="31"/>
      <c r="D26" s="31"/>
      <c r="E26" s="31"/>
      <c r="F26" s="31"/>
      <c r="G26" s="31"/>
      <c r="H26" s="31"/>
      <c r="I26" s="3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12" customHeight="1">
      <c r="A27" s="31"/>
      <c r="B27" s="32"/>
      <c r="C27" s="31"/>
      <c r="D27" s="27" t="s">
        <v>31</v>
      </c>
      <c r="E27" s="31"/>
      <c r="F27" s="31"/>
      <c r="G27" s="31"/>
      <c r="H27" s="31"/>
      <c r="I27" s="27" t="s">
        <v>23</v>
      </c>
      <c r="J27" s="25" t="s">
        <v>0</v>
      </c>
      <c r="K27" s="31"/>
      <c r="L27" s="4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8" customHeight="1">
      <c r="A28" s="31"/>
      <c r="B28" s="32"/>
      <c r="C28" s="31"/>
      <c r="D28" s="31"/>
      <c r="E28" s="25" t="s">
        <v>32</v>
      </c>
      <c r="F28" s="31"/>
      <c r="G28" s="31"/>
      <c r="H28" s="31"/>
      <c r="I28" s="27" t="s">
        <v>25</v>
      </c>
      <c r="J28" s="25" t="s">
        <v>0</v>
      </c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31"/>
      <c r="E29" s="31"/>
      <c r="F29" s="31"/>
      <c r="G29" s="31"/>
      <c r="H29" s="31"/>
      <c r="I29" s="31"/>
      <c r="J29" s="31"/>
      <c r="K29" s="31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2" customHeight="1">
      <c r="A30" s="31"/>
      <c r="B30" s="32"/>
      <c r="C30" s="31"/>
      <c r="D30" s="27" t="s">
        <v>33</v>
      </c>
      <c r="E30" s="31"/>
      <c r="F30" s="31"/>
      <c r="G30" s="31"/>
      <c r="H30" s="31"/>
      <c r="I30" s="31"/>
      <c r="J30" s="31"/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8" customFormat="1" ht="16.5" customHeight="1">
      <c r="A31" s="99"/>
      <c r="B31" s="100"/>
      <c r="C31" s="99"/>
      <c r="D31" s="99"/>
      <c r="E31" s="259" t="s">
        <v>0</v>
      </c>
      <c r="F31" s="259"/>
      <c r="G31" s="259"/>
      <c r="H31" s="259"/>
      <c r="I31" s="99"/>
      <c r="J31" s="99"/>
      <c r="K31" s="99"/>
      <c r="L31" s="101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</row>
    <row r="32" spans="1:31" s="2" customFormat="1" ht="6.95" customHeight="1">
      <c r="A32" s="31"/>
      <c r="B32" s="32"/>
      <c r="C32" s="31"/>
      <c r="D32" s="31"/>
      <c r="E32" s="31"/>
      <c r="F32" s="31"/>
      <c r="G32" s="31"/>
      <c r="H32" s="31"/>
      <c r="I32" s="31"/>
      <c r="J32" s="31"/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5"/>
      <c r="E33" s="65"/>
      <c r="F33" s="65"/>
      <c r="G33" s="65"/>
      <c r="H33" s="65"/>
      <c r="I33" s="65"/>
      <c r="J33" s="65"/>
      <c r="K33" s="65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25.35" customHeight="1">
      <c r="A34" s="31"/>
      <c r="B34" s="32"/>
      <c r="C34" s="31"/>
      <c r="D34" s="102" t="s">
        <v>34</v>
      </c>
      <c r="E34" s="31"/>
      <c r="F34" s="31"/>
      <c r="G34" s="31"/>
      <c r="H34" s="31"/>
      <c r="I34" s="31"/>
      <c r="J34" s="70">
        <f>ROUND(J132, 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6.95" customHeight="1">
      <c r="A35" s="31"/>
      <c r="B35" s="32"/>
      <c r="C35" s="31"/>
      <c r="D35" s="65"/>
      <c r="E35" s="65"/>
      <c r="F35" s="65"/>
      <c r="G35" s="65"/>
      <c r="H35" s="65"/>
      <c r="I35" s="65"/>
      <c r="J35" s="65"/>
      <c r="K35" s="65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31"/>
      <c r="F36" s="35" t="s">
        <v>36</v>
      </c>
      <c r="G36" s="31"/>
      <c r="H36" s="31"/>
      <c r="I36" s="35" t="s">
        <v>35</v>
      </c>
      <c r="J36" s="35" t="s">
        <v>37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>
      <c r="A37" s="31"/>
      <c r="B37" s="32"/>
      <c r="C37" s="31"/>
      <c r="D37" s="103" t="s">
        <v>38</v>
      </c>
      <c r="E37" s="27" t="s">
        <v>39</v>
      </c>
      <c r="F37" s="104">
        <f>ROUND((SUM(BE132:BE345)),  2)</f>
        <v>0</v>
      </c>
      <c r="G37" s="31"/>
      <c r="H37" s="31"/>
      <c r="I37" s="105">
        <v>0.21</v>
      </c>
      <c r="J37" s="104">
        <f>ROUND(((SUM(BE132:BE345))*I37),  2)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2"/>
      <c r="C38" s="31"/>
      <c r="D38" s="31"/>
      <c r="E38" s="27" t="s">
        <v>40</v>
      </c>
      <c r="F38" s="104">
        <f>ROUND((SUM(BF132:BF345)),  2)</f>
        <v>0</v>
      </c>
      <c r="G38" s="31"/>
      <c r="H38" s="31"/>
      <c r="I38" s="105">
        <v>0.15</v>
      </c>
      <c r="J38" s="104">
        <f>ROUND(((SUM(BF132:BF345))*I38),  2)</f>
        <v>0</v>
      </c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27" t="s">
        <v>41</v>
      </c>
      <c r="F39" s="104">
        <f>ROUND((SUM(BG132:BG345)),  2)</f>
        <v>0</v>
      </c>
      <c r="G39" s="31"/>
      <c r="H39" s="31"/>
      <c r="I39" s="105">
        <v>0.21</v>
      </c>
      <c r="J39" s="104">
        <f>0</f>
        <v>0</v>
      </c>
      <c r="K39" s="31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hidden="1" customHeight="1">
      <c r="A40" s="31"/>
      <c r="B40" s="32"/>
      <c r="C40" s="31"/>
      <c r="D40" s="31"/>
      <c r="E40" s="27" t="s">
        <v>42</v>
      </c>
      <c r="F40" s="104">
        <f>ROUND((SUM(BH132:BH345)),  2)</f>
        <v>0</v>
      </c>
      <c r="G40" s="31"/>
      <c r="H40" s="31"/>
      <c r="I40" s="105">
        <v>0.15</v>
      </c>
      <c r="J40" s="104">
        <f>0</f>
        <v>0</v>
      </c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14.45" hidden="1" customHeight="1">
      <c r="A41" s="31"/>
      <c r="B41" s="32"/>
      <c r="C41" s="31"/>
      <c r="D41" s="31"/>
      <c r="E41" s="27" t="s">
        <v>43</v>
      </c>
      <c r="F41" s="104">
        <f>ROUND((SUM(BI132:BI345)),  2)</f>
        <v>0</v>
      </c>
      <c r="G41" s="31"/>
      <c r="H41" s="31"/>
      <c r="I41" s="105">
        <v>0</v>
      </c>
      <c r="J41" s="104">
        <f>0</f>
        <v>0</v>
      </c>
      <c r="K41" s="31"/>
      <c r="L41" s="4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6.9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2" customFormat="1" ht="25.35" customHeight="1">
      <c r="A43" s="31"/>
      <c r="B43" s="32"/>
      <c r="C43" s="106"/>
      <c r="D43" s="107" t="s">
        <v>44</v>
      </c>
      <c r="E43" s="59"/>
      <c r="F43" s="59"/>
      <c r="G43" s="108" t="s">
        <v>45</v>
      </c>
      <c r="H43" s="109" t="s">
        <v>46</v>
      </c>
      <c r="I43" s="59"/>
      <c r="J43" s="110">
        <f>SUM(J34:J41)</f>
        <v>0</v>
      </c>
      <c r="K43" s="111"/>
      <c r="L43" s="4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s="2" customFormat="1" ht="14.45" customHeight="1">
      <c r="A44" s="31"/>
      <c r="B44" s="32"/>
      <c r="C44" s="31"/>
      <c r="D44" s="31"/>
      <c r="E44" s="31"/>
      <c r="F44" s="31"/>
      <c r="G44" s="31"/>
      <c r="H44" s="31"/>
      <c r="I44" s="31"/>
      <c r="J44" s="31"/>
      <c r="K44" s="31"/>
      <c r="L44" s="4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1"/>
      <c r="D50" s="42" t="s">
        <v>47</v>
      </c>
      <c r="E50" s="43"/>
      <c r="F50" s="43"/>
      <c r="G50" s="42" t="s">
        <v>48</v>
      </c>
      <c r="H50" s="43"/>
      <c r="I50" s="43"/>
      <c r="J50" s="43"/>
      <c r="K50" s="43"/>
      <c r="L50" s="4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1"/>
      <c r="B61" s="32"/>
      <c r="C61" s="31"/>
      <c r="D61" s="44" t="s">
        <v>49</v>
      </c>
      <c r="E61" s="34"/>
      <c r="F61" s="112" t="s">
        <v>50</v>
      </c>
      <c r="G61" s="44" t="s">
        <v>49</v>
      </c>
      <c r="H61" s="34"/>
      <c r="I61" s="34"/>
      <c r="J61" s="113" t="s">
        <v>50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1"/>
      <c r="B65" s="32"/>
      <c r="C65" s="31"/>
      <c r="D65" s="42" t="s">
        <v>51</v>
      </c>
      <c r="E65" s="45"/>
      <c r="F65" s="45"/>
      <c r="G65" s="42" t="s">
        <v>52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1"/>
      <c r="B76" s="32"/>
      <c r="C76" s="31"/>
      <c r="D76" s="44" t="s">
        <v>49</v>
      </c>
      <c r="E76" s="34"/>
      <c r="F76" s="112" t="s">
        <v>50</v>
      </c>
      <c r="G76" s="44" t="s">
        <v>49</v>
      </c>
      <c r="H76" s="34"/>
      <c r="I76" s="34"/>
      <c r="J76" s="113" t="s">
        <v>50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1" t="s">
        <v>118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7" t="s">
        <v>15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1"/>
      <c r="D85" s="31"/>
      <c r="E85" s="261" t="str">
        <f>E7</f>
        <v>Zpevněná plocha Martinov</v>
      </c>
      <c r="F85" s="262"/>
      <c r="G85" s="262"/>
      <c r="H85" s="262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B86" s="20"/>
      <c r="C86" s="27" t="s">
        <v>113</v>
      </c>
      <c r="L86" s="20"/>
    </row>
    <row r="87" spans="1:31" s="1" customFormat="1" ht="16.5" customHeight="1">
      <c r="B87" s="20"/>
      <c r="E87" s="261" t="s">
        <v>268</v>
      </c>
      <c r="F87" s="247"/>
      <c r="G87" s="247"/>
      <c r="H87" s="247"/>
      <c r="L87" s="20"/>
    </row>
    <row r="88" spans="1:31" s="1" customFormat="1" ht="12" customHeight="1">
      <c r="B88" s="20"/>
      <c r="C88" s="27" t="s">
        <v>115</v>
      </c>
      <c r="L88" s="20"/>
    </row>
    <row r="89" spans="1:31" s="2" customFormat="1" ht="16.5" customHeight="1">
      <c r="A89" s="31"/>
      <c r="B89" s="32"/>
      <c r="C89" s="31"/>
      <c r="D89" s="31"/>
      <c r="E89" s="264" t="s">
        <v>426</v>
      </c>
      <c r="F89" s="260"/>
      <c r="G89" s="260"/>
      <c r="H89" s="260"/>
      <c r="I89" s="31"/>
      <c r="J89" s="31"/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2" customHeight="1">
      <c r="A90" s="31"/>
      <c r="B90" s="32"/>
      <c r="C90" s="27" t="s">
        <v>427</v>
      </c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6.5" customHeight="1">
      <c r="A91" s="31"/>
      <c r="B91" s="32"/>
      <c r="C91" s="31"/>
      <c r="D91" s="31"/>
      <c r="E91" s="240" t="str">
        <f>E13</f>
        <v>311 - Větev D1  +  OLK + RN</v>
      </c>
      <c r="F91" s="260"/>
      <c r="G91" s="260"/>
      <c r="H91" s="260"/>
      <c r="I91" s="31"/>
      <c r="J91" s="31"/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1"/>
      <c r="D92" s="31"/>
      <c r="E92" s="31"/>
      <c r="F92" s="31"/>
      <c r="G92" s="31"/>
      <c r="H92" s="31"/>
      <c r="I92" s="31"/>
      <c r="J92" s="31"/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2" customHeight="1">
      <c r="A93" s="31"/>
      <c r="B93" s="32"/>
      <c r="C93" s="27" t="s">
        <v>19</v>
      </c>
      <c r="D93" s="31"/>
      <c r="E93" s="31"/>
      <c r="F93" s="25" t="str">
        <f>F16</f>
        <v>Ostrava-Martinov</v>
      </c>
      <c r="G93" s="31"/>
      <c r="H93" s="31"/>
      <c r="I93" s="27" t="s">
        <v>21</v>
      </c>
      <c r="J93" s="54">
        <f>IF(J16="","",J16)</f>
        <v>44825</v>
      </c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6.95" customHeight="1">
      <c r="A94" s="31"/>
      <c r="B94" s="32"/>
      <c r="C94" s="31"/>
      <c r="D94" s="31"/>
      <c r="E94" s="31"/>
      <c r="F94" s="31"/>
      <c r="G94" s="31"/>
      <c r="H94" s="31"/>
      <c r="I94" s="31"/>
      <c r="J94" s="31"/>
      <c r="K94" s="31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25.7" customHeight="1">
      <c r="A95" s="31"/>
      <c r="B95" s="32"/>
      <c r="C95" s="27" t="s">
        <v>22</v>
      </c>
      <c r="D95" s="31"/>
      <c r="E95" s="31"/>
      <c r="F95" s="25" t="str">
        <f>E19</f>
        <v>MP Krásno,a.s.</v>
      </c>
      <c r="G95" s="31"/>
      <c r="H95" s="31"/>
      <c r="I95" s="27" t="s">
        <v>28</v>
      </c>
      <c r="J95" s="29" t="str">
        <f>E25</f>
        <v>Ivo Hradil-VODOPROJEKT</v>
      </c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15.2" customHeight="1">
      <c r="A96" s="31"/>
      <c r="B96" s="32"/>
      <c r="C96" s="27" t="s">
        <v>26</v>
      </c>
      <c r="D96" s="31"/>
      <c r="E96" s="31"/>
      <c r="F96" s="211" t="str">
        <f>IF(E22="","",E22)</f>
        <v>Vyplň údaj</v>
      </c>
      <c r="G96" s="212"/>
      <c r="H96" s="31"/>
      <c r="I96" s="27" t="s">
        <v>31</v>
      </c>
      <c r="J96" s="29" t="str">
        <f>E28</f>
        <v>Fajfrová Irena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customHeight="1">
      <c r="A97" s="31"/>
      <c r="B97" s="32"/>
      <c r="C97" s="31"/>
      <c r="D97" s="31"/>
      <c r="E97" s="31"/>
      <c r="F97" s="31"/>
      <c r="G97" s="31"/>
      <c r="H97" s="31"/>
      <c r="I97" s="31"/>
      <c r="J97" s="31"/>
      <c r="K97" s="31"/>
      <c r="L97" s="4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9.25" customHeight="1">
      <c r="A98" s="31"/>
      <c r="B98" s="32"/>
      <c r="C98" s="114" t="s">
        <v>119</v>
      </c>
      <c r="D98" s="106"/>
      <c r="E98" s="106"/>
      <c r="F98" s="106"/>
      <c r="G98" s="106"/>
      <c r="H98" s="106"/>
      <c r="I98" s="106"/>
      <c r="J98" s="115" t="s">
        <v>120</v>
      </c>
      <c r="K98" s="106"/>
      <c r="L98" s="4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99" spans="1:47" s="2" customFormat="1" ht="10.35" customHeight="1">
      <c r="A99" s="31"/>
      <c r="B99" s="32"/>
      <c r="C99" s="31"/>
      <c r="D99" s="31"/>
      <c r="E99" s="31"/>
      <c r="F99" s="31"/>
      <c r="G99" s="31"/>
      <c r="H99" s="31"/>
      <c r="I99" s="31"/>
      <c r="J99" s="31"/>
      <c r="K99" s="31"/>
      <c r="L99" s="4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47" s="2" customFormat="1" ht="22.9" customHeight="1">
      <c r="A100" s="31"/>
      <c r="B100" s="32"/>
      <c r="C100" s="116" t="s">
        <v>121</v>
      </c>
      <c r="D100" s="31"/>
      <c r="E100" s="31"/>
      <c r="F100" s="31"/>
      <c r="G100" s="31"/>
      <c r="H100" s="31"/>
      <c r="I100" s="31"/>
      <c r="J100" s="70">
        <f>J132</f>
        <v>0</v>
      </c>
      <c r="K100" s="31"/>
      <c r="L100" s="4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U100" s="17" t="s">
        <v>122</v>
      </c>
    </row>
    <row r="101" spans="1:47" s="9" customFormat="1" ht="24.95" customHeight="1">
      <c r="B101" s="117"/>
      <c r="D101" s="118" t="s">
        <v>123</v>
      </c>
      <c r="E101" s="119"/>
      <c r="F101" s="119"/>
      <c r="G101" s="119"/>
      <c r="H101" s="119"/>
      <c r="I101" s="119"/>
      <c r="J101" s="120">
        <f>J133</f>
        <v>0</v>
      </c>
      <c r="L101" s="117"/>
    </row>
    <row r="102" spans="1:47" s="10" customFormat="1" ht="19.899999999999999" customHeight="1">
      <c r="B102" s="121"/>
      <c r="D102" s="122" t="s">
        <v>124</v>
      </c>
      <c r="E102" s="123"/>
      <c r="F102" s="123"/>
      <c r="G102" s="123"/>
      <c r="H102" s="123"/>
      <c r="I102" s="123"/>
      <c r="J102" s="124">
        <f>J134</f>
        <v>0</v>
      </c>
      <c r="L102" s="121"/>
    </row>
    <row r="103" spans="1:47" s="10" customFormat="1" ht="19.899999999999999" customHeight="1">
      <c r="B103" s="121"/>
      <c r="D103" s="122" t="s">
        <v>429</v>
      </c>
      <c r="E103" s="123"/>
      <c r="F103" s="123"/>
      <c r="G103" s="123"/>
      <c r="H103" s="123"/>
      <c r="I103" s="123"/>
      <c r="J103" s="124">
        <f>J233</f>
        <v>0</v>
      </c>
      <c r="L103" s="121"/>
    </row>
    <row r="104" spans="1:47" s="10" customFormat="1" ht="19.899999999999999" customHeight="1">
      <c r="B104" s="121"/>
      <c r="D104" s="122" t="s">
        <v>271</v>
      </c>
      <c r="E104" s="123"/>
      <c r="F104" s="123"/>
      <c r="G104" s="123"/>
      <c r="H104" s="123"/>
      <c r="I104" s="123"/>
      <c r="J104" s="124">
        <f>J237</f>
        <v>0</v>
      </c>
      <c r="L104" s="121"/>
    </row>
    <row r="105" spans="1:47" s="10" customFormat="1" ht="19.899999999999999" customHeight="1">
      <c r="B105" s="121"/>
      <c r="D105" s="122" t="s">
        <v>272</v>
      </c>
      <c r="E105" s="123"/>
      <c r="F105" s="123"/>
      <c r="G105" s="123"/>
      <c r="H105" s="123"/>
      <c r="I105" s="123"/>
      <c r="J105" s="124">
        <f>J256</f>
        <v>0</v>
      </c>
      <c r="L105" s="121"/>
    </row>
    <row r="106" spans="1:47" s="10" customFormat="1" ht="19.899999999999999" customHeight="1">
      <c r="B106" s="121"/>
      <c r="D106" s="122" t="s">
        <v>128</v>
      </c>
      <c r="E106" s="123"/>
      <c r="F106" s="123"/>
      <c r="G106" s="123"/>
      <c r="H106" s="123"/>
      <c r="I106" s="123"/>
      <c r="J106" s="124">
        <f>J330</f>
        <v>0</v>
      </c>
      <c r="L106" s="121"/>
    </row>
    <row r="107" spans="1:47" s="9" customFormat="1" ht="24.95" customHeight="1">
      <c r="B107" s="117"/>
      <c r="D107" s="118" t="s">
        <v>430</v>
      </c>
      <c r="E107" s="119"/>
      <c r="F107" s="119"/>
      <c r="G107" s="119"/>
      <c r="H107" s="119"/>
      <c r="I107" s="119"/>
      <c r="J107" s="120">
        <f>J332</f>
        <v>0</v>
      </c>
      <c r="L107" s="117"/>
    </row>
    <row r="108" spans="1:47" s="10" customFormat="1" ht="19.899999999999999" customHeight="1">
      <c r="B108" s="121"/>
      <c r="D108" s="122" t="s">
        <v>431</v>
      </c>
      <c r="E108" s="123"/>
      <c r="F108" s="123"/>
      <c r="G108" s="123"/>
      <c r="H108" s="123"/>
      <c r="I108" s="123"/>
      <c r="J108" s="124">
        <f>J333</f>
        <v>0</v>
      </c>
      <c r="L108" s="121"/>
    </row>
    <row r="109" spans="1:47" s="2" customFormat="1" ht="21.75" customHeight="1">
      <c r="A109" s="31"/>
      <c r="B109" s="32"/>
      <c r="C109" s="31"/>
      <c r="D109" s="31"/>
      <c r="E109" s="31"/>
      <c r="F109" s="31"/>
      <c r="G109" s="31"/>
      <c r="H109" s="31"/>
      <c r="I109" s="31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47" s="2" customFormat="1" ht="6.95" customHeight="1">
      <c r="A110" s="31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4" spans="1:31" s="2" customFormat="1" ht="6.95" customHeight="1">
      <c r="A114" s="31"/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24.95" customHeight="1">
      <c r="A115" s="31"/>
      <c r="B115" s="32"/>
      <c r="C115" s="21" t="s">
        <v>129</v>
      </c>
      <c r="D115" s="31"/>
      <c r="E115" s="31"/>
      <c r="F115" s="31"/>
      <c r="G115" s="31"/>
      <c r="H115" s="31"/>
      <c r="I115" s="31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32"/>
      <c r="C116" s="31"/>
      <c r="D116" s="31"/>
      <c r="E116" s="31"/>
      <c r="F116" s="31"/>
      <c r="G116" s="31"/>
      <c r="H116" s="31"/>
      <c r="I116" s="31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2" customHeight="1">
      <c r="A117" s="31"/>
      <c r="B117" s="32"/>
      <c r="C117" s="27" t="s">
        <v>15</v>
      </c>
      <c r="D117" s="31"/>
      <c r="E117" s="31"/>
      <c r="F117" s="31"/>
      <c r="G117" s="31"/>
      <c r="H117" s="31"/>
      <c r="I117" s="31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6.5" customHeight="1">
      <c r="A118" s="31"/>
      <c r="B118" s="32"/>
      <c r="C118" s="31"/>
      <c r="D118" s="31"/>
      <c r="E118" s="261" t="str">
        <f>E7</f>
        <v>Zpevněná plocha Martinov</v>
      </c>
      <c r="F118" s="262"/>
      <c r="G118" s="262"/>
      <c r="H118" s="262"/>
      <c r="I118" s="31"/>
      <c r="J118" s="31"/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1" customFormat="1" ht="12" customHeight="1">
      <c r="B119" s="20"/>
      <c r="C119" s="27" t="s">
        <v>113</v>
      </c>
      <c r="L119" s="20"/>
    </row>
    <row r="120" spans="1:31" s="1" customFormat="1" ht="16.5" customHeight="1">
      <c r="B120" s="20"/>
      <c r="E120" s="261" t="s">
        <v>268</v>
      </c>
      <c r="F120" s="247"/>
      <c r="G120" s="247"/>
      <c r="H120" s="247"/>
      <c r="L120" s="20"/>
    </row>
    <row r="121" spans="1:31" s="1" customFormat="1" ht="12" customHeight="1">
      <c r="B121" s="20"/>
      <c r="C121" s="27" t="s">
        <v>115</v>
      </c>
      <c r="L121" s="20"/>
    </row>
    <row r="122" spans="1:31" s="2" customFormat="1" ht="16.5" customHeight="1">
      <c r="A122" s="31"/>
      <c r="B122" s="32"/>
      <c r="C122" s="31"/>
      <c r="D122" s="31"/>
      <c r="E122" s="264" t="s">
        <v>426</v>
      </c>
      <c r="F122" s="260"/>
      <c r="G122" s="260"/>
      <c r="H122" s="260"/>
      <c r="I122" s="31"/>
      <c r="J122" s="31"/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2" customHeight="1">
      <c r="A123" s="31"/>
      <c r="B123" s="32"/>
      <c r="C123" s="27" t="s">
        <v>427</v>
      </c>
      <c r="D123" s="31"/>
      <c r="E123" s="31"/>
      <c r="F123" s="31"/>
      <c r="G123" s="31"/>
      <c r="H123" s="31"/>
      <c r="I123" s="31"/>
      <c r="J123" s="31"/>
      <c r="K123" s="31"/>
      <c r="L123" s="4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6.5" customHeight="1">
      <c r="A124" s="31"/>
      <c r="B124" s="32"/>
      <c r="C124" s="31"/>
      <c r="D124" s="31"/>
      <c r="E124" s="240" t="str">
        <f>E13</f>
        <v>311 - Větev D1  +  OLK + RN</v>
      </c>
      <c r="F124" s="260"/>
      <c r="G124" s="260"/>
      <c r="H124" s="260"/>
      <c r="I124" s="31"/>
      <c r="J124" s="31"/>
      <c r="K124" s="31"/>
      <c r="L124" s="4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6.95" customHeight="1">
      <c r="A125" s="31"/>
      <c r="B125" s="32"/>
      <c r="C125" s="31"/>
      <c r="D125" s="31"/>
      <c r="E125" s="31"/>
      <c r="F125" s="31"/>
      <c r="G125" s="31"/>
      <c r="H125" s="31"/>
      <c r="I125" s="31"/>
      <c r="J125" s="31"/>
      <c r="K125" s="31"/>
      <c r="L125" s="4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2" customHeight="1">
      <c r="A126" s="31"/>
      <c r="B126" s="32"/>
      <c r="C126" s="27" t="s">
        <v>19</v>
      </c>
      <c r="D126" s="31"/>
      <c r="E126" s="31"/>
      <c r="F126" s="25" t="str">
        <f>F16</f>
        <v>Ostrava-Martinov</v>
      </c>
      <c r="G126" s="31"/>
      <c r="H126" s="31"/>
      <c r="I126" s="27" t="s">
        <v>21</v>
      </c>
      <c r="J126" s="54">
        <f>IF(J16="","",J16)</f>
        <v>44825</v>
      </c>
      <c r="K126" s="31"/>
      <c r="L126" s="4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6.95" customHeight="1">
      <c r="A127" s="31"/>
      <c r="B127" s="32"/>
      <c r="C127" s="31"/>
      <c r="D127" s="31"/>
      <c r="E127" s="31"/>
      <c r="F127" s="31"/>
      <c r="G127" s="31"/>
      <c r="H127" s="31"/>
      <c r="I127" s="31"/>
      <c r="J127" s="31"/>
      <c r="K127" s="31"/>
      <c r="L127" s="4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25.7" customHeight="1">
      <c r="A128" s="31"/>
      <c r="B128" s="32"/>
      <c r="C128" s="27" t="s">
        <v>22</v>
      </c>
      <c r="D128" s="31"/>
      <c r="E128" s="31"/>
      <c r="F128" s="25" t="str">
        <f>E19</f>
        <v>MP Krásno,a.s.</v>
      </c>
      <c r="G128" s="31"/>
      <c r="H128" s="31"/>
      <c r="I128" s="27" t="s">
        <v>28</v>
      </c>
      <c r="J128" s="29" t="str">
        <f>E25</f>
        <v>Ivo Hradil-VODOPROJEKT</v>
      </c>
      <c r="K128" s="31"/>
      <c r="L128" s="4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15.2" customHeight="1">
      <c r="A129" s="31"/>
      <c r="B129" s="32"/>
      <c r="C129" s="27" t="s">
        <v>26</v>
      </c>
      <c r="D129" s="31"/>
      <c r="E129" s="31"/>
      <c r="F129" s="211" t="str">
        <f>IF(E22="","",E22)</f>
        <v>Vyplň údaj</v>
      </c>
      <c r="G129" s="212"/>
      <c r="H129" s="31"/>
      <c r="I129" s="27" t="s">
        <v>31</v>
      </c>
      <c r="J129" s="29" t="str">
        <f>E28</f>
        <v>Fajfrová Irena</v>
      </c>
      <c r="K129" s="31"/>
      <c r="L129" s="4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2" customFormat="1" ht="10.35" customHeight="1">
      <c r="A130" s="31"/>
      <c r="B130" s="32"/>
      <c r="C130" s="31"/>
      <c r="D130" s="31"/>
      <c r="E130" s="31"/>
      <c r="F130" s="31"/>
      <c r="G130" s="31"/>
      <c r="H130" s="31"/>
      <c r="I130" s="31"/>
      <c r="J130" s="31"/>
      <c r="K130" s="31"/>
      <c r="L130" s="4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5" s="11" customFormat="1" ht="29.25" customHeight="1">
      <c r="A131" s="125"/>
      <c r="B131" s="126"/>
      <c r="C131" s="127" t="s">
        <v>130</v>
      </c>
      <c r="D131" s="128" t="s">
        <v>59</v>
      </c>
      <c r="E131" s="128" t="s">
        <v>55</v>
      </c>
      <c r="F131" s="128" t="s">
        <v>56</v>
      </c>
      <c r="G131" s="128" t="s">
        <v>131</v>
      </c>
      <c r="H131" s="128" t="s">
        <v>132</v>
      </c>
      <c r="I131" s="128" t="s">
        <v>133</v>
      </c>
      <c r="J131" s="128" t="s">
        <v>120</v>
      </c>
      <c r="K131" s="129" t="s">
        <v>134</v>
      </c>
      <c r="L131" s="130"/>
      <c r="M131" s="61" t="s">
        <v>0</v>
      </c>
      <c r="N131" s="62" t="s">
        <v>38</v>
      </c>
      <c r="O131" s="62" t="s">
        <v>135</v>
      </c>
      <c r="P131" s="62" t="s">
        <v>136</v>
      </c>
      <c r="Q131" s="62" t="s">
        <v>137</v>
      </c>
      <c r="R131" s="62" t="s">
        <v>138</v>
      </c>
      <c r="S131" s="62" t="s">
        <v>139</v>
      </c>
      <c r="T131" s="63" t="s">
        <v>140</v>
      </c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</row>
    <row r="132" spans="1:65" s="2" customFormat="1" ht="22.9" customHeight="1">
      <c r="A132" s="31"/>
      <c r="B132" s="32"/>
      <c r="C132" s="68" t="s">
        <v>141</v>
      </c>
      <c r="D132" s="31"/>
      <c r="E132" s="31"/>
      <c r="F132" s="31"/>
      <c r="G132" s="31"/>
      <c r="H132" s="31"/>
      <c r="I132" s="31"/>
      <c r="J132" s="131">
        <f>BK132</f>
        <v>0</v>
      </c>
      <c r="K132" s="31"/>
      <c r="L132" s="32"/>
      <c r="M132" s="64"/>
      <c r="N132" s="55"/>
      <c r="O132" s="65"/>
      <c r="P132" s="132">
        <f>P133+P332</f>
        <v>0</v>
      </c>
      <c r="Q132" s="65"/>
      <c r="R132" s="132">
        <f>R133+R332</f>
        <v>995.13831747000017</v>
      </c>
      <c r="S132" s="65"/>
      <c r="T132" s="133">
        <f>T133+T332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7" t="s">
        <v>73</v>
      </c>
      <c r="AU132" s="17" t="s">
        <v>122</v>
      </c>
      <c r="BK132" s="134">
        <f>BK133+BK332</f>
        <v>0</v>
      </c>
    </row>
    <row r="133" spans="1:65" s="12" customFormat="1" ht="25.9" customHeight="1">
      <c r="B133" s="135"/>
      <c r="D133" s="136" t="s">
        <v>73</v>
      </c>
      <c r="E133" s="137" t="s">
        <v>142</v>
      </c>
      <c r="F133" s="137" t="s">
        <v>143</v>
      </c>
      <c r="I133" s="138"/>
      <c r="J133" s="139">
        <f>BK133</f>
        <v>0</v>
      </c>
      <c r="L133" s="135"/>
      <c r="M133" s="140"/>
      <c r="N133" s="141"/>
      <c r="O133" s="141"/>
      <c r="P133" s="142">
        <f>P134+P233+P237+P256+P330</f>
        <v>0</v>
      </c>
      <c r="Q133" s="141"/>
      <c r="R133" s="142">
        <f>R134+R233+R237+R256+R330</f>
        <v>995.08309787000019</v>
      </c>
      <c r="S133" s="141"/>
      <c r="T133" s="143">
        <f>T134+T233+T237+T256+T330</f>
        <v>0</v>
      </c>
      <c r="AR133" s="136" t="s">
        <v>80</v>
      </c>
      <c r="AT133" s="144" t="s">
        <v>73</v>
      </c>
      <c r="AU133" s="144" t="s">
        <v>74</v>
      </c>
      <c r="AY133" s="136" t="s">
        <v>144</v>
      </c>
      <c r="BK133" s="145">
        <f>BK134+BK233+BK237+BK256+BK330</f>
        <v>0</v>
      </c>
    </row>
    <row r="134" spans="1:65" s="12" customFormat="1" ht="22.9" customHeight="1">
      <c r="B134" s="135"/>
      <c r="D134" s="136" t="s">
        <v>73</v>
      </c>
      <c r="E134" s="146" t="s">
        <v>80</v>
      </c>
      <c r="F134" s="146" t="s">
        <v>145</v>
      </c>
      <c r="I134" s="138"/>
      <c r="J134" s="147">
        <f>BK134</f>
        <v>0</v>
      </c>
      <c r="L134" s="135"/>
      <c r="M134" s="140"/>
      <c r="N134" s="141"/>
      <c r="O134" s="141"/>
      <c r="P134" s="142">
        <f>SUM(P135:P232)</f>
        <v>0</v>
      </c>
      <c r="Q134" s="141"/>
      <c r="R134" s="142">
        <f>SUM(R135:R232)</f>
        <v>688.29097597000009</v>
      </c>
      <c r="S134" s="141"/>
      <c r="T134" s="143">
        <f>SUM(T135:T232)</f>
        <v>0</v>
      </c>
      <c r="AR134" s="136" t="s">
        <v>80</v>
      </c>
      <c r="AT134" s="144" t="s">
        <v>73</v>
      </c>
      <c r="AU134" s="144" t="s">
        <v>80</v>
      </c>
      <c r="AY134" s="136" t="s">
        <v>144</v>
      </c>
      <c r="BK134" s="145">
        <f>SUM(BK135:BK232)</f>
        <v>0</v>
      </c>
    </row>
    <row r="135" spans="1:65" s="2" customFormat="1" ht="37.9" customHeight="1">
      <c r="A135" s="31"/>
      <c r="B135" s="148"/>
      <c r="C135" s="149" t="s">
        <v>80</v>
      </c>
      <c r="D135" s="149" t="s">
        <v>146</v>
      </c>
      <c r="E135" s="150" t="s">
        <v>432</v>
      </c>
      <c r="F135" s="151" t="s">
        <v>433</v>
      </c>
      <c r="G135" s="152" t="s">
        <v>210</v>
      </c>
      <c r="H135" s="153">
        <v>41.545000000000002</v>
      </c>
      <c r="I135" s="154"/>
      <c r="J135" s="155">
        <f>ROUND(I135*H135,2)</f>
        <v>0</v>
      </c>
      <c r="K135" s="151" t="s">
        <v>150</v>
      </c>
      <c r="L135" s="32"/>
      <c r="M135" s="156" t="s">
        <v>0</v>
      </c>
      <c r="N135" s="157" t="s">
        <v>39</v>
      </c>
      <c r="O135" s="57"/>
      <c r="P135" s="158">
        <f>O135*H135</f>
        <v>0</v>
      </c>
      <c r="Q135" s="158">
        <v>0</v>
      </c>
      <c r="R135" s="158">
        <f>Q135*H135</f>
        <v>0</v>
      </c>
      <c r="S135" s="158">
        <v>0</v>
      </c>
      <c r="T135" s="159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60" t="s">
        <v>151</v>
      </c>
      <c r="AT135" s="160" t="s">
        <v>146</v>
      </c>
      <c r="AU135" s="160" t="s">
        <v>82</v>
      </c>
      <c r="AY135" s="17" t="s">
        <v>144</v>
      </c>
      <c r="BE135" s="161">
        <f>IF(N135="základní",J135,0)</f>
        <v>0</v>
      </c>
      <c r="BF135" s="161">
        <f>IF(N135="snížená",J135,0)</f>
        <v>0</v>
      </c>
      <c r="BG135" s="161">
        <f>IF(N135="zákl. přenesená",J135,0)</f>
        <v>0</v>
      </c>
      <c r="BH135" s="161">
        <f>IF(N135="sníž. přenesená",J135,0)</f>
        <v>0</v>
      </c>
      <c r="BI135" s="161">
        <f>IF(N135="nulová",J135,0)</f>
        <v>0</v>
      </c>
      <c r="BJ135" s="17" t="s">
        <v>80</v>
      </c>
      <c r="BK135" s="161">
        <f>ROUND(I135*H135,2)</f>
        <v>0</v>
      </c>
      <c r="BL135" s="17" t="s">
        <v>151</v>
      </c>
      <c r="BM135" s="160" t="s">
        <v>434</v>
      </c>
    </row>
    <row r="136" spans="1:65" s="13" customFormat="1">
      <c r="B136" s="162"/>
      <c r="D136" s="163" t="s">
        <v>157</v>
      </c>
      <c r="E136" s="164" t="s">
        <v>0</v>
      </c>
      <c r="F136" s="165" t="s">
        <v>435</v>
      </c>
      <c r="H136" s="164" t="s">
        <v>0</v>
      </c>
      <c r="I136" s="166"/>
      <c r="L136" s="162"/>
      <c r="M136" s="167"/>
      <c r="N136" s="168"/>
      <c r="O136" s="168"/>
      <c r="P136" s="168"/>
      <c r="Q136" s="168"/>
      <c r="R136" s="168"/>
      <c r="S136" s="168"/>
      <c r="T136" s="169"/>
      <c r="AT136" s="164" t="s">
        <v>157</v>
      </c>
      <c r="AU136" s="164" t="s">
        <v>82</v>
      </c>
      <c r="AV136" s="13" t="s">
        <v>80</v>
      </c>
      <c r="AW136" s="13" t="s">
        <v>30</v>
      </c>
      <c r="AX136" s="13" t="s">
        <v>74</v>
      </c>
      <c r="AY136" s="164" t="s">
        <v>144</v>
      </c>
    </row>
    <row r="137" spans="1:65" s="14" customFormat="1">
      <c r="B137" s="170"/>
      <c r="D137" s="163" t="s">
        <v>157</v>
      </c>
      <c r="E137" s="171" t="s">
        <v>0</v>
      </c>
      <c r="F137" s="172" t="s">
        <v>436</v>
      </c>
      <c r="H137" s="173">
        <v>82.353999999999999</v>
      </c>
      <c r="I137" s="174"/>
      <c r="L137" s="170"/>
      <c r="M137" s="175"/>
      <c r="N137" s="176"/>
      <c r="O137" s="176"/>
      <c r="P137" s="176"/>
      <c r="Q137" s="176"/>
      <c r="R137" s="176"/>
      <c r="S137" s="176"/>
      <c r="T137" s="177"/>
      <c r="AT137" s="171" t="s">
        <v>157</v>
      </c>
      <c r="AU137" s="171" t="s">
        <v>82</v>
      </c>
      <c r="AV137" s="14" t="s">
        <v>82</v>
      </c>
      <c r="AW137" s="14" t="s">
        <v>30</v>
      </c>
      <c r="AX137" s="14" t="s">
        <v>74</v>
      </c>
      <c r="AY137" s="171" t="s">
        <v>144</v>
      </c>
    </row>
    <row r="138" spans="1:65" s="14" customFormat="1">
      <c r="B138" s="170"/>
      <c r="D138" s="163" t="s">
        <v>157</v>
      </c>
      <c r="E138" s="171" t="s">
        <v>0</v>
      </c>
      <c r="F138" s="172" t="s">
        <v>437</v>
      </c>
      <c r="H138" s="173">
        <v>0.73599999999999999</v>
      </c>
      <c r="I138" s="174"/>
      <c r="L138" s="170"/>
      <c r="M138" s="175"/>
      <c r="N138" s="176"/>
      <c r="O138" s="176"/>
      <c r="P138" s="176"/>
      <c r="Q138" s="176"/>
      <c r="R138" s="176"/>
      <c r="S138" s="176"/>
      <c r="T138" s="177"/>
      <c r="AT138" s="171" t="s">
        <v>157</v>
      </c>
      <c r="AU138" s="171" t="s">
        <v>82</v>
      </c>
      <c r="AV138" s="14" t="s">
        <v>82</v>
      </c>
      <c r="AW138" s="14" t="s">
        <v>30</v>
      </c>
      <c r="AX138" s="14" t="s">
        <v>74</v>
      </c>
      <c r="AY138" s="171" t="s">
        <v>144</v>
      </c>
    </row>
    <row r="139" spans="1:65" s="15" customFormat="1">
      <c r="B139" s="178"/>
      <c r="D139" s="163" t="s">
        <v>157</v>
      </c>
      <c r="E139" s="179" t="s">
        <v>413</v>
      </c>
      <c r="F139" s="180" t="s">
        <v>170</v>
      </c>
      <c r="H139" s="181">
        <v>83.09</v>
      </c>
      <c r="I139" s="182"/>
      <c r="L139" s="178"/>
      <c r="M139" s="183"/>
      <c r="N139" s="184"/>
      <c r="O139" s="184"/>
      <c r="P139" s="184"/>
      <c r="Q139" s="184"/>
      <c r="R139" s="184"/>
      <c r="S139" s="184"/>
      <c r="T139" s="185"/>
      <c r="AT139" s="179" t="s">
        <v>157</v>
      </c>
      <c r="AU139" s="179" t="s">
        <v>82</v>
      </c>
      <c r="AV139" s="15" t="s">
        <v>151</v>
      </c>
      <c r="AW139" s="15" t="s">
        <v>30</v>
      </c>
      <c r="AX139" s="15" t="s">
        <v>74</v>
      </c>
      <c r="AY139" s="179" t="s">
        <v>144</v>
      </c>
    </row>
    <row r="140" spans="1:65" s="14" customFormat="1">
      <c r="B140" s="170"/>
      <c r="D140" s="163" t="s">
        <v>157</v>
      </c>
      <c r="E140" s="171" t="s">
        <v>0</v>
      </c>
      <c r="F140" s="172" t="s">
        <v>438</v>
      </c>
      <c r="H140" s="173">
        <v>41.545000000000002</v>
      </c>
      <c r="I140" s="174"/>
      <c r="L140" s="170"/>
      <c r="M140" s="175"/>
      <c r="N140" s="176"/>
      <c r="O140" s="176"/>
      <c r="P140" s="176"/>
      <c r="Q140" s="176"/>
      <c r="R140" s="176"/>
      <c r="S140" s="176"/>
      <c r="T140" s="177"/>
      <c r="AT140" s="171" t="s">
        <v>157</v>
      </c>
      <c r="AU140" s="171" t="s">
        <v>82</v>
      </c>
      <c r="AV140" s="14" t="s">
        <v>82</v>
      </c>
      <c r="AW140" s="14" t="s">
        <v>30</v>
      </c>
      <c r="AX140" s="14" t="s">
        <v>80</v>
      </c>
      <c r="AY140" s="171" t="s">
        <v>144</v>
      </c>
    </row>
    <row r="141" spans="1:65" s="2" customFormat="1" ht="37.9" customHeight="1">
      <c r="A141" s="31"/>
      <c r="B141" s="148"/>
      <c r="C141" s="149" t="s">
        <v>82</v>
      </c>
      <c r="D141" s="149" t="s">
        <v>146</v>
      </c>
      <c r="E141" s="150" t="s">
        <v>439</v>
      </c>
      <c r="F141" s="151" t="s">
        <v>440</v>
      </c>
      <c r="G141" s="152" t="s">
        <v>210</v>
      </c>
      <c r="H141" s="153">
        <v>200.44800000000001</v>
      </c>
      <c r="I141" s="154"/>
      <c r="J141" s="155">
        <f>ROUND(I141*H141,2)</f>
        <v>0</v>
      </c>
      <c r="K141" s="151" t="s">
        <v>150</v>
      </c>
      <c r="L141" s="32"/>
      <c r="M141" s="156" t="s">
        <v>0</v>
      </c>
      <c r="N141" s="157" t="s">
        <v>39</v>
      </c>
      <c r="O141" s="57"/>
      <c r="P141" s="158">
        <f>O141*H141</f>
        <v>0</v>
      </c>
      <c r="Q141" s="158">
        <v>0</v>
      </c>
      <c r="R141" s="158">
        <f>Q141*H141</f>
        <v>0</v>
      </c>
      <c r="S141" s="158">
        <v>0</v>
      </c>
      <c r="T141" s="159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60" t="s">
        <v>151</v>
      </c>
      <c r="AT141" s="160" t="s">
        <v>146</v>
      </c>
      <c r="AU141" s="160" t="s">
        <v>82</v>
      </c>
      <c r="AY141" s="17" t="s">
        <v>144</v>
      </c>
      <c r="BE141" s="161">
        <f>IF(N141="základní",J141,0)</f>
        <v>0</v>
      </c>
      <c r="BF141" s="161">
        <f>IF(N141="snížená",J141,0)</f>
        <v>0</v>
      </c>
      <c r="BG141" s="161">
        <f>IF(N141="zákl. přenesená",J141,0)</f>
        <v>0</v>
      </c>
      <c r="BH141" s="161">
        <f>IF(N141="sníž. přenesená",J141,0)</f>
        <v>0</v>
      </c>
      <c r="BI141" s="161">
        <f>IF(N141="nulová",J141,0)</f>
        <v>0</v>
      </c>
      <c r="BJ141" s="17" t="s">
        <v>80</v>
      </c>
      <c r="BK141" s="161">
        <f>ROUND(I141*H141,2)</f>
        <v>0</v>
      </c>
      <c r="BL141" s="17" t="s">
        <v>151</v>
      </c>
      <c r="BM141" s="160" t="s">
        <v>441</v>
      </c>
    </row>
    <row r="142" spans="1:65" s="13" customFormat="1">
      <c r="B142" s="162"/>
      <c r="D142" s="163" t="s">
        <v>157</v>
      </c>
      <c r="E142" s="164" t="s">
        <v>0</v>
      </c>
      <c r="F142" s="165" t="s">
        <v>442</v>
      </c>
      <c r="H142" s="164" t="s">
        <v>0</v>
      </c>
      <c r="I142" s="166"/>
      <c r="L142" s="162"/>
      <c r="M142" s="167"/>
      <c r="N142" s="168"/>
      <c r="O142" s="168"/>
      <c r="P142" s="168"/>
      <c r="Q142" s="168"/>
      <c r="R142" s="168"/>
      <c r="S142" s="168"/>
      <c r="T142" s="169"/>
      <c r="AT142" s="164" t="s">
        <v>157</v>
      </c>
      <c r="AU142" s="164" t="s">
        <v>82</v>
      </c>
      <c r="AV142" s="13" t="s">
        <v>80</v>
      </c>
      <c r="AW142" s="13" t="s">
        <v>30</v>
      </c>
      <c r="AX142" s="13" t="s">
        <v>74</v>
      </c>
      <c r="AY142" s="164" t="s">
        <v>144</v>
      </c>
    </row>
    <row r="143" spans="1:65" s="14" customFormat="1">
      <c r="B143" s="170"/>
      <c r="D143" s="163" t="s">
        <v>157</v>
      </c>
      <c r="E143" s="171" t="s">
        <v>415</v>
      </c>
      <c r="F143" s="172" t="s">
        <v>443</v>
      </c>
      <c r="H143" s="173">
        <v>400.89600000000002</v>
      </c>
      <c r="I143" s="174"/>
      <c r="L143" s="170"/>
      <c r="M143" s="175"/>
      <c r="N143" s="176"/>
      <c r="O143" s="176"/>
      <c r="P143" s="176"/>
      <c r="Q143" s="176"/>
      <c r="R143" s="176"/>
      <c r="S143" s="176"/>
      <c r="T143" s="177"/>
      <c r="AT143" s="171" t="s">
        <v>157</v>
      </c>
      <c r="AU143" s="171" t="s">
        <v>82</v>
      </c>
      <c r="AV143" s="14" t="s">
        <v>82</v>
      </c>
      <c r="AW143" s="14" t="s">
        <v>30</v>
      </c>
      <c r="AX143" s="14" t="s">
        <v>74</v>
      </c>
      <c r="AY143" s="171" t="s">
        <v>144</v>
      </c>
    </row>
    <row r="144" spans="1:65" s="14" customFormat="1">
      <c r="B144" s="170"/>
      <c r="D144" s="163" t="s">
        <v>157</v>
      </c>
      <c r="E144" s="171" t="s">
        <v>0</v>
      </c>
      <c r="F144" s="172" t="s">
        <v>444</v>
      </c>
      <c r="H144" s="173">
        <v>200.44800000000001</v>
      </c>
      <c r="I144" s="174"/>
      <c r="L144" s="170"/>
      <c r="M144" s="175"/>
      <c r="N144" s="176"/>
      <c r="O144" s="176"/>
      <c r="P144" s="176"/>
      <c r="Q144" s="176"/>
      <c r="R144" s="176"/>
      <c r="S144" s="176"/>
      <c r="T144" s="177"/>
      <c r="AT144" s="171" t="s">
        <v>157</v>
      </c>
      <c r="AU144" s="171" t="s">
        <v>82</v>
      </c>
      <c r="AV144" s="14" t="s">
        <v>82</v>
      </c>
      <c r="AW144" s="14" t="s">
        <v>30</v>
      </c>
      <c r="AX144" s="14" t="s">
        <v>80</v>
      </c>
      <c r="AY144" s="171" t="s">
        <v>144</v>
      </c>
    </row>
    <row r="145" spans="1:65" s="2" customFormat="1" ht="37.9" customHeight="1">
      <c r="A145" s="31"/>
      <c r="B145" s="148"/>
      <c r="C145" s="149" t="s">
        <v>97</v>
      </c>
      <c r="D145" s="149" t="s">
        <v>146</v>
      </c>
      <c r="E145" s="150" t="s">
        <v>445</v>
      </c>
      <c r="F145" s="151" t="s">
        <v>446</v>
      </c>
      <c r="G145" s="152" t="s">
        <v>210</v>
      </c>
      <c r="H145" s="153">
        <v>41.545000000000002</v>
      </c>
      <c r="I145" s="154"/>
      <c r="J145" s="155">
        <f>ROUND(I145*H145,2)</f>
        <v>0</v>
      </c>
      <c r="K145" s="151" t="s">
        <v>150</v>
      </c>
      <c r="L145" s="32"/>
      <c r="M145" s="156" t="s">
        <v>0</v>
      </c>
      <c r="N145" s="157" t="s">
        <v>39</v>
      </c>
      <c r="O145" s="57"/>
      <c r="P145" s="158">
        <f>O145*H145</f>
        <v>0</v>
      </c>
      <c r="Q145" s="158">
        <v>0</v>
      </c>
      <c r="R145" s="158">
        <f>Q145*H145</f>
        <v>0</v>
      </c>
      <c r="S145" s="158">
        <v>0</v>
      </c>
      <c r="T145" s="159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60" t="s">
        <v>151</v>
      </c>
      <c r="AT145" s="160" t="s">
        <v>146</v>
      </c>
      <c r="AU145" s="160" t="s">
        <v>82</v>
      </c>
      <c r="AY145" s="17" t="s">
        <v>144</v>
      </c>
      <c r="BE145" s="161">
        <f>IF(N145="základní",J145,0)</f>
        <v>0</v>
      </c>
      <c r="BF145" s="161">
        <f>IF(N145="snížená",J145,0)</f>
        <v>0</v>
      </c>
      <c r="BG145" s="161">
        <f>IF(N145="zákl. přenesená",J145,0)</f>
        <v>0</v>
      </c>
      <c r="BH145" s="161">
        <f>IF(N145="sníž. přenesená",J145,0)</f>
        <v>0</v>
      </c>
      <c r="BI145" s="161">
        <f>IF(N145="nulová",J145,0)</f>
        <v>0</v>
      </c>
      <c r="BJ145" s="17" t="s">
        <v>80</v>
      </c>
      <c r="BK145" s="161">
        <f>ROUND(I145*H145,2)</f>
        <v>0</v>
      </c>
      <c r="BL145" s="17" t="s">
        <v>151</v>
      </c>
      <c r="BM145" s="160" t="s">
        <v>447</v>
      </c>
    </row>
    <row r="146" spans="1:65" s="14" customFormat="1">
      <c r="B146" s="170"/>
      <c r="D146" s="163" t="s">
        <v>157</v>
      </c>
      <c r="E146" s="171" t="s">
        <v>0</v>
      </c>
      <c r="F146" s="172" t="s">
        <v>438</v>
      </c>
      <c r="H146" s="173">
        <v>41.545000000000002</v>
      </c>
      <c r="I146" s="174"/>
      <c r="L146" s="170"/>
      <c r="M146" s="175"/>
      <c r="N146" s="176"/>
      <c r="O146" s="176"/>
      <c r="P146" s="176"/>
      <c r="Q146" s="176"/>
      <c r="R146" s="176"/>
      <c r="S146" s="176"/>
      <c r="T146" s="177"/>
      <c r="AT146" s="171" t="s">
        <v>157</v>
      </c>
      <c r="AU146" s="171" t="s">
        <v>82</v>
      </c>
      <c r="AV146" s="14" t="s">
        <v>82</v>
      </c>
      <c r="AW146" s="14" t="s">
        <v>30</v>
      </c>
      <c r="AX146" s="14" t="s">
        <v>80</v>
      </c>
      <c r="AY146" s="171" t="s">
        <v>144</v>
      </c>
    </row>
    <row r="147" spans="1:65" s="2" customFormat="1" ht="37.9" customHeight="1">
      <c r="A147" s="31"/>
      <c r="B147" s="148"/>
      <c r="C147" s="149" t="s">
        <v>151</v>
      </c>
      <c r="D147" s="149" t="s">
        <v>146</v>
      </c>
      <c r="E147" s="150" t="s">
        <v>448</v>
      </c>
      <c r="F147" s="151" t="s">
        <v>449</v>
      </c>
      <c r="G147" s="152" t="s">
        <v>210</v>
      </c>
      <c r="H147" s="153">
        <v>200.44800000000001</v>
      </c>
      <c r="I147" s="154"/>
      <c r="J147" s="155">
        <f>ROUND(I147*H147,2)</f>
        <v>0</v>
      </c>
      <c r="K147" s="151" t="s">
        <v>150</v>
      </c>
      <c r="L147" s="32"/>
      <c r="M147" s="156" t="s">
        <v>0</v>
      </c>
      <c r="N147" s="157" t="s">
        <v>39</v>
      </c>
      <c r="O147" s="57"/>
      <c r="P147" s="158">
        <f>O147*H147</f>
        <v>0</v>
      </c>
      <c r="Q147" s="158">
        <v>0</v>
      </c>
      <c r="R147" s="158">
        <f>Q147*H147</f>
        <v>0</v>
      </c>
      <c r="S147" s="158">
        <v>0</v>
      </c>
      <c r="T147" s="159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60" t="s">
        <v>151</v>
      </c>
      <c r="AT147" s="160" t="s">
        <v>146</v>
      </c>
      <c r="AU147" s="160" t="s">
        <v>82</v>
      </c>
      <c r="AY147" s="17" t="s">
        <v>144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17" t="s">
        <v>80</v>
      </c>
      <c r="BK147" s="161">
        <f>ROUND(I147*H147,2)</f>
        <v>0</v>
      </c>
      <c r="BL147" s="17" t="s">
        <v>151</v>
      </c>
      <c r="BM147" s="160" t="s">
        <v>450</v>
      </c>
    </row>
    <row r="148" spans="1:65" s="14" customFormat="1">
      <c r="B148" s="170"/>
      <c r="D148" s="163" t="s">
        <v>157</v>
      </c>
      <c r="E148" s="171" t="s">
        <v>0</v>
      </c>
      <c r="F148" s="172" t="s">
        <v>444</v>
      </c>
      <c r="H148" s="173">
        <v>200.44800000000001</v>
      </c>
      <c r="I148" s="174"/>
      <c r="L148" s="170"/>
      <c r="M148" s="175"/>
      <c r="N148" s="176"/>
      <c r="O148" s="176"/>
      <c r="P148" s="176"/>
      <c r="Q148" s="176"/>
      <c r="R148" s="176"/>
      <c r="S148" s="176"/>
      <c r="T148" s="177"/>
      <c r="AT148" s="171" t="s">
        <v>157</v>
      </c>
      <c r="AU148" s="171" t="s">
        <v>82</v>
      </c>
      <c r="AV148" s="14" t="s">
        <v>82</v>
      </c>
      <c r="AW148" s="14" t="s">
        <v>30</v>
      </c>
      <c r="AX148" s="14" t="s">
        <v>80</v>
      </c>
      <c r="AY148" s="171" t="s">
        <v>144</v>
      </c>
    </row>
    <row r="149" spans="1:65" s="2" customFormat="1" ht="37.9" customHeight="1">
      <c r="A149" s="31"/>
      <c r="B149" s="148"/>
      <c r="C149" s="149" t="s">
        <v>160</v>
      </c>
      <c r="D149" s="149" t="s">
        <v>146</v>
      </c>
      <c r="E149" s="150" t="s">
        <v>451</v>
      </c>
      <c r="F149" s="151" t="s">
        <v>452</v>
      </c>
      <c r="G149" s="152" t="s">
        <v>210</v>
      </c>
      <c r="H149" s="153">
        <v>80.879000000000005</v>
      </c>
      <c r="I149" s="154"/>
      <c r="J149" s="155">
        <f>ROUND(I149*H149,2)</f>
        <v>0</v>
      </c>
      <c r="K149" s="151" t="s">
        <v>150</v>
      </c>
      <c r="L149" s="32"/>
      <c r="M149" s="156" t="s">
        <v>0</v>
      </c>
      <c r="N149" s="157" t="s">
        <v>39</v>
      </c>
      <c r="O149" s="57"/>
      <c r="P149" s="158">
        <f>O149*H149</f>
        <v>0</v>
      </c>
      <c r="Q149" s="158">
        <v>0</v>
      </c>
      <c r="R149" s="158">
        <f>Q149*H149</f>
        <v>0</v>
      </c>
      <c r="S149" s="158">
        <v>0</v>
      </c>
      <c r="T149" s="159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60" t="s">
        <v>151</v>
      </c>
      <c r="AT149" s="160" t="s">
        <v>146</v>
      </c>
      <c r="AU149" s="160" t="s">
        <v>82</v>
      </c>
      <c r="AY149" s="17" t="s">
        <v>144</v>
      </c>
      <c r="BE149" s="161">
        <f>IF(N149="základní",J149,0)</f>
        <v>0</v>
      </c>
      <c r="BF149" s="161">
        <f>IF(N149="snížená",J149,0)</f>
        <v>0</v>
      </c>
      <c r="BG149" s="161">
        <f>IF(N149="zákl. přenesená",J149,0)</f>
        <v>0</v>
      </c>
      <c r="BH149" s="161">
        <f>IF(N149="sníž. přenesená",J149,0)</f>
        <v>0</v>
      </c>
      <c r="BI149" s="161">
        <f>IF(N149="nulová",J149,0)</f>
        <v>0</v>
      </c>
      <c r="BJ149" s="17" t="s">
        <v>80</v>
      </c>
      <c r="BK149" s="161">
        <f>ROUND(I149*H149,2)</f>
        <v>0</v>
      </c>
      <c r="BL149" s="17" t="s">
        <v>151</v>
      </c>
      <c r="BM149" s="160" t="s">
        <v>453</v>
      </c>
    </row>
    <row r="150" spans="1:65" s="13" customFormat="1">
      <c r="B150" s="162"/>
      <c r="D150" s="163" t="s">
        <v>157</v>
      </c>
      <c r="E150" s="164" t="s">
        <v>0</v>
      </c>
      <c r="F150" s="165" t="s">
        <v>454</v>
      </c>
      <c r="H150" s="164" t="s">
        <v>0</v>
      </c>
      <c r="I150" s="166"/>
      <c r="L150" s="162"/>
      <c r="M150" s="167"/>
      <c r="N150" s="168"/>
      <c r="O150" s="168"/>
      <c r="P150" s="168"/>
      <c r="Q150" s="168"/>
      <c r="R150" s="168"/>
      <c r="S150" s="168"/>
      <c r="T150" s="169"/>
      <c r="AT150" s="164" t="s">
        <v>157</v>
      </c>
      <c r="AU150" s="164" t="s">
        <v>82</v>
      </c>
      <c r="AV150" s="13" t="s">
        <v>80</v>
      </c>
      <c r="AW150" s="13" t="s">
        <v>30</v>
      </c>
      <c r="AX150" s="13" t="s">
        <v>74</v>
      </c>
      <c r="AY150" s="164" t="s">
        <v>144</v>
      </c>
    </row>
    <row r="151" spans="1:65" s="14" customFormat="1">
      <c r="B151" s="170"/>
      <c r="D151" s="163" t="s">
        <v>157</v>
      </c>
      <c r="E151" s="171" t="s">
        <v>0</v>
      </c>
      <c r="F151" s="172" t="s">
        <v>455</v>
      </c>
      <c r="H151" s="173">
        <v>9.5850000000000009</v>
      </c>
      <c r="I151" s="174"/>
      <c r="L151" s="170"/>
      <c r="M151" s="175"/>
      <c r="N151" s="176"/>
      <c r="O151" s="176"/>
      <c r="P151" s="176"/>
      <c r="Q151" s="176"/>
      <c r="R151" s="176"/>
      <c r="S151" s="176"/>
      <c r="T151" s="177"/>
      <c r="AT151" s="171" t="s">
        <v>157</v>
      </c>
      <c r="AU151" s="171" t="s">
        <v>82</v>
      </c>
      <c r="AV151" s="14" t="s">
        <v>82</v>
      </c>
      <c r="AW151" s="14" t="s">
        <v>30</v>
      </c>
      <c r="AX151" s="14" t="s">
        <v>74</v>
      </c>
      <c r="AY151" s="171" t="s">
        <v>144</v>
      </c>
    </row>
    <row r="152" spans="1:65" s="14" customFormat="1">
      <c r="B152" s="170"/>
      <c r="D152" s="163" t="s">
        <v>157</v>
      </c>
      <c r="E152" s="171" t="s">
        <v>0</v>
      </c>
      <c r="F152" s="172" t="s">
        <v>456</v>
      </c>
      <c r="H152" s="173">
        <v>35.231000000000002</v>
      </c>
      <c r="I152" s="174"/>
      <c r="L152" s="170"/>
      <c r="M152" s="175"/>
      <c r="N152" s="176"/>
      <c r="O152" s="176"/>
      <c r="P152" s="176"/>
      <c r="Q152" s="176"/>
      <c r="R152" s="176"/>
      <c r="S152" s="176"/>
      <c r="T152" s="177"/>
      <c r="AT152" s="171" t="s">
        <v>157</v>
      </c>
      <c r="AU152" s="171" t="s">
        <v>82</v>
      </c>
      <c r="AV152" s="14" t="s">
        <v>82</v>
      </c>
      <c r="AW152" s="14" t="s">
        <v>30</v>
      </c>
      <c r="AX152" s="14" t="s">
        <v>74</v>
      </c>
      <c r="AY152" s="171" t="s">
        <v>144</v>
      </c>
    </row>
    <row r="153" spans="1:65" s="14" customFormat="1">
      <c r="B153" s="170"/>
      <c r="D153" s="163" t="s">
        <v>157</v>
      </c>
      <c r="E153" s="171" t="s">
        <v>0</v>
      </c>
      <c r="F153" s="172" t="s">
        <v>457</v>
      </c>
      <c r="H153" s="173">
        <v>45.892000000000003</v>
      </c>
      <c r="I153" s="174"/>
      <c r="L153" s="170"/>
      <c r="M153" s="175"/>
      <c r="N153" s="176"/>
      <c r="O153" s="176"/>
      <c r="P153" s="176"/>
      <c r="Q153" s="176"/>
      <c r="R153" s="176"/>
      <c r="S153" s="176"/>
      <c r="T153" s="177"/>
      <c r="AT153" s="171" t="s">
        <v>157</v>
      </c>
      <c r="AU153" s="171" t="s">
        <v>82</v>
      </c>
      <c r="AV153" s="14" t="s">
        <v>82</v>
      </c>
      <c r="AW153" s="14" t="s">
        <v>30</v>
      </c>
      <c r="AX153" s="14" t="s">
        <v>74</v>
      </c>
      <c r="AY153" s="171" t="s">
        <v>144</v>
      </c>
    </row>
    <row r="154" spans="1:65" s="14" customFormat="1">
      <c r="B154" s="170"/>
      <c r="D154" s="163" t="s">
        <v>157</v>
      </c>
      <c r="E154" s="171" t="s">
        <v>0</v>
      </c>
      <c r="F154" s="172" t="s">
        <v>458</v>
      </c>
      <c r="H154" s="173">
        <v>42.145000000000003</v>
      </c>
      <c r="I154" s="174"/>
      <c r="L154" s="170"/>
      <c r="M154" s="175"/>
      <c r="N154" s="176"/>
      <c r="O154" s="176"/>
      <c r="P154" s="176"/>
      <c r="Q154" s="176"/>
      <c r="R154" s="176"/>
      <c r="S154" s="176"/>
      <c r="T154" s="177"/>
      <c r="AT154" s="171" t="s">
        <v>157</v>
      </c>
      <c r="AU154" s="171" t="s">
        <v>82</v>
      </c>
      <c r="AV154" s="14" t="s">
        <v>82</v>
      </c>
      <c r="AW154" s="14" t="s">
        <v>30</v>
      </c>
      <c r="AX154" s="14" t="s">
        <v>74</v>
      </c>
      <c r="AY154" s="171" t="s">
        <v>144</v>
      </c>
    </row>
    <row r="155" spans="1:65" s="14" customFormat="1">
      <c r="B155" s="170"/>
      <c r="D155" s="163" t="s">
        <v>157</v>
      </c>
      <c r="E155" s="171" t="s">
        <v>0</v>
      </c>
      <c r="F155" s="172" t="s">
        <v>459</v>
      </c>
      <c r="H155" s="173">
        <v>28.904</v>
      </c>
      <c r="I155" s="174"/>
      <c r="L155" s="170"/>
      <c r="M155" s="175"/>
      <c r="N155" s="176"/>
      <c r="O155" s="176"/>
      <c r="P155" s="176"/>
      <c r="Q155" s="176"/>
      <c r="R155" s="176"/>
      <c r="S155" s="176"/>
      <c r="T155" s="177"/>
      <c r="AT155" s="171" t="s">
        <v>157</v>
      </c>
      <c r="AU155" s="171" t="s">
        <v>82</v>
      </c>
      <c r="AV155" s="14" t="s">
        <v>82</v>
      </c>
      <c r="AW155" s="14" t="s">
        <v>30</v>
      </c>
      <c r="AX155" s="14" t="s">
        <v>74</v>
      </c>
      <c r="AY155" s="171" t="s">
        <v>144</v>
      </c>
    </row>
    <row r="156" spans="1:65" s="15" customFormat="1">
      <c r="B156" s="178"/>
      <c r="D156" s="163" t="s">
        <v>157</v>
      </c>
      <c r="E156" s="179" t="s">
        <v>423</v>
      </c>
      <c r="F156" s="180" t="s">
        <v>170</v>
      </c>
      <c r="H156" s="181">
        <v>161.75700000000001</v>
      </c>
      <c r="I156" s="182"/>
      <c r="L156" s="178"/>
      <c r="M156" s="183"/>
      <c r="N156" s="184"/>
      <c r="O156" s="184"/>
      <c r="P156" s="184"/>
      <c r="Q156" s="184"/>
      <c r="R156" s="184"/>
      <c r="S156" s="184"/>
      <c r="T156" s="185"/>
      <c r="AT156" s="179" t="s">
        <v>157</v>
      </c>
      <c r="AU156" s="179" t="s">
        <v>82</v>
      </c>
      <c r="AV156" s="15" t="s">
        <v>151</v>
      </c>
      <c r="AW156" s="15" t="s">
        <v>30</v>
      </c>
      <c r="AX156" s="15" t="s">
        <v>74</v>
      </c>
      <c r="AY156" s="179" t="s">
        <v>144</v>
      </c>
    </row>
    <row r="157" spans="1:65" s="14" customFormat="1">
      <c r="B157" s="170"/>
      <c r="D157" s="163" t="s">
        <v>157</v>
      </c>
      <c r="E157" s="171" t="s">
        <v>0</v>
      </c>
      <c r="F157" s="172" t="s">
        <v>460</v>
      </c>
      <c r="H157" s="173">
        <v>80.879000000000005</v>
      </c>
      <c r="I157" s="174"/>
      <c r="L157" s="170"/>
      <c r="M157" s="175"/>
      <c r="N157" s="176"/>
      <c r="O157" s="176"/>
      <c r="P157" s="176"/>
      <c r="Q157" s="176"/>
      <c r="R157" s="176"/>
      <c r="S157" s="176"/>
      <c r="T157" s="177"/>
      <c r="AT157" s="171" t="s">
        <v>157</v>
      </c>
      <c r="AU157" s="171" t="s">
        <v>82</v>
      </c>
      <c r="AV157" s="14" t="s">
        <v>82</v>
      </c>
      <c r="AW157" s="14" t="s">
        <v>30</v>
      </c>
      <c r="AX157" s="14" t="s">
        <v>80</v>
      </c>
      <c r="AY157" s="171" t="s">
        <v>144</v>
      </c>
    </row>
    <row r="158" spans="1:65" s="2" customFormat="1" ht="37.9" customHeight="1">
      <c r="A158" s="31"/>
      <c r="B158" s="148"/>
      <c r="C158" s="149" t="s">
        <v>172</v>
      </c>
      <c r="D158" s="149" t="s">
        <v>146</v>
      </c>
      <c r="E158" s="150" t="s">
        <v>461</v>
      </c>
      <c r="F158" s="151" t="s">
        <v>462</v>
      </c>
      <c r="G158" s="152" t="s">
        <v>210</v>
      </c>
      <c r="H158" s="153">
        <v>80.879000000000005</v>
      </c>
      <c r="I158" s="154"/>
      <c r="J158" s="155">
        <f>ROUND(I158*H158,2)</f>
        <v>0</v>
      </c>
      <c r="K158" s="151" t="s">
        <v>150</v>
      </c>
      <c r="L158" s="32"/>
      <c r="M158" s="156" t="s">
        <v>0</v>
      </c>
      <c r="N158" s="157" t="s">
        <v>39</v>
      </c>
      <c r="O158" s="57"/>
      <c r="P158" s="158">
        <f>O158*H158</f>
        <v>0</v>
      </c>
      <c r="Q158" s="158">
        <v>0</v>
      </c>
      <c r="R158" s="158">
        <f>Q158*H158</f>
        <v>0</v>
      </c>
      <c r="S158" s="158">
        <v>0</v>
      </c>
      <c r="T158" s="159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60" t="s">
        <v>151</v>
      </c>
      <c r="AT158" s="160" t="s">
        <v>146</v>
      </c>
      <c r="AU158" s="160" t="s">
        <v>82</v>
      </c>
      <c r="AY158" s="17" t="s">
        <v>144</v>
      </c>
      <c r="BE158" s="161">
        <f>IF(N158="základní",J158,0)</f>
        <v>0</v>
      </c>
      <c r="BF158" s="161">
        <f>IF(N158="snížená",J158,0)</f>
        <v>0</v>
      </c>
      <c r="BG158" s="161">
        <f>IF(N158="zákl. přenesená",J158,0)</f>
        <v>0</v>
      </c>
      <c r="BH158" s="161">
        <f>IF(N158="sníž. přenesená",J158,0)</f>
        <v>0</v>
      </c>
      <c r="BI158" s="161">
        <f>IF(N158="nulová",J158,0)</f>
        <v>0</v>
      </c>
      <c r="BJ158" s="17" t="s">
        <v>80</v>
      </c>
      <c r="BK158" s="161">
        <f>ROUND(I158*H158,2)</f>
        <v>0</v>
      </c>
      <c r="BL158" s="17" t="s">
        <v>151</v>
      </c>
      <c r="BM158" s="160" t="s">
        <v>463</v>
      </c>
    </row>
    <row r="159" spans="1:65" s="14" customFormat="1">
      <c r="B159" s="170"/>
      <c r="D159" s="163" t="s">
        <v>157</v>
      </c>
      <c r="E159" s="171" t="s">
        <v>0</v>
      </c>
      <c r="F159" s="172" t="s">
        <v>460</v>
      </c>
      <c r="H159" s="173">
        <v>80.879000000000005</v>
      </c>
      <c r="I159" s="174"/>
      <c r="L159" s="170"/>
      <c r="M159" s="175"/>
      <c r="N159" s="176"/>
      <c r="O159" s="176"/>
      <c r="P159" s="176"/>
      <c r="Q159" s="176"/>
      <c r="R159" s="176"/>
      <c r="S159" s="176"/>
      <c r="T159" s="177"/>
      <c r="AT159" s="171" t="s">
        <v>157</v>
      </c>
      <c r="AU159" s="171" t="s">
        <v>82</v>
      </c>
      <c r="AV159" s="14" t="s">
        <v>82</v>
      </c>
      <c r="AW159" s="14" t="s">
        <v>30</v>
      </c>
      <c r="AX159" s="14" t="s">
        <v>80</v>
      </c>
      <c r="AY159" s="171" t="s">
        <v>144</v>
      </c>
    </row>
    <row r="160" spans="1:65" s="2" customFormat="1" ht="33" customHeight="1">
      <c r="A160" s="31"/>
      <c r="B160" s="148"/>
      <c r="C160" s="149" t="s">
        <v>176</v>
      </c>
      <c r="D160" s="149" t="s">
        <v>146</v>
      </c>
      <c r="E160" s="150" t="s">
        <v>464</v>
      </c>
      <c r="F160" s="151" t="s">
        <v>465</v>
      </c>
      <c r="G160" s="152" t="s">
        <v>210</v>
      </c>
      <c r="H160" s="153">
        <v>25.344000000000001</v>
      </c>
      <c r="I160" s="154"/>
      <c r="J160" s="155">
        <f>ROUND(I160*H160,2)</f>
        <v>0</v>
      </c>
      <c r="K160" s="151" t="s">
        <v>150</v>
      </c>
      <c r="L160" s="32"/>
      <c r="M160" s="156" t="s">
        <v>0</v>
      </c>
      <c r="N160" s="157" t="s">
        <v>39</v>
      </c>
      <c r="O160" s="57"/>
      <c r="P160" s="158">
        <f>O160*H160</f>
        <v>0</v>
      </c>
      <c r="Q160" s="158">
        <v>0</v>
      </c>
      <c r="R160" s="158">
        <f>Q160*H160</f>
        <v>0</v>
      </c>
      <c r="S160" s="158">
        <v>0</v>
      </c>
      <c r="T160" s="159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60" t="s">
        <v>151</v>
      </c>
      <c r="AT160" s="160" t="s">
        <v>146</v>
      </c>
      <c r="AU160" s="160" t="s">
        <v>82</v>
      </c>
      <c r="AY160" s="17" t="s">
        <v>144</v>
      </c>
      <c r="BE160" s="161">
        <f>IF(N160="základní",J160,0)</f>
        <v>0</v>
      </c>
      <c r="BF160" s="161">
        <f>IF(N160="snížená",J160,0)</f>
        <v>0</v>
      </c>
      <c r="BG160" s="161">
        <f>IF(N160="zákl. přenesená",J160,0)</f>
        <v>0</v>
      </c>
      <c r="BH160" s="161">
        <f>IF(N160="sníž. přenesená",J160,0)</f>
        <v>0</v>
      </c>
      <c r="BI160" s="161">
        <f>IF(N160="nulová",J160,0)</f>
        <v>0</v>
      </c>
      <c r="BJ160" s="17" t="s">
        <v>80</v>
      </c>
      <c r="BK160" s="161">
        <f>ROUND(I160*H160,2)</f>
        <v>0</v>
      </c>
      <c r="BL160" s="17" t="s">
        <v>151</v>
      </c>
      <c r="BM160" s="160" t="s">
        <v>466</v>
      </c>
    </row>
    <row r="161" spans="1:65" s="13" customFormat="1">
      <c r="B161" s="162"/>
      <c r="D161" s="163" t="s">
        <v>157</v>
      </c>
      <c r="E161" s="164" t="s">
        <v>0</v>
      </c>
      <c r="F161" s="165" t="s">
        <v>467</v>
      </c>
      <c r="H161" s="164" t="s">
        <v>0</v>
      </c>
      <c r="I161" s="166"/>
      <c r="L161" s="162"/>
      <c r="M161" s="167"/>
      <c r="N161" s="168"/>
      <c r="O161" s="168"/>
      <c r="P161" s="168"/>
      <c r="Q161" s="168"/>
      <c r="R161" s="168"/>
      <c r="S161" s="168"/>
      <c r="T161" s="169"/>
      <c r="AT161" s="164" t="s">
        <v>157</v>
      </c>
      <c r="AU161" s="164" t="s">
        <v>82</v>
      </c>
      <c r="AV161" s="13" t="s">
        <v>80</v>
      </c>
      <c r="AW161" s="13" t="s">
        <v>30</v>
      </c>
      <c r="AX161" s="13" t="s">
        <v>74</v>
      </c>
      <c r="AY161" s="164" t="s">
        <v>144</v>
      </c>
    </row>
    <row r="162" spans="1:65" s="14" customFormat="1">
      <c r="B162" s="170"/>
      <c r="D162" s="163" t="s">
        <v>157</v>
      </c>
      <c r="E162" s="171" t="s">
        <v>0</v>
      </c>
      <c r="F162" s="172" t="s">
        <v>468</v>
      </c>
      <c r="H162" s="173">
        <v>50.688000000000002</v>
      </c>
      <c r="I162" s="174"/>
      <c r="L162" s="170"/>
      <c r="M162" s="175"/>
      <c r="N162" s="176"/>
      <c r="O162" s="176"/>
      <c r="P162" s="176"/>
      <c r="Q162" s="176"/>
      <c r="R162" s="176"/>
      <c r="S162" s="176"/>
      <c r="T162" s="177"/>
      <c r="AT162" s="171" t="s">
        <v>157</v>
      </c>
      <c r="AU162" s="171" t="s">
        <v>82</v>
      </c>
      <c r="AV162" s="14" t="s">
        <v>82</v>
      </c>
      <c r="AW162" s="14" t="s">
        <v>30</v>
      </c>
      <c r="AX162" s="14" t="s">
        <v>74</v>
      </c>
      <c r="AY162" s="171" t="s">
        <v>144</v>
      </c>
    </row>
    <row r="163" spans="1:65" s="15" customFormat="1">
      <c r="B163" s="178"/>
      <c r="D163" s="163" t="s">
        <v>157</v>
      </c>
      <c r="E163" s="179" t="s">
        <v>259</v>
      </c>
      <c r="F163" s="180" t="s">
        <v>170</v>
      </c>
      <c r="H163" s="181">
        <v>50.688000000000002</v>
      </c>
      <c r="I163" s="182"/>
      <c r="L163" s="178"/>
      <c r="M163" s="183"/>
      <c r="N163" s="184"/>
      <c r="O163" s="184"/>
      <c r="P163" s="184"/>
      <c r="Q163" s="184"/>
      <c r="R163" s="184"/>
      <c r="S163" s="184"/>
      <c r="T163" s="185"/>
      <c r="AT163" s="179" t="s">
        <v>157</v>
      </c>
      <c r="AU163" s="179" t="s">
        <v>82</v>
      </c>
      <c r="AV163" s="15" t="s">
        <v>151</v>
      </c>
      <c r="AW163" s="15" t="s">
        <v>30</v>
      </c>
      <c r="AX163" s="15" t="s">
        <v>74</v>
      </c>
      <c r="AY163" s="179" t="s">
        <v>144</v>
      </c>
    </row>
    <row r="164" spans="1:65" s="14" customFormat="1">
      <c r="B164" s="170"/>
      <c r="D164" s="163" t="s">
        <v>157</v>
      </c>
      <c r="E164" s="171" t="s">
        <v>0</v>
      </c>
      <c r="F164" s="172" t="s">
        <v>469</v>
      </c>
      <c r="H164" s="173">
        <v>25.344000000000001</v>
      </c>
      <c r="I164" s="174"/>
      <c r="L164" s="170"/>
      <c r="M164" s="175"/>
      <c r="N164" s="176"/>
      <c r="O164" s="176"/>
      <c r="P164" s="176"/>
      <c r="Q164" s="176"/>
      <c r="R164" s="176"/>
      <c r="S164" s="176"/>
      <c r="T164" s="177"/>
      <c r="AT164" s="171" t="s">
        <v>157</v>
      </c>
      <c r="AU164" s="171" t="s">
        <v>82</v>
      </c>
      <c r="AV164" s="14" t="s">
        <v>82</v>
      </c>
      <c r="AW164" s="14" t="s">
        <v>30</v>
      </c>
      <c r="AX164" s="14" t="s">
        <v>80</v>
      </c>
      <c r="AY164" s="171" t="s">
        <v>144</v>
      </c>
    </row>
    <row r="165" spans="1:65" s="2" customFormat="1" ht="33" customHeight="1">
      <c r="A165" s="31"/>
      <c r="B165" s="148"/>
      <c r="C165" s="149" t="s">
        <v>180</v>
      </c>
      <c r="D165" s="149" t="s">
        <v>146</v>
      </c>
      <c r="E165" s="150" t="s">
        <v>470</v>
      </c>
      <c r="F165" s="151" t="s">
        <v>471</v>
      </c>
      <c r="G165" s="152" t="s">
        <v>210</v>
      </c>
      <c r="H165" s="153">
        <v>25.344000000000001</v>
      </c>
      <c r="I165" s="154"/>
      <c r="J165" s="155">
        <f>ROUND(I165*H165,2)</f>
        <v>0</v>
      </c>
      <c r="K165" s="151" t="s">
        <v>150</v>
      </c>
      <c r="L165" s="32"/>
      <c r="M165" s="156" t="s">
        <v>0</v>
      </c>
      <c r="N165" s="157" t="s">
        <v>39</v>
      </c>
      <c r="O165" s="57"/>
      <c r="P165" s="158">
        <f>O165*H165</f>
        <v>0</v>
      </c>
      <c r="Q165" s="158">
        <v>0</v>
      </c>
      <c r="R165" s="158">
        <f>Q165*H165</f>
        <v>0</v>
      </c>
      <c r="S165" s="158">
        <v>0</v>
      </c>
      <c r="T165" s="159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60" t="s">
        <v>151</v>
      </c>
      <c r="AT165" s="160" t="s">
        <v>146</v>
      </c>
      <c r="AU165" s="160" t="s">
        <v>82</v>
      </c>
      <c r="AY165" s="17" t="s">
        <v>144</v>
      </c>
      <c r="BE165" s="161">
        <f>IF(N165="základní",J165,0)</f>
        <v>0</v>
      </c>
      <c r="BF165" s="161">
        <f>IF(N165="snížená",J165,0)</f>
        <v>0</v>
      </c>
      <c r="BG165" s="161">
        <f>IF(N165="zákl. přenesená",J165,0)</f>
        <v>0</v>
      </c>
      <c r="BH165" s="161">
        <f>IF(N165="sníž. přenesená",J165,0)</f>
        <v>0</v>
      </c>
      <c r="BI165" s="161">
        <f>IF(N165="nulová",J165,0)</f>
        <v>0</v>
      </c>
      <c r="BJ165" s="17" t="s">
        <v>80</v>
      </c>
      <c r="BK165" s="161">
        <f>ROUND(I165*H165,2)</f>
        <v>0</v>
      </c>
      <c r="BL165" s="17" t="s">
        <v>151</v>
      </c>
      <c r="BM165" s="160" t="s">
        <v>472</v>
      </c>
    </row>
    <row r="166" spans="1:65" s="14" customFormat="1">
      <c r="B166" s="170"/>
      <c r="D166" s="163" t="s">
        <v>157</v>
      </c>
      <c r="E166" s="171" t="s">
        <v>0</v>
      </c>
      <c r="F166" s="172" t="s">
        <v>469</v>
      </c>
      <c r="H166" s="173">
        <v>25.344000000000001</v>
      </c>
      <c r="I166" s="174"/>
      <c r="L166" s="170"/>
      <c r="M166" s="175"/>
      <c r="N166" s="176"/>
      <c r="O166" s="176"/>
      <c r="P166" s="176"/>
      <c r="Q166" s="176"/>
      <c r="R166" s="176"/>
      <c r="S166" s="176"/>
      <c r="T166" s="177"/>
      <c r="AT166" s="171" t="s">
        <v>157</v>
      </c>
      <c r="AU166" s="171" t="s">
        <v>82</v>
      </c>
      <c r="AV166" s="14" t="s">
        <v>82</v>
      </c>
      <c r="AW166" s="14" t="s">
        <v>30</v>
      </c>
      <c r="AX166" s="14" t="s">
        <v>80</v>
      </c>
      <c r="AY166" s="171" t="s">
        <v>144</v>
      </c>
    </row>
    <row r="167" spans="1:65" s="2" customFormat="1" ht="21.75" customHeight="1">
      <c r="A167" s="31"/>
      <c r="B167" s="148"/>
      <c r="C167" s="149" t="s">
        <v>186</v>
      </c>
      <c r="D167" s="149" t="s">
        <v>146</v>
      </c>
      <c r="E167" s="150" t="s">
        <v>473</v>
      </c>
      <c r="F167" s="151" t="s">
        <v>474</v>
      </c>
      <c r="G167" s="152" t="s">
        <v>149</v>
      </c>
      <c r="H167" s="153">
        <v>161.732</v>
      </c>
      <c r="I167" s="154"/>
      <c r="J167" s="155">
        <f>ROUND(I167*H167,2)</f>
        <v>0</v>
      </c>
      <c r="K167" s="151" t="s">
        <v>150</v>
      </c>
      <c r="L167" s="32"/>
      <c r="M167" s="156" t="s">
        <v>0</v>
      </c>
      <c r="N167" s="157" t="s">
        <v>39</v>
      </c>
      <c r="O167" s="57"/>
      <c r="P167" s="158">
        <f>O167*H167</f>
        <v>0</v>
      </c>
      <c r="Q167" s="158">
        <v>8.4000000000000003E-4</v>
      </c>
      <c r="R167" s="158">
        <f>Q167*H167</f>
        <v>0.13585488000000001</v>
      </c>
      <c r="S167" s="158">
        <v>0</v>
      </c>
      <c r="T167" s="159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60" t="s">
        <v>151</v>
      </c>
      <c r="AT167" s="160" t="s">
        <v>146</v>
      </c>
      <c r="AU167" s="160" t="s">
        <v>82</v>
      </c>
      <c r="AY167" s="17" t="s">
        <v>144</v>
      </c>
      <c r="BE167" s="161">
        <f>IF(N167="základní",J167,0)</f>
        <v>0</v>
      </c>
      <c r="BF167" s="161">
        <f>IF(N167="snížená",J167,0)</f>
        <v>0</v>
      </c>
      <c r="BG167" s="161">
        <f>IF(N167="zákl. přenesená",J167,0)</f>
        <v>0</v>
      </c>
      <c r="BH167" s="161">
        <f>IF(N167="sníž. přenesená",J167,0)</f>
        <v>0</v>
      </c>
      <c r="BI167" s="161">
        <f>IF(N167="nulová",J167,0)</f>
        <v>0</v>
      </c>
      <c r="BJ167" s="17" t="s">
        <v>80</v>
      </c>
      <c r="BK167" s="161">
        <f>ROUND(I167*H167,2)</f>
        <v>0</v>
      </c>
      <c r="BL167" s="17" t="s">
        <v>151</v>
      </c>
      <c r="BM167" s="160" t="s">
        <v>475</v>
      </c>
    </row>
    <row r="168" spans="1:65" s="13" customFormat="1">
      <c r="B168" s="162"/>
      <c r="D168" s="163" t="s">
        <v>157</v>
      </c>
      <c r="E168" s="164" t="s">
        <v>0</v>
      </c>
      <c r="F168" s="165" t="s">
        <v>454</v>
      </c>
      <c r="H168" s="164" t="s">
        <v>0</v>
      </c>
      <c r="I168" s="166"/>
      <c r="L168" s="162"/>
      <c r="M168" s="167"/>
      <c r="N168" s="168"/>
      <c r="O168" s="168"/>
      <c r="P168" s="168"/>
      <c r="Q168" s="168"/>
      <c r="R168" s="168"/>
      <c r="S168" s="168"/>
      <c r="T168" s="169"/>
      <c r="AT168" s="164" t="s">
        <v>157</v>
      </c>
      <c r="AU168" s="164" t="s">
        <v>82</v>
      </c>
      <c r="AV168" s="13" t="s">
        <v>80</v>
      </c>
      <c r="AW168" s="13" t="s">
        <v>30</v>
      </c>
      <c r="AX168" s="13" t="s">
        <v>74</v>
      </c>
      <c r="AY168" s="164" t="s">
        <v>144</v>
      </c>
    </row>
    <row r="169" spans="1:65" s="14" customFormat="1">
      <c r="B169" s="170"/>
      <c r="D169" s="163" t="s">
        <v>157</v>
      </c>
      <c r="E169" s="171" t="s">
        <v>0</v>
      </c>
      <c r="F169" s="172" t="s">
        <v>476</v>
      </c>
      <c r="H169" s="173">
        <v>78.292000000000002</v>
      </c>
      <c r="I169" s="174"/>
      <c r="L169" s="170"/>
      <c r="M169" s="175"/>
      <c r="N169" s="176"/>
      <c r="O169" s="176"/>
      <c r="P169" s="176"/>
      <c r="Q169" s="176"/>
      <c r="R169" s="176"/>
      <c r="S169" s="176"/>
      <c r="T169" s="177"/>
      <c r="AT169" s="171" t="s">
        <v>157</v>
      </c>
      <c r="AU169" s="171" t="s">
        <v>82</v>
      </c>
      <c r="AV169" s="14" t="s">
        <v>82</v>
      </c>
      <c r="AW169" s="14" t="s">
        <v>30</v>
      </c>
      <c r="AX169" s="14" t="s">
        <v>74</v>
      </c>
      <c r="AY169" s="171" t="s">
        <v>144</v>
      </c>
    </row>
    <row r="170" spans="1:65" s="14" customFormat="1">
      <c r="B170" s="170"/>
      <c r="D170" s="163" t="s">
        <v>157</v>
      </c>
      <c r="E170" s="171" t="s">
        <v>0</v>
      </c>
      <c r="F170" s="172" t="s">
        <v>477</v>
      </c>
      <c r="H170" s="173">
        <v>83.44</v>
      </c>
      <c r="I170" s="174"/>
      <c r="L170" s="170"/>
      <c r="M170" s="175"/>
      <c r="N170" s="176"/>
      <c r="O170" s="176"/>
      <c r="P170" s="176"/>
      <c r="Q170" s="176"/>
      <c r="R170" s="176"/>
      <c r="S170" s="176"/>
      <c r="T170" s="177"/>
      <c r="AT170" s="171" t="s">
        <v>157</v>
      </c>
      <c r="AU170" s="171" t="s">
        <v>82</v>
      </c>
      <c r="AV170" s="14" t="s">
        <v>82</v>
      </c>
      <c r="AW170" s="14" t="s">
        <v>30</v>
      </c>
      <c r="AX170" s="14" t="s">
        <v>74</v>
      </c>
      <c r="AY170" s="171" t="s">
        <v>144</v>
      </c>
    </row>
    <row r="171" spans="1:65" s="15" customFormat="1">
      <c r="B171" s="178"/>
      <c r="D171" s="163" t="s">
        <v>157</v>
      </c>
      <c r="E171" s="179" t="s">
        <v>0</v>
      </c>
      <c r="F171" s="180" t="s">
        <v>170</v>
      </c>
      <c r="H171" s="181">
        <v>161.732</v>
      </c>
      <c r="I171" s="182"/>
      <c r="L171" s="178"/>
      <c r="M171" s="183"/>
      <c r="N171" s="184"/>
      <c r="O171" s="184"/>
      <c r="P171" s="184"/>
      <c r="Q171" s="184"/>
      <c r="R171" s="184"/>
      <c r="S171" s="184"/>
      <c r="T171" s="185"/>
      <c r="AT171" s="179" t="s">
        <v>157</v>
      </c>
      <c r="AU171" s="179" t="s">
        <v>82</v>
      </c>
      <c r="AV171" s="15" t="s">
        <v>151</v>
      </c>
      <c r="AW171" s="15" t="s">
        <v>30</v>
      </c>
      <c r="AX171" s="15" t="s">
        <v>80</v>
      </c>
      <c r="AY171" s="179" t="s">
        <v>144</v>
      </c>
    </row>
    <row r="172" spans="1:65" s="2" customFormat="1" ht="24.2" customHeight="1">
      <c r="A172" s="31"/>
      <c r="B172" s="148"/>
      <c r="C172" s="149" t="s">
        <v>192</v>
      </c>
      <c r="D172" s="149" t="s">
        <v>146</v>
      </c>
      <c r="E172" s="150" t="s">
        <v>478</v>
      </c>
      <c r="F172" s="151" t="s">
        <v>479</v>
      </c>
      <c r="G172" s="152" t="s">
        <v>149</v>
      </c>
      <c r="H172" s="153">
        <v>150.517</v>
      </c>
      <c r="I172" s="154"/>
      <c r="J172" s="155">
        <f>ROUND(I172*H172,2)</f>
        <v>0</v>
      </c>
      <c r="K172" s="151" t="s">
        <v>150</v>
      </c>
      <c r="L172" s="32"/>
      <c r="M172" s="156" t="s">
        <v>0</v>
      </c>
      <c r="N172" s="157" t="s">
        <v>39</v>
      </c>
      <c r="O172" s="57"/>
      <c r="P172" s="158">
        <f>O172*H172</f>
        <v>0</v>
      </c>
      <c r="Q172" s="158">
        <v>8.4999999999999995E-4</v>
      </c>
      <c r="R172" s="158">
        <f>Q172*H172</f>
        <v>0.12793944999999998</v>
      </c>
      <c r="S172" s="158">
        <v>0</v>
      </c>
      <c r="T172" s="159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60" t="s">
        <v>151</v>
      </c>
      <c r="AT172" s="160" t="s">
        <v>146</v>
      </c>
      <c r="AU172" s="160" t="s">
        <v>82</v>
      </c>
      <c r="AY172" s="17" t="s">
        <v>144</v>
      </c>
      <c r="BE172" s="161">
        <f>IF(N172="základní",J172,0)</f>
        <v>0</v>
      </c>
      <c r="BF172" s="161">
        <f>IF(N172="snížená",J172,0)</f>
        <v>0</v>
      </c>
      <c r="BG172" s="161">
        <f>IF(N172="zákl. přenesená",J172,0)</f>
        <v>0</v>
      </c>
      <c r="BH172" s="161">
        <f>IF(N172="sníž. přenesená",J172,0)</f>
        <v>0</v>
      </c>
      <c r="BI172" s="161">
        <f>IF(N172="nulová",J172,0)</f>
        <v>0</v>
      </c>
      <c r="BJ172" s="17" t="s">
        <v>80</v>
      </c>
      <c r="BK172" s="161">
        <f>ROUND(I172*H172,2)</f>
        <v>0</v>
      </c>
      <c r="BL172" s="17" t="s">
        <v>151</v>
      </c>
      <c r="BM172" s="160" t="s">
        <v>480</v>
      </c>
    </row>
    <row r="173" spans="1:65" s="13" customFormat="1">
      <c r="B173" s="162"/>
      <c r="D173" s="163" t="s">
        <v>157</v>
      </c>
      <c r="E173" s="164" t="s">
        <v>0</v>
      </c>
      <c r="F173" s="165" t="s">
        <v>454</v>
      </c>
      <c r="H173" s="164" t="s">
        <v>0</v>
      </c>
      <c r="I173" s="166"/>
      <c r="L173" s="162"/>
      <c r="M173" s="167"/>
      <c r="N173" s="168"/>
      <c r="O173" s="168"/>
      <c r="P173" s="168"/>
      <c r="Q173" s="168"/>
      <c r="R173" s="168"/>
      <c r="S173" s="168"/>
      <c r="T173" s="169"/>
      <c r="AT173" s="164" t="s">
        <v>157</v>
      </c>
      <c r="AU173" s="164" t="s">
        <v>82</v>
      </c>
      <c r="AV173" s="13" t="s">
        <v>80</v>
      </c>
      <c r="AW173" s="13" t="s">
        <v>30</v>
      </c>
      <c r="AX173" s="13" t="s">
        <v>74</v>
      </c>
      <c r="AY173" s="164" t="s">
        <v>144</v>
      </c>
    </row>
    <row r="174" spans="1:65" s="14" customFormat="1">
      <c r="B174" s="170"/>
      <c r="D174" s="163" t="s">
        <v>157</v>
      </c>
      <c r="E174" s="171" t="s">
        <v>0</v>
      </c>
      <c r="F174" s="172" t="s">
        <v>481</v>
      </c>
      <c r="H174" s="173">
        <v>21.335999999999999</v>
      </c>
      <c r="I174" s="174"/>
      <c r="L174" s="170"/>
      <c r="M174" s="175"/>
      <c r="N174" s="176"/>
      <c r="O174" s="176"/>
      <c r="P174" s="176"/>
      <c r="Q174" s="176"/>
      <c r="R174" s="176"/>
      <c r="S174" s="176"/>
      <c r="T174" s="177"/>
      <c r="AT174" s="171" t="s">
        <v>157</v>
      </c>
      <c r="AU174" s="171" t="s">
        <v>82</v>
      </c>
      <c r="AV174" s="14" t="s">
        <v>82</v>
      </c>
      <c r="AW174" s="14" t="s">
        <v>30</v>
      </c>
      <c r="AX174" s="14" t="s">
        <v>74</v>
      </c>
      <c r="AY174" s="171" t="s">
        <v>144</v>
      </c>
    </row>
    <row r="175" spans="1:65" s="14" customFormat="1">
      <c r="B175" s="170"/>
      <c r="D175" s="163" t="s">
        <v>157</v>
      </c>
      <c r="E175" s="171" t="s">
        <v>0</v>
      </c>
      <c r="F175" s="172" t="s">
        <v>482</v>
      </c>
      <c r="H175" s="173">
        <v>76.628</v>
      </c>
      <c r="I175" s="174"/>
      <c r="L175" s="170"/>
      <c r="M175" s="175"/>
      <c r="N175" s="176"/>
      <c r="O175" s="176"/>
      <c r="P175" s="176"/>
      <c r="Q175" s="176"/>
      <c r="R175" s="176"/>
      <c r="S175" s="176"/>
      <c r="T175" s="177"/>
      <c r="AT175" s="171" t="s">
        <v>157</v>
      </c>
      <c r="AU175" s="171" t="s">
        <v>82</v>
      </c>
      <c r="AV175" s="14" t="s">
        <v>82</v>
      </c>
      <c r="AW175" s="14" t="s">
        <v>30</v>
      </c>
      <c r="AX175" s="14" t="s">
        <v>74</v>
      </c>
      <c r="AY175" s="171" t="s">
        <v>144</v>
      </c>
    </row>
    <row r="176" spans="1:65" s="14" customFormat="1">
      <c r="B176" s="170"/>
      <c r="D176" s="163" t="s">
        <v>157</v>
      </c>
      <c r="E176" s="171" t="s">
        <v>0</v>
      </c>
      <c r="F176" s="172" t="s">
        <v>483</v>
      </c>
      <c r="H176" s="173">
        <v>52.552999999999997</v>
      </c>
      <c r="I176" s="174"/>
      <c r="L176" s="170"/>
      <c r="M176" s="175"/>
      <c r="N176" s="176"/>
      <c r="O176" s="176"/>
      <c r="P176" s="176"/>
      <c r="Q176" s="176"/>
      <c r="R176" s="176"/>
      <c r="S176" s="176"/>
      <c r="T176" s="177"/>
      <c r="AT176" s="171" t="s">
        <v>157</v>
      </c>
      <c r="AU176" s="171" t="s">
        <v>82</v>
      </c>
      <c r="AV176" s="14" t="s">
        <v>82</v>
      </c>
      <c r="AW176" s="14" t="s">
        <v>30</v>
      </c>
      <c r="AX176" s="14" t="s">
        <v>74</v>
      </c>
      <c r="AY176" s="171" t="s">
        <v>144</v>
      </c>
    </row>
    <row r="177" spans="1:65" s="15" customFormat="1">
      <c r="B177" s="178"/>
      <c r="D177" s="163" t="s">
        <v>157</v>
      </c>
      <c r="E177" s="179" t="s">
        <v>0</v>
      </c>
      <c r="F177" s="180" t="s">
        <v>170</v>
      </c>
      <c r="H177" s="181">
        <v>150.517</v>
      </c>
      <c r="I177" s="182"/>
      <c r="L177" s="178"/>
      <c r="M177" s="183"/>
      <c r="N177" s="184"/>
      <c r="O177" s="184"/>
      <c r="P177" s="184"/>
      <c r="Q177" s="184"/>
      <c r="R177" s="184"/>
      <c r="S177" s="184"/>
      <c r="T177" s="185"/>
      <c r="AT177" s="179" t="s">
        <v>157</v>
      </c>
      <c r="AU177" s="179" t="s">
        <v>82</v>
      </c>
      <c r="AV177" s="15" t="s">
        <v>151</v>
      </c>
      <c r="AW177" s="15" t="s">
        <v>30</v>
      </c>
      <c r="AX177" s="15" t="s">
        <v>80</v>
      </c>
      <c r="AY177" s="179" t="s">
        <v>144</v>
      </c>
    </row>
    <row r="178" spans="1:65" s="2" customFormat="1" ht="24.2" customHeight="1">
      <c r="A178" s="31"/>
      <c r="B178" s="148"/>
      <c r="C178" s="149" t="s">
        <v>197</v>
      </c>
      <c r="D178" s="149" t="s">
        <v>146</v>
      </c>
      <c r="E178" s="150" t="s">
        <v>484</v>
      </c>
      <c r="F178" s="151" t="s">
        <v>485</v>
      </c>
      <c r="G178" s="152" t="s">
        <v>149</v>
      </c>
      <c r="H178" s="153">
        <v>161.732</v>
      </c>
      <c r="I178" s="154"/>
      <c r="J178" s="155">
        <f>ROUND(I178*H178,2)</f>
        <v>0</v>
      </c>
      <c r="K178" s="151" t="s">
        <v>150</v>
      </c>
      <c r="L178" s="32"/>
      <c r="M178" s="156" t="s">
        <v>0</v>
      </c>
      <c r="N178" s="157" t="s">
        <v>39</v>
      </c>
      <c r="O178" s="57"/>
      <c r="P178" s="158">
        <f>O178*H178</f>
        <v>0</v>
      </c>
      <c r="Q178" s="158">
        <v>0</v>
      </c>
      <c r="R178" s="158">
        <f>Q178*H178</f>
        <v>0</v>
      </c>
      <c r="S178" s="158">
        <v>0</v>
      </c>
      <c r="T178" s="159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60" t="s">
        <v>151</v>
      </c>
      <c r="AT178" s="160" t="s">
        <v>146</v>
      </c>
      <c r="AU178" s="160" t="s">
        <v>82</v>
      </c>
      <c r="AY178" s="17" t="s">
        <v>144</v>
      </c>
      <c r="BE178" s="161">
        <f>IF(N178="základní",J178,0)</f>
        <v>0</v>
      </c>
      <c r="BF178" s="161">
        <f>IF(N178="snížená",J178,0)</f>
        <v>0</v>
      </c>
      <c r="BG178" s="161">
        <f>IF(N178="zákl. přenesená",J178,0)</f>
        <v>0</v>
      </c>
      <c r="BH178" s="161">
        <f>IF(N178="sníž. přenesená",J178,0)</f>
        <v>0</v>
      </c>
      <c r="BI178" s="161">
        <f>IF(N178="nulová",J178,0)</f>
        <v>0</v>
      </c>
      <c r="BJ178" s="17" t="s">
        <v>80</v>
      </c>
      <c r="BK178" s="161">
        <f>ROUND(I178*H178,2)</f>
        <v>0</v>
      </c>
      <c r="BL178" s="17" t="s">
        <v>151</v>
      </c>
      <c r="BM178" s="160" t="s">
        <v>486</v>
      </c>
    </row>
    <row r="179" spans="1:65" s="2" customFormat="1" ht="24.2" customHeight="1">
      <c r="A179" s="31"/>
      <c r="B179" s="148"/>
      <c r="C179" s="149" t="s">
        <v>202</v>
      </c>
      <c r="D179" s="149" t="s">
        <v>146</v>
      </c>
      <c r="E179" s="150" t="s">
        <v>487</v>
      </c>
      <c r="F179" s="151" t="s">
        <v>488</v>
      </c>
      <c r="G179" s="152" t="s">
        <v>149</v>
      </c>
      <c r="H179" s="153">
        <v>150.517</v>
      </c>
      <c r="I179" s="154"/>
      <c r="J179" s="155">
        <f>ROUND(I179*H179,2)</f>
        <v>0</v>
      </c>
      <c r="K179" s="151" t="s">
        <v>150</v>
      </c>
      <c r="L179" s="32"/>
      <c r="M179" s="156" t="s">
        <v>0</v>
      </c>
      <c r="N179" s="157" t="s">
        <v>39</v>
      </c>
      <c r="O179" s="57"/>
      <c r="P179" s="158">
        <f>O179*H179</f>
        <v>0</v>
      </c>
      <c r="Q179" s="158">
        <v>0</v>
      </c>
      <c r="R179" s="158">
        <f>Q179*H179</f>
        <v>0</v>
      </c>
      <c r="S179" s="158">
        <v>0</v>
      </c>
      <c r="T179" s="159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60" t="s">
        <v>151</v>
      </c>
      <c r="AT179" s="160" t="s">
        <v>146</v>
      </c>
      <c r="AU179" s="160" t="s">
        <v>82</v>
      </c>
      <c r="AY179" s="17" t="s">
        <v>144</v>
      </c>
      <c r="BE179" s="161">
        <f>IF(N179="základní",J179,0)</f>
        <v>0</v>
      </c>
      <c r="BF179" s="161">
        <f>IF(N179="snížená",J179,0)</f>
        <v>0</v>
      </c>
      <c r="BG179" s="161">
        <f>IF(N179="zákl. přenesená",J179,0)</f>
        <v>0</v>
      </c>
      <c r="BH179" s="161">
        <f>IF(N179="sníž. přenesená",J179,0)</f>
        <v>0</v>
      </c>
      <c r="BI179" s="161">
        <f>IF(N179="nulová",J179,0)</f>
        <v>0</v>
      </c>
      <c r="BJ179" s="17" t="s">
        <v>80</v>
      </c>
      <c r="BK179" s="161">
        <f>ROUND(I179*H179,2)</f>
        <v>0</v>
      </c>
      <c r="BL179" s="17" t="s">
        <v>151</v>
      </c>
      <c r="BM179" s="160" t="s">
        <v>489</v>
      </c>
    </row>
    <row r="180" spans="1:65" s="2" customFormat="1" ht="21.75" customHeight="1">
      <c r="A180" s="31"/>
      <c r="B180" s="148"/>
      <c r="C180" s="149" t="s">
        <v>207</v>
      </c>
      <c r="D180" s="149" t="s">
        <v>146</v>
      </c>
      <c r="E180" s="150" t="s">
        <v>285</v>
      </c>
      <c r="F180" s="151" t="s">
        <v>286</v>
      </c>
      <c r="G180" s="152" t="s">
        <v>149</v>
      </c>
      <c r="H180" s="153">
        <v>313.18799999999999</v>
      </c>
      <c r="I180" s="154"/>
      <c r="J180" s="155">
        <f>ROUND(I180*H180,2)</f>
        <v>0</v>
      </c>
      <c r="K180" s="151" t="s">
        <v>150</v>
      </c>
      <c r="L180" s="32"/>
      <c r="M180" s="156" t="s">
        <v>0</v>
      </c>
      <c r="N180" s="157" t="s">
        <v>39</v>
      </c>
      <c r="O180" s="57"/>
      <c r="P180" s="158">
        <f>O180*H180</f>
        <v>0</v>
      </c>
      <c r="Q180" s="158">
        <v>6.9999999999999999E-4</v>
      </c>
      <c r="R180" s="158">
        <f>Q180*H180</f>
        <v>0.2192316</v>
      </c>
      <c r="S180" s="158">
        <v>0</v>
      </c>
      <c r="T180" s="159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60" t="s">
        <v>151</v>
      </c>
      <c r="AT180" s="160" t="s">
        <v>146</v>
      </c>
      <c r="AU180" s="160" t="s">
        <v>82</v>
      </c>
      <c r="AY180" s="17" t="s">
        <v>144</v>
      </c>
      <c r="BE180" s="161">
        <f>IF(N180="základní",J180,0)</f>
        <v>0</v>
      </c>
      <c r="BF180" s="161">
        <f>IF(N180="snížená",J180,0)</f>
        <v>0</v>
      </c>
      <c r="BG180" s="161">
        <f>IF(N180="zákl. přenesená",J180,0)</f>
        <v>0</v>
      </c>
      <c r="BH180" s="161">
        <f>IF(N180="sníž. přenesená",J180,0)</f>
        <v>0</v>
      </c>
      <c r="BI180" s="161">
        <f>IF(N180="nulová",J180,0)</f>
        <v>0</v>
      </c>
      <c r="BJ180" s="17" t="s">
        <v>80</v>
      </c>
      <c r="BK180" s="161">
        <f>ROUND(I180*H180,2)</f>
        <v>0</v>
      </c>
      <c r="BL180" s="17" t="s">
        <v>151</v>
      </c>
      <c r="BM180" s="160" t="s">
        <v>490</v>
      </c>
    </row>
    <row r="181" spans="1:65" s="13" customFormat="1">
      <c r="B181" s="162"/>
      <c r="D181" s="163" t="s">
        <v>157</v>
      </c>
      <c r="E181" s="164" t="s">
        <v>0</v>
      </c>
      <c r="F181" s="165" t="s">
        <v>435</v>
      </c>
      <c r="H181" s="164" t="s">
        <v>0</v>
      </c>
      <c r="I181" s="166"/>
      <c r="L181" s="162"/>
      <c r="M181" s="167"/>
      <c r="N181" s="168"/>
      <c r="O181" s="168"/>
      <c r="P181" s="168"/>
      <c r="Q181" s="168"/>
      <c r="R181" s="168"/>
      <c r="S181" s="168"/>
      <c r="T181" s="169"/>
      <c r="AT181" s="164" t="s">
        <v>157</v>
      </c>
      <c r="AU181" s="164" t="s">
        <v>82</v>
      </c>
      <c r="AV181" s="13" t="s">
        <v>80</v>
      </c>
      <c r="AW181" s="13" t="s">
        <v>30</v>
      </c>
      <c r="AX181" s="13" t="s">
        <v>74</v>
      </c>
      <c r="AY181" s="164" t="s">
        <v>144</v>
      </c>
    </row>
    <row r="182" spans="1:65" s="14" customFormat="1">
      <c r="B182" s="170"/>
      <c r="D182" s="163" t="s">
        <v>157</v>
      </c>
      <c r="E182" s="171" t="s">
        <v>0</v>
      </c>
      <c r="F182" s="172" t="s">
        <v>491</v>
      </c>
      <c r="H182" s="173">
        <v>39.396000000000001</v>
      </c>
      <c r="I182" s="174"/>
      <c r="L182" s="170"/>
      <c r="M182" s="175"/>
      <c r="N182" s="176"/>
      <c r="O182" s="176"/>
      <c r="P182" s="176"/>
      <c r="Q182" s="176"/>
      <c r="R182" s="176"/>
      <c r="S182" s="176"/>
      <c r="T182" s="177"/>
      <c r="AT182" s="171" t="s">
        <v>157</v>
      </c>
      <c r="AU182" s="171" t="s">
        <v>82</v>
      </c>
      <c r="AV182" s="14" t="s">
        <v>82</v>
      </c>
      <c r="AW182" s="14" t="s">
        <v>30</v>
      </c>
      <c r="AX182" s="14" t="s">
        <v>74</v>
      </c>
      <c r="AY182" s="171" t="s">
        <v>144</v>
      </c>
    </row>
    <row r="183" spans="1:65" s="13" customFormat="1">
      <c r="B183" s="162"/>
      <c r="D183" s="163" t="s">
        <v>157</v>
      </c>
      <c r="E183" s="164" t="s">
        <v>0</v>
      </c>
      <c r="F183" s="165" t="s">
        <v>442</v>
      </c>
      <c r="H183" s="164" t="s">
        <v>0</v>
      </c>
      <c r="I183" s="166"/>
      <c r="L183" s="162"/>
      <c r="M183" s="167"/>
      <c r="N183" s="168"/>
      <c r="O183" s="168"/>
      <c r="P183" s="168"/>
      <c r="Q183" s="168"/>
      <c r="R183" s="168"/>
      <c r="S183" s="168"/>
      <c r="T183" s="169"/>
      <c r="AT183" s="164" t="s">
        <v>157</v>
      </c>
      <c r="AU183" s="164" t="s">
        <v>82</v>
      </c>
      <c r="AV183" s="13" t="s">
        <v>80</v>
      </c>
      <c r="AW183" s="13" t="s">
        <v>30</v>
      </c>
      <c r="AX183" s="13" t="s">
        <v>74</v>
      </c>
      <c r="AY183" s="164" t="s">
        <v>144</v>
      </c>
    </row>
    <row r="184" spans="1:65" s="14" customFormat="1">
      <c r="B184" s="170"/>
      <c r="D184" s="163" t="s">
        <v>157</v>
      </c>
      <c r="E184" s="171" t="s">
        <v>0</v>
      </c>
      <c r="F184" s="172" t="s">
        <v>492</v>
      </c>
      <c r="H184" s="173">
        <v>189.31200000000001</v>
      </c>
      <c r="I184" s="174"/>
      <c r="L184" s="170"/>
      <c r="M184" s="175"/>
      <c r="N184" s="176"/>
      <c r="O184" s="176"/>
      <c r="P184" s="176"/>
      <c r="Q184" s="176"/>
      <c r="R184" s="176"/>
      <c r="S184" s="176"/>
      <c r="T184" s="177"/>
      <c r="AT184" s="171" t="s">
        <v>157</v>
      </c>
      <c r="AU184" s="171" t="s">
        <v>82</v>
      </c>
      <c r="AV184" s="14" t="s">
        <v>82</v>
      </c>
      <c r="AW184" s="14" t="s">
        <v>30</v>
      </c>
      <c r="AX184" s="14" t="s">
        <v>74</v>
      </c>
      <c r="AY184" s="171" t="s">
        <v>144</v>
      </c>
    </row>
    <row r="185" spans="1:65" s="13" customFormat="1">
      <c r="B185" s="162"/>
      <c r="D185" s="163" t="s">
        <v>157</v>
      </c>
      <c r="E185" s="164" t="s">
        <v>0</v>
      </c>
      <c r="F185" s="165" t="s">
        <v>467</v>
      </c>
      <c r="H185" s="164" t="s">
        <v>0</v>
      </c>
      <c r="I185" s="166"/>
      <c r="L185" s="162"/>
      <c r="M185" s="167"/>
      <c r="N185" s="168"/>
      <c r="O185" s="168"/>
      <c r="P185" s="168"/>
      <c r="Q185" s="168"/>
      <c r="R185" s="168"/>
      <c r="S185" s="168"/>
      <c r="T185" s="169"/>
      <c r="AT185" s="164" t="s">
        <v>157</v>
      </c>
      <c r="AU185" s="164" t="s">
        <v>82</v>
      </c>
      <c r="AV185" s="13" t="s">
        <v>80</v>
      </c>
      <c r="AW185" s="13" t="s">
        <v>30</v>
      </c>
      <c r="AX185" s="13" t="s">
        <v>74</v>
      </c>
      <c r="AY185" s="164" t="s">
        <v>144</v>
      </c>
    </row>
    <row r="186" spans="1:65" s="14" customFormat="1">
      <c r="B186" s="170"/>
      <c r="D186" s="163" t="s">
        <v>157</v>
      </c>
      <c r="E186" s="171" t="s">
        <v>0</v>
      </c>
      <c r="F186" s="172" t="s">
        <v>493</v>
      </c>
      <c r="H186" s="173">
        <v>84.48</v>
      </c>
      <c r="I186" s="174"/>
      <c r="L186" s="170"/>
      <c r="M186" s="175"/>
      <c r="N186" s="176"/>
      <c r="O186" s="176"/>
      <c r="P186" s="176"/>
      <c r="Q186" s="176"/>
      <c r="R186" s="176"/>
      <c r="S186" s="176"/>
      <c r="T186" s="177"/>
      <c r="AT186" s="171" t="s">
        <v>157</v>
      </c>
      <c r="AU186" s="171" t="s">
        <v>82</v>
      </c>
      <c r="AV186" s="14" t="s">
        <v>82</v>
      </c>
      <c r="AW186" s="14" t="s">
        <v>30</v>
      </c>
      <c r="AX186" s="14" t="s">
        <v>74</v>
      </c>
      <c r="AY186" s="171" t="s">
        <v>144</v>
      </c>
    </row>
    <row r="187" spans="1:65" s="15" customFormat="1">
      <c r="B187" s="178"/>
      <c r="D187" s="163" t="s">
        <v>157</v>
      </c>
      <c r="E187" s="179" t="s">
        <v>0</v>
      </c>
      <c r="F187" s="180" t="s">
        <v>170</v>
      </c>
      <c r="H187" s="181">
        <v>313.18799999999999</v>
      </c>
      <c r="I187" s="182"/>
      <c r="L187" s="178"/>
      <c r="M187" s="183"/>
      <c r="N187" s="184"/>
      <c r="O187" s="184"/>
      <c r="P187" s="184"/>
      <c r="Q187" s="184"/>
      <c r="R187" s="184"/>
      <c r="S187" s="184"/>
      <c r="T187" s="185"/>
      <c r="AT187" s="179" t="s">
        <v>157</v>
      </c>
      <c r="AU187" s="179" t="s">
        <v>82</v>
      </c>
      <c r="AV187" s="15" t="s">
        <v>151</v>
      </c>
      <c r="AW187" s="15" t="s">
        <v>30</v>
      </c>
      <c r="AX187" s="15" t="s">
        <v>80</v>
      </c>
      <c r="AY187" s="179" t="s">
        <v>144</v>
      </c>
    </row>
    <row r="188" spans="1:65" s="2" customFormat="1" ht="16.5" customHeight="1">
      <c r="A188" s="31"/>
      <c r="B188" s="148"/>
      <c r="C188" s="149" t="s">
        <v>215</v>
      </c>
      <c r="D188" s="149" t="s">
        <v>146</v>
      </c>
      <c r="E188" s="150" t="s">
        <v>289</v>
      </c>
      <c r="F188" s="151" t="s">
        <v>290</v>
      </c>
      <c r="G188" s="152" t="s">
        <v>149</v>
      </c>
      <c r="H188" s="153">
        <v>313.18799999999999</v>
      </c>
      <c r="I188" s="154"/>
      <c r="J188" s="155">
        <f>ROUND(I188*H188,2)</f>
        <v>0</v>
      </c>
      <c r="K188" s="151" t="s">
        <v>150</v>
      </c>
      <c r="L188" s="32"/>
      <c r="M188" s="156" t="s">
        <v>0</v>
      </c>
      <c r="N188" s="157" t="s">
        <v>39</v>
      </c>
      <c r="O188" s="57"/>
      <c r="P188" s="158">
        <f>O188*H188</f>
        <v>0</v>
      </c>
      <c r="Q188" s="158">
        <v>0</v>
      </c>
      <c r="R188" s="158">
        <f>Q188*H188</f>
        <v>0</v>
      </c>
      <c r="S188" s="158">
        <v>0</v>
      </c>
      <c r="T188" s="159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60" t="s">
        <v>151</v>
      </c>
      <c r="AT188" s="160" t="s">
        <v>146</v>
      </c>
      <c r="AU188" s="160" t="s">
        <v>82</v>
      </c>
      <c r="AY188" s="17" t="s">
        <v>144</v>
      </c>
      <c r="BE188" s="161">
        <f>IF(N188="základní",J188,0)</f>
        <v>0</v>
      </c>
      <c r="BF188" s="161">
        <f>IF(N188="snížená",J188,0)</f>
        <v>0</v>
      </c>
      <c r="BG188" s="161">
        <f>IF(N188="zákl. přenesená",J188,0)</f>
        <v>0</v>
      </c>
      <c r="BH188" s="161">
        <f>IF(N188="sníž. přenesená",J188,0)</f>
        <v>0</v>
      </c>
      <c r="BI188" s="161">
        <f>IF(N188="nulová",J188,0)</f>
        <v>0</v>
      </c>
      <c r="BJ188" s="17" t="s">
        <v>80</v>
      </c>
      <c r="BK188" s="161">
        <f>ROUND(I188*H188,2)</f>
        <v>0</v>
      </c>
      <c r="BL188" s="17" t="s">
        <v>151</v>
      </c>
      <c r="BM188" s="160" t="s">
        <v>494</v>
      </c>
    </row>
    <row r="189" spans="1:65" s="2" customFormat="1" ht="21.75" customHeight="1">
      <c r="A189" s="31"/>
      <c r="B189" s="148"/>
      <c r="C189" s="149" t="s">
        <v>7</v>
      </c>
      <c r="D189" s="149" t="s">
        <v>146</v>
      </c>
      <c r="E189" s="150" t="s">
        <v>495</v>
      </c>
      <c r="F189" s="151" t="s">
        <v>496</v>
      </c>
      <c r="G189" s="152" t="s">
        <v>210</v>
      </c>
      <c r="H189" s="153">
        <v>534.67399999999998</v>
      </c>
      <c r="I189" s="154"/>
      <c r="J189" s="155">
        <f>ROUND(I189*H189,2)</f>
        <v>0</v>
      </c>
      <c r="K189" s="151" t="s">
        <v>150</v>
      </c>
      <c r="L189" s="32"/>
      <c r="M189" s="156" t="s">
        <v>0</v>
      </c>
      <c r="N189" s="157" t="s">
        <v>39</v>
      </c>
      <c r="O189" s="57"/>
      <c r="P189" s="158">
        <f>O189*H189</f>
        <v>0</v>
      </c>
      <c r="Q189" s="158">
        <v>4.6000000000000001E-4</v>
      </c>
      <c r="R189" s="158">
        <f>Q189*H189</f>
        <v>0.24595004000000001</v>
      </c>
      <c r="S189" s="158">
        <v>0</v>
      </c>
      <c r="T189" s="159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60" t="s">
        <v>151</v>
      </c>
      <c r="AT189" s="160" t="s">
        <v>146</v>
      </c>
      <c r="AU189" s="160" t="s">
        <v>82</v>
      </c>
      <c r="AY189" s="17" t="s">
        <v>144</v>
      </c>
      <c r="BE189" s="161">
        <f>IF(N189="základní",J189,0)</f>
        <v>0</v>
      </c>
      <c r="BF189" s="161">
        <f>IF(N189="snížená",J189,0)</f>
        <v>0</v>
      </c>
      <c r="BG189" s="161">
        <f>IF(N189="zákl. přenesená",J189,0)</f>
        <v>0</v>
      </c>
      <c r="BH189" s="161">
        <f>IF(N189="sníž. přenesená",J189,0)</f>
        <v>0</v>
      </c>
      <c r="BI189" s="161">
        <f>IF(N189="nulová",J189,0)</f>
        <v>0</v>
      </c>
      <c r="BJ189" s="17" t="s">
        <v>80</v>
      </c>
      <c r="BK189" s="161">
        <f>ROUND(I189*H189,2)</f>
        <v>0</v>
      </c>
      <c r="BL189" s="17" t="s">
        <v>151</v>
      </c>
      <c r="BM189" s="160" t="s">
        <v>497</v>
      </c>
    </row>
    <row r="190" spans="1:65" s="14" customFormat="1">
      <c r="B190" s="170"/>
      <c r="D190" s="163" t="s">
        <v>157</v>
      </c>
      <c r="E190" s="171" t="s">
        <v>0</v>
      </c>
      <c r="F190" s="172" t="s">
        <v>498</v>
      </c>
      <c r="H190" s="173">
        <v>534.67399999999998</v>
      </c>
      <c r="I190" s="174"/>
      <c r="L190" s="170"/>
      <c r="M190" s="175"/>
      <c r="N190" s="176"/>
      <c r="O190" s="176"/>
      <c r="P190" s="176"/>
      <c r="Q190" s="176"/>
      <c r="R190" s="176"/>
      <c r="S190" s="176"/>
      <c r="T190" s="177"/>
      <c r="AT190" s="171" t="s">
        <v>157</v>
      </c>
      <c r="AU190" s="171" t="s">
        <v>82</v>
      </c>
      <c r="AV190" s="14" t="s">
        <v>82</v>
      </c>
      <c r="AW190" s="14" t="s">
        <v>30</v>
      </c>
      <c r="AX190" s="14" t="s">
        <v>80</v>
      </c>
      <c r="AY190" s="171" t="s">
        <v>144</v>
      </c>
    </row>
    <row r="191" spans="1:65" s="2" customFormat="1" ht="24.2" customHeight="1">
      <c r="A191" s="31"/>
      <c r="B191" s="148"/>
      <c r="C191" s="149" t="s">
        <v>226</v>
      </c>
      <c r="D191" s="149" t="s">
        <v>146</v>
      </c>
      <c r="E191" s="150" t="s">
        <v>499</v>
      </c>
      <c r="F191" s="151" t="s">
        <v>500</v>
      </c>
      <c r="G191" s="152" t="s">
        <v>210</v>
      </c>
      <c r="H191" s="153">
        <v>534.67399999999998</v>
      </c>
      <c r="I191" s="154"/>
      <c r="J191" s="155">
        <f>ROUND(I191*H191,2)</f>
        <v>0</v>
      </c>
      <c r="K191" s="151" t="s">
        <v>150</v>
      </c>
      <c r="L191" s="32"/>
      <c r="M191" s="156" t="s">
        <v>0</v>
      </c>
      <c r="N191" s="157" t="s">
        <v>39</v>
      </c>
      <c r="O191" s="57"/>
      <c r="P191" s="158">
        <f>O191*H191</f>
        <v>0</v>
      </c>
      <c r="Q191" s="158">
        <v>0</v>
      </c>
      <c r="R191" s="158">
        <f>Q191*H191</f>
        <v>0</v>
      </c>
      <c r="S191" s="158">
        <v>0</v>
      </c>
      <c r="T191" s="159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60" t="s">
        <v>151</v>
      </c>
      <c r="AT191" s="160" t="s">
        <v>146</v>
      </c>
      <c r="AU191" s="160" t="s">
        <v>82</v>
      </c>
      <c r="AY191" s="17" t="s">
        <v>144</v>
      </c>
      <c r="BE191" s="161">
        <f>IF(N191="základní",J191,0)</f>
        <v>0</v>
      </c>
      <c r="BF191" s="161">
        <f>IF(N191="snížená",J191,0)</f>
        <v>0</v>
      </c>
      <c r="BG191" s="161">
        <f>IF(N191="zákl. přenesená",J191,0)</f>
        <v>0</v>
      </c>
      <c r="BH191" s="161">
        <f>IF(N191="sníž. přenesená",J191,0)</f>
        <v>0</v>
      </c>
      <c r="BI191" s="161">
        <f>IF(N191="nulová",J191,0)</f>
        <v>0</v>
      </c>
      <c r="BJ191" s="17" t="s">
        <v>80</v>
      </c>
      <c r="BK191" s="161">
        <f>ROUND(I191*H191,2)</f>
        <v>0</v>
      </c>
      <c r="BL191" s="17" t="s">
        <v>151</v>
      </c>
      <c r="BM191" s="160" t="s">
        <v>501</v>
      </c>
    </row>
    <row r="192" spans="1:65" s="2" customFormat="1" ht="37.9" customHeight="1">
      <c r="A192" s="31"/>
      <c r="B192" s="148"/>
      <c r="C192" s="149" t="s">
        <v>231</v>
      </c>
      <c r="D192" s="149" t="s">
        <v>146</v>
      </c>
      <c r="E192" s="150" t="s">
        <v>296</v>
      </c>
      <c r="F192" s="151" t="s">
        <v>297</v>
      </c>
      <c r="G192" s="152" t="s">
        <v>210</v>
      </c>
      <c r="H192" s="153">
        <v>348.21600000000001</v>
      </c>
      <c r="I192" s="154"/>
      <c r="J192" s="155">
        <f>ROUND(I192*H192,2)</f>
        <v>0</v>
      </c>
      <c r="K192" s="151" t="s">
        <v>150</v>
      </c>
      <c r="L192" s="32"/>
      <c r="M192" s="156" t="s">
        <v>0</v>
      </c>
      <c r="N192" s="157" t="s">
        <v>39</v>
      </c>
      <c r="O192" s="57"/>
      <c r="P192" s="158">
        <f>O192*H192</f>
        <v>0</v>
      </c>
      <c r="Q192" s="158">
        <v>0</v>
      </c>
      <c r="R192" s="158">
        <f>Q192*H192</f>
        <v>0</v>
      </c>
      <c r="S192" s="158">
        <v>0</v>
      </c>
      <c r="T192" s="159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60" t="s">
        <v>151</v>
      </c>
      <c r="AT192" s="160" t="s">
        <v>146</v>
      </c>
      <c r="AU192" s="160" t="s">
        <v>82</v>
      </c>
      <c r="AY192" s="17" t="s">
        <v>144</v>
      </c>
      <c r="BE192" s="161">
        <f>IF(N192="základní",J192,0)</f>
        <v>0</v>
      </c>
      <c r="BF192" s="161">
        <f>IF(N192="snížená",J192,0)</f>
        <v>0</v>
      </c>
      <c r="BG192" s="161">
        <f>IF(N192="zákl. přenesená",J192,0)</f>
        <v>0</v>
      </c>
      <c r="BH192" s="161">
        <f>IF(N192="sníž. přenesená",J192,0)</f>
        <v>0</v>
      </c>
      <c r="BI192" s="161">
        <f>IF(N192="nulová",J192,0)</f>
        <v>0</v>
      </c>
      <c r="BJ192" s="17" t="s">
        <v>80</v>
      </c>
      <c r="BK192" s="161">
        <f>ROUND(I192*H192,2)</f>
        <v>0</v>
      </c>
      <c r="BL192" s="17" t="s">
        <v>151</v>
      </c>
      <c r="BM192" s="160" t="s">
        <v>502</v>
      </c>
    </row>
    <row r="193" spans="1:65" s="13" customFormat="1">
      <c r="B193" s="162"/>
      <c r="D193" s="163" t="s">
        <v>157</v>
      </c>
      <c r="E193" s="164" t="s">
        <v>0</v>
      </c>
      <c r="F193" s="165" t="s">
        <v>503</v>
      </c>
      <c r="H193" s="164" t="s">
        <v>0</v>
      </c>
      <c r="I193" s="166"/>
      <c r="L193" s="162"/>
      <c r="M193" s="167"/>
      <c r="N193" s="168"/>
      <c r="O193" s="168"/>
      <c r="P193" s="168"/>
      <c r="Q193" s="168"/>
      <c r="R193" s="168"/>
      <c r="S193" s="168"/>
      <c r="T193" s="169"/>
      <c r="AT193" s="164" t="s">
        <v>157</v>
      </c>
      <c r="AU193" s="164" t="s">
        <v>82</v>
      </c>
      <c r="AV193" s="13" t="s">
        <v>80</v>
      </c>
      <c r="AW193" s="13" t="s">
        <v>30</v>
      </c>
      <c r="AX193" s="13" t="s">
        <v>74</v>
      </c>
      <c r="AY193" s="164" t="s">
        <v>144</v>
      </c>
    </row>
    <row r="194" spans="1:65" s="14" customFormat="1">
      <c r="B194" s="170"/>
      <c r="D194" s="163" t="s">
        <v>157</v>
      </c>
      <c r="E194" s="171" t="s">
        <v>417</v>
      </c>
      <c r="F194" s="172" t="s">
        <v>504</v>
      </c>
      <c r="H194" s="173">
        <v>696.43100000000004</v>
      </c>
      <c r="I194" s="174"/>
      <c r="L194" s="170"/>
      <c r="M194" s="175"/>
      <c r="N194" s="176"/>
      <c r="O194" s="176"/>
      <c r="P194" s="176"/>
      <c r="Q194" s="176"/>
      <c r="R194" s="176"/>
      <c r="S194" s="176"/>
      <c r="T194" s="177"/>
      <c r="AT194" s="171" t="s">
        <v>157</v>
      </c>
      <c r="AU194" s="171" t="s">
        <v>82</v>
      </c>
      <c r="AV194" s="14" t="s">
        <v>82</v>
      </c>
      <c r="AW194" s="14" t="s">
        <v>30</v>
      </c>
      <c r="AX194" s="14" t="s">
        <v>74</v>
      </c>
      <c r="AY194" s="171" t="s">
        <v>144</v>
      </c>
    </row>
    <row r="195" spans="1:65" s="14" customFormat="1">
      <c r="B195" s="170"/>
      <c r="D195" s="163" t="s">
        <v>157</v>
      </c>
      <c r="E195" s="171" t="s">
        <v>0</v>
      </c>
      <c r="F195" s="172" t="s">
        <v>505</v>
      </c>
      <c r="H195" s="173">
        <v>348.21600000000001</v>
      </c>
      <c r="I195" s="174"/>
      <c r="L195" s="170"/>
      <c r="M195" s="175"/>
      <c r="N195" s="176"/>
      <c r="O195" s="176"/>
      <c r="P195" s="176"/>
      <c r="Q195" s="176"/>
      <c r="R195" s="176"/>
      <c r="S195" s="176"/>
      <c r="T195" s="177"/>
      <c r="AT195" s="171" t="s">
        <v>157</v>
      </c>
      <c r="AU195" s="171" t="s">
        <v>82</v>
      </c>
      <c r="AV195" s="14" t="s">
        <v>82</v>
      </c>
      <c r="AW195" s="14" t="s">
        <v>30</v>
      </c>
      <c r="AX195" s="14" t="s">
        <v>80</v>
      </c>
      <c r="AY195" s="171" t="s">
        <v>144</v>
      </c>
    </row>
    <row r="196" spans="1:65" s="2" customFormat="1" ht="37.9" customHeight="1">
      <c r="A196" s="31"/>
      <c r="B196" s="148"/>
      <c r="C196" s="149" t="s">
        <v>235</v>
      </c>
      <c r="D196" s="149" t="s">
        <v>146</v>
      </c>
      <c r="E196" s="150" t="s">
        <v>301</v>
      </c>
      <c r="F196" s="151" t="s">
        <v>302</v>
      </c>
      <c r="G196" s="152" t="s">
        <v>210</v>
      </c>
      <c r="H196" s="153">
        <v>3482.1550000000002</v>
      </c>
      <c r="I196" s="154"/>
      <c r="J196" s="155">
        <f>ROUND(I196*H196,2)</f>
        <v>0</v>
      </c>
      <c r="K196" s="151" t="s">
        <v>150</v>
      </c>
      <c r="L196" s="32"/>
      <c r="M196" s="156" t="s">
        <v>0</v>
      </c>
      <c r="N196" s="157" t="s">
        <v>39</v>
      </c>
      <c r="O196" s="57"/>
      <c r="P196" s="158">
        <f>O196*H196</f>
        <v>0</v>
      </c>
      <c r="Q196" s="158">
        <v>0</v>
      </c>
      <c r="R196" s="158">
        <f>Q196*H196</f>
        <v>0</v>
      </c>
      <c r="S196" s="158">
        <v>0</v>
      </c>
      <c r="T196" s="159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60" t="s">
        <v>151</v>
      </c>
      <c r="AT196" s="160" t="s">
        <v>146</v>
      </c>
      <c r="AU196" s="160" t="s">
        <v>82</v>
      </c>
      <c r="AY196" s="17" t="s">
        <v>144</v>
      </c>
      <c r="BE196" s="161">
        <f>IF(N196="základní",J196,0)</f>
        <v>0</v>
      </c>
      <c r="BF196" s="161">
        <f>IF(N196="snížená",J196,0)</f>
        <v>0</v>
      </c>
      <c r="BG196" s="161">
        <f>IF(N196="zákl. přenesená",J196,0)</f>
        <v>0</v>
      </c>
      <c r="BH196" s="161">
        <f>IF(N196="sníž. přenesená",J196,0)</f>
        <v>0</v>
      </c>
      <c r="BI196" s="161">
        <f>IF(N196="nulová",J196,0)</f>
        <v>0</v>
      </c>
      <c r="BJ196" s="17" t="s">
        <v>80</v>
      </c>
      <c r="BK196" s="161">
        <f>ROUND(I196*H196,2)</f>
        <v>0</v>
      </c>
      <c r="BL196" s="17" t="s">
        <v>151</v>
      </c>
      <c r="BM196" s="160" t="s">
        <v>506</v>
      </c>
    </row>
    <row r="197" spans="1:65" s="14" customFormat="1">
      <c r="B197" s="170"/>
      <c r="D197" s="163" t="s">
        <v>157</v>
      </c>
      <c r="E197" s="171" t="s">
        <v>0</v>
      </c>
      <c r="F197" s="172" t="s">
        <v>507</v>
      </c>
      <c r="H197" s="173">
        <v>3482.1550000000002</v>
      </c>
      <c r="I197" s="174"/>
      <c r="L197" s="170"/>
      <c r="M197" s="175"/>
      <c r="N197" s="176"/>
      <c r="O197" s="176"/>
      <c r="P197" s="176"/>
      <c r="Q197" s="176"/>
      <c r="R197" s="176"/>
      <c r="S197" s="176"/>
      <c r="T197" s="177"/>
      <c r="AT197" s="171" t="s">
        <v>157</v>
      </c>
      <c r="AU197" s="171" t="s">
        <v>82</v>
      </c>
      <c r="AV197" s="14" t="s">
        <v>82</v>
      </c>
      <c r="AW197" s="14" t="s">
        <v>30</v>
      </c>
      <c r="AX197" s="14" t="s">
        <v>80</v>
      </c>
      <c r="AY197" s="171" t="s">
        <v>144</v>
      </c>
    </row>
    <row r="198" spans="1:65" s="2" customFormat="1" ht="37.9" customHeight="1">
      <c r="A198" s="31"/>
      <c r="B198" s="148"/>
      <c r="C198" s="149" t="s">
        <v>240</v>
      </c>
      <c r="D198" s="149" t="s">
        <v>146</v>
      </c>
      <c r="E198" s="150" t="s">
        <v>508</v>
      </c>
      <c r="F198" s="151" t="s">
        <v>509</v>
      </c>
      <c r="G198" s="152" t="s">
        <v>210</v>
      </c>
      <c r="H198" s="153">
        <v>348.21600000000001</v>
      </c>
      <c r="I198" s="154"/>
      <c r="J198" s="155">
        <f>ROUND(I198*H198,2)</f>
        <v>0</v>
      </c>
      <c r="K198" s="151" t="s">
        <v>150</v>
      </c>
      <c r="L198" s="32"/>
      <c r="M198" s="156" t="s">
        <v>0</v>
      </c>
      <c r="N198" s="157" t="s">
        <v>39</v>
      </c>
      <c r="O198" s="57"/>
      <c r="P198" s="158">
        <f>O198*H198</f>
        <v>0</v>
      </c>
      <c r="Q198" s="158">
        <v>0</v>
      </c>
      <c r="R198" s="158">
        <f>Q198*H198</f>
        <v>0</v>
      </c>
      <c r="S198" s="158">
        <v>0</v>
      </c>
      <c r="T198" s="159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60" t="s">
        <v>151</v>
      </c>
      <c r="AT198" s="160" t="s">
        <v>146</v>
      </c>
      <c r="AU198" s="160" t="s">
        <v>82</v>
      </c>
      <c r="AY198" s="17" t="s">
        <v>144</v>
      </c>
      <c r="BE198" s="161">
        <f>IF(N198="základní",J198,0)</f>
        <v>0</v>
      </c>
      <c r="BF198" s="161">
        <f>IF(N198="snížená",J198,0)</f>
        <v>0</v>
      </c>
      <c r="BG198" s="161">
        <f>IF(N198="zákl. přenesená",J198,0)</f>
        <v>0</v>
      </c>
      <c r="BH198" s="161">
        <f>IF(N198="sníž. přenesená",J198,0)</f>
        <v>0</v>
      </c>
      <c r="BI198" s="161">
        <f>IF(N198="nulová",J198,0)</f>
        <v>0</v>
      </c>
      <c r="BJ198" s="17" t="s">
        <v>80</v>
      </c>
      <c r="BK198" s="161">
        <f>ROUND(I198*H198,2)</f>
        <v>0</v>
      </c>
      <c r="BL198" s="17" t="s">
        <v>151</v>
      </c>
      <c r="BM198" s="160" t="s">
        <v>510</v>
      </c>
    </row>
    <row r="199" spans="1:65" s="14" customFormat="1">
      <c r="B199" s="170"/>
      <c r="D199" s="163" t="s">
        <v>157</v>
      </c>
      <c r="E199" s="171" t="s">
        <v>0</v>
      </c>
      <c r="F199" s="172" t="s">
        <v>505</v>
      </c>
      <c r="H199" s="173">
        <v>348.21600000000001</v>
      </c>
      <c r="I199" s="174"/>
      <c r="L199" s="170"/>
      <c r="M199" s="175"/>
      <c r="N199" s="176"/>
      <c r="O199" s="176"/>
      <c r="P199" s="176"/>
      <c r="Q199" s="176"/>
      <c r="R199" s="176"/>
      <c r="S199" s="176"/>
      <c r="T199" s="177"/>
      <c r="AT199" s="171" t="s">
        <v>157</v>
      </c>
      <c r="AU199" s="171" t="s">
        <v>82</v>
      </c>
      <c r="AV199" s="14" t="s">
        <v>82</v>
      </c>
      <c r="AW199" s="14" t="s">
        <v>30</v>
      </c>
      <c r="AX199" s="14" t="s">
        <v>80</v>
      </c>
      <c r="AY199" s="171" t="s">
        <v>144</v>
      </c>
    </row>
    <row r="200" spans="1:65" s="2" customFormat="1" ht="37.9" customHeight="1">
      <c r="A200" s="31"/>
      <c r="B200" s="148"/>
      <c r="C200" s="149" t="s">
        <v>244</v>
      </c>
      <c r="D200" s="149" t="s">
        <v>146</v>
      </c>
      <c r="E200" s="150" t="s">
        <v>511</v>
      </c>
      <c r="F200" s="151" t="s">
        <v>512</v>
      </c>
      <c r="G200" s="152" t="s">
        <v>210</v>
      </c>
      <c r="H200" s="153">
        <v>3482.1550000000002</v>
      </c>
      <c r="I200" s="154"/>
      <c r="J200" s="155">
        <f>ROUND(I200*H200,2)</f>
        <v>0</v>
      </c>
      <c r="K200" s="151" t="s">
        <v>150</v>
      </c>
      <c r="L200" s="32"/>
      <c r="M200" s="156" t="s">
        <v>0</v>
      </c>
      <c r="N200" s="157" t="s">
        <v>39</v>
      </c>
      <c r="O200" s="57"/>
      <c r="P200" s="158">
        <f>O200*H200</f>
        <v>0</v>
      </c>
      <c r="Q200" s="158">
        <v>0</v>
      </c>
      <c r="R200" s="158">
        <f>Q200*H200</f>
        <v>0</v>
      </c>
      <c r="S200" s="158">
        <v>0</v>
      </c>
      <c r="T200" s="159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60" t="s">
        <v>151</v>
      </c>
      <c r="AT200" s="160" t="s">
        <v>146</v>
      </c>
      <c r="AU200" s="160" t="s">
        <v>82</v>
      </c>
      <c r="AY200" s="17" t="s">
        <v>144</v>
      </c>
      <c r="BE200" s="161">
        <f>IF(N200="základní",J200,0)</f>
        <v>0</v>
      </c>
      <c r="BF200" s="161">
        <f>IF(N200="snížená",J200,0)</f>
        <v>0</v>
      </c>
      <c r="BG200" s="161">
        <f>IF(N200="zákl. přenesená",J200,0)</f>
        <v>0</v>
      </c>
      <c r="BH200" s="161">
        <f>IF(N200="sníž. přenesená",J200,0)</f>
        <v>0</v>
      </c>
      <c r="BI200" s="161">
        <f>IF(N200="nulová",J200,0)</f>
        <v>0</v>
      </c>
      <c r="BJ200" s="17" t="s">
        <v>80</v>
      </c>
      <c r="BK200" s="161">
        <f>ROUND(I200*H200,2)</f>
        <v>0</v>
      </c>
      <c r="BL200" s="17" t="s">
        <v>151</v>
      </c>
      <c r="BM200" s="160" t="s">
        <v>513</v>
      </c>
    </row>
    <row r="201" spans="1:65" s="14" customFormat="1">
      <c r="B201" s="170"/>
      <c r="D201" s="163" t="s">
        <v>157</v>
      </c>
      <c r="E201" s="171" t="s">
        <v>0</v>
      </c>
      <c r="F201" s="172" t="s">
        <v>507</v>
      </c>
      <c r="H201" s="173">
        <v>3482.1550000000002</v>
      </c>
      <c r="I201" s="174"/>
      <c r="L201" s="170"/>
      <c r="M201" s="175"/>
      <c r="N201" s="176"/>
      <c r="O201" s="176"/>
      <c r="P201" s="176"/>
      <c r="Q201" s="176"/>
      <c r="R201" s="176"/>
      <c r="S201" s="176"/>
      <c r="T201" s="177"/>
      <c r="AT201" s="171" t="s">
        <v>157</v>
      </c>
      <c r="AU201" s="171" t="s">
        <v>82</v>
      </c>
      <c r="AV201" s="14" t="s">
        <v>82</v>
      </c>
      <c r="AW201" s="14" t="s">
        <v>30</v>
      </c>
      <c r="AX201" s="14" t="s">
        <v>80</v>
      </c>
      <c r="AY201" s="171" t="s">
        <v>144</v>
      </c>
    </row>
    <row r="202" spans="1:65" s="2" customFormat="1" ht="33" customHeight="1">
      <c r="A202" s="31"/>
      <c r="B202" s="148"/>
      <c r="C202" s="149" t="s">
        <v>6</v>
      </c>
      <c r="D202" s="149" t="s">
        <v>146</v>
      </c>
      <c r="E202" s="150" t="s">
        <v>514</v>
      </c>
      <c r="F202" s="151" t="s">
        <v>515</v>
      </c>
      <c r="G202" s="152" t="s">
        <v>223</v>
      </c>
      <c r="H202" s="153">
        <v>1392.8620000000001</v>
      </c>
      <c r="I202" s="154"/>
      <c r="J202" s="155">
        <f>ROUND(I202*H202,2)</f>
        <v>0</v>
      </c>
      <c r="K202" s="151" t="s">
        <v>150</v>
      </c>
      <c r="L202" s="32"/>
      <c r="M202" s="156" t="s">
        <v>0</v>
      </c>
      <c r="N202" s="157" t="s">
        <v>39</v>
      </c>
      <c r="O202" s="57"/>
      <c r="P202" s="158">
        <f>O202*H202</f>
        <v>0</v>
      </c>
      <c r="Q202" s="158">
        <v>0</v>
      </c>
      <c r="R202" s="158">
        <f>Q202*H202</f>
        <v>0</v>
      </c>
      <c r="S202" s="158">
        <v>0</v>
      </c>
      <c r="T202" s="159">
        <f>S202*H202</f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60" t="s">
        <v>151</v>
      </c>
      <c r="AT202" s="160" t="s">
        <v>146</v>
      </c>
      <c r="AU202" s="160" t="s">
        <v>82</v>
      </c>
      <c r="AY202" s="17" t="s">
        <v>144</v>
      </c>
      <c r="BE202" s="161">
        <f>IF(N202="základní",J202,0)</f>
        <v>0</v>
      </c>
      <c r="BF202" s="161">
        <f>IF(N202="snížená",J202,0)</f>
        <v>0</v>
      </c>
      <c r="BG202" s="161">
        <f>IF(N202="zákl. přenesená",J202,0)</f>
        <v>0</v>
      </c>
      <c r="BH202" s="161">
        <f>IF(N202="sníž. přenesená",J202,0)</f>
        <v>0</v>
      </c>
      <c r="BI202" s="161">
        <f>IF(N202="nulová",J202,0)</f>
        <v>0</v>
      </c>
      <c r="BJ202" s="17" t="s">
        <v>80</v>
      </c>
      <c r="BK202" s="161">
        <f>ROUND(I202*H202,2)</f>
        <v>0</v>
      </c>
      <c r="BL202" s="17" t="s">
        <v>151</v>
      </c>
      <c r="BM202" s="160" t="s">
        <v>516</v>
      </c>
    </row>
    <row r="203" spans="1:65" s="14" customFormat="1">
      <c r="B203" s="170"/>
      <c r="D203" s="163" t="s">
        <v>157</v>
      </c>
      <c r="E203" s="171" t="s">
        <v>0</v>
      </c>
      <c r="F203" s="172" t="s">
        <v>517</v>
      </c>
      <c r="H203" s="173">
        <v>1392.8620000000001</v>
      </c>
      <c r="I203" s="174"/>
      <c r="L203" s="170"/>
      <c r="M203" s="175"/>
      <c r="N203" s="176"/>
      <c r="O203" s="176"/>
      <c r="P203" s="176"/>
      <c r="Q203" s="176"/>
      <c r="R203" s="176"/>
      <c r="S203" s="176"/>
      <c r="T203" s="177"/>
      <c r="AT203" s="171" t="s">
        <v>157</v>
      </c>
      <c r="AU203" s="171" t="s">
        <v>82</v>
      </c>
      <c r="AV203" s="14" t="s">
        <v>82</v>
      </c>
      <c r="AW203" s="14" t="s">
        <v>30</v>
      </c>
      <c r="AX203" s="14" t="s">
        <v>80</v>
      </c>
      <c r="AY203" s="171" t="s">
        <v>144</v>
      </c>
    </row>
    <row r="204" spans="1:65" s="2" customFormat="1" ht="16.5" customHeight="1">
      <c r="A204" s="31"/>
      <c r="B204" s="148"/>
      <c r="C204" s="149" t="s">
        <v>253</v>
      </c>
      <c r="D204" s="149" t="s">
        <v>146</v>
      </c>
      <c r="E204" s="150" t="s">
        <v>518</v>
      </c>
      <c r="F204" s="151" t="s">
        <v>519</v>
      </c>
      <c r="G204" s="152" t="s">
        <v>210</v>
      </c>
      <c r="H204" s="153">
        <v>696.43100000000004</v>
      </c>
      <c r="I204" s="154"/>
      <c r="J204" s="155">
        <f>ROUND(I204*H204,2)</f>
        <v>0</v>
      </c>
      <c r="K204" s="151" t="s">
        <v>150</v>
      </c>
      <c r="L204" s="32"/>
      <c r="M204" s="156" t="s">
        <v>0</v>
      </c>
      <c r="N204" s="157" t="s">
        <v>39</v>
      </c>
      <c r="O204" s="57"/>
      <c r="P204" s="158">
        <f>O204*H204</f>
        <v>0</v>
      </c>
      <c r="Q204" s="158">
        <v>0</v>
      </c>
      <c r="R204" s="158">
        <f>Q204*H204</f>
        <v>0</v>
      </c>
      <c r="S204" s="158">
        <v>0</v>
      </c>
      <c r="T204" s="159">
        <f>S204*H204</f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60" t="s">
        <v>151</v>
      </c>
      <c r="AT204" s="160" t="s">
        <v>146</v>
      </c>
      <c r="AU204" s="160" t="s">
        <v>82</v>
      </c>
      <c r="AY204" s="17" t="s">
        <v>144</v>
      </c>
      <c r="BE204" s="161">
        <f>IF(N204="základní",J204,0)</f>
        <v>0</v>
      </c>
      <c r="BF204" s="161">
        <f>IF(N204="snížená",J204,0)</f>
        <v>0</v>
      </c>
      <c r="BG204" s="161">
        <f>IF(N204="zákl. přenesená",J204,0)</f>
        <v>0</v>
      </c>
      <c r="BH204" s="161">
        <f>IF(N204="sníž. přenesená",J204,0)</f>
        <v>0</v>
      </c>
      <c r="BI204" s="161">
        <f>IF(N204="nulová",J204,0)</f>
        <v>0</v>
      </c>
      <c r="BJ204" s="17" t="s">
        <v>80</v>
      </c>
      <c r="BK204" s="161">
        <f>ROUND(I204*H204,2)</f>
        <v>0</v>
      </c>
      <c r="BL204" s="17" t="s">
        <v>151</v>
      </c>
      <c r="BM204" s="160" t="s">
        <v>520</v>
      </c>
    </row>
    <row r="205" spans="1:65" s="14" customFormat="1">
      <c r="B205" s="170"/>
      <c r="D205" s="163" t="s">
        <v>157</v>
      </c>
      <c r="E205" s="171" t="s">
        <v>0</v>
      </c>
      <c r="F205" s="172" t="s">
        <v>417</v>
      </c>
      <c r="H205" s="173">
        <v>696.43100000000004</v>
      </c>
      <c r="I205" s="174"/>
      <c r="L205" s="170"/>
      <c r="M205" s="175"/>
      <c r="N205" s="176"/>
      <c r="O205" s="176"/>
      <c r="P205" s="176"/>
      <c r="Q205" s="176"/>
      <c r="R205" s="176"/>
      <c r="S205" s="176"/>
      <c r="T205" s="177"/>
      <c r="AT205" s="171" t="s">
        <v>157</v>
      </c>
      <c r="AU205" s="171" t="s">
        <v>82</v>
      </c>
      <c r="AV205" s="14" t="s">
        <v>82</v>
      </c>
      <c r="AW205" s="14" t="s">
        <v>30</v>
      </c>
      <c r="AX205" s="14" t="s">
        <v>80</v>
      </c>
      <c r="AY205" s="171" t="s">
        <v>144</v>
      </c>
    </row>
    <row r="206" spans="1:65" s="2" customFormat="1" ht="24.2" customHeight="1">
      <c r="A206" s="31"/>
      <c r="B206" s="148"/>
      <c r="C206" s="149" t="s">
        <v>364</v>
      </c>
      <c r="D206" s="149" t="s">
        <v>146</v>
      </c>
      <c r="E206" s="150" t="s">
        <v>313</v>
      </c>
      <c r="F206" s="151" t="s">
        <v>314</v>
      </c>
      <c r="G206" s="152" t="s">
        <v>210</v>
      </c>
      <c r="H206" s="153">
        <v>263.73500000000001</v>
      </c>
      <c r="I206" s="154"/>
      <c r="J206" s="155">
        <f>ROUND(I206*H206,2)</f>
        <v>0</v>
      </c>
      <c r="K206" s="151" t="s">
        <v>150</v>
      </c>
      <c r="L206" s="32"/>
      <c r="M206" s="156" t="s">
        <v>0</v>
      </c>
      <c r="N206" s="157" t="s">
        <v>39</v>
      </c>
      <c r="O206" s="57"/>
      <c r="P206" s="158">
        <f>O206*H206</f>
        <v>0</v>
      </c>
      <c r="Q206" s="158">
        <v>0</v>
      </c>
      <c r="R206" s="158">
        <f>Q206*H206</f>
        <v>0</v>
      </c>
      <c r="S206" s="158">
        <v>0</v>
      </c>
      <c r="T206" s="159">
        <f>S206*H206</f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60" t="s">
        <v>151</v>
      </c>
      <c r="AT206" s="160" t="s">
        <v>146</v>
      </c>
      <c r="AU206" s="160" t="s">
        <v>82</v>
      </c>
      <c r="AY206" s="17" t="s">
        <v>144</v>
      </c>
      <c r="BE206" s="161">
        <f>IF(N206="základní",J206,0)</f>
        <v>0</v>
      </c>
      <c r="BF206" s="161">
        <f>IF(N206="snížená",J206,0)</f>
        <v>0</v>
      </c>
      <c r="BG206" s="161">
        <f>IF(N206="zákl. přenesená",J206,0)</f>
        <v>0</v>
      </c>
      <c r="BH206" s="161">
        <f>IF(N206="sníž. přenesená",J206,0)</f>
        <v>0</v>
      </c>
      <c r="BI206" s="161">
        <f>IF(N206="nulová",J206,0)</f>
        <v>0</v>
      </c>
      <c r="BJ206" s="17" t="s">
        <v>80</v>
      </c>
      <c r="BK206" s="161">
        <f>ROUND(I206*H206,2)</f>
        <v>0</v>
      </c>
      <c r="BL206" s="17" t="s">
        <v>151</v>
      </c>
      <c r="BM206" s="160" t="s">
        <v>521</v>
      </c>
    </row>
    <row r="207" spans="1:65" s="14" customFormat="1">
      <c r="B207" s="170"/>
      <c r="D207" s="163" t="s">
        <v>157</v>
      </c>
      <c r="E207" s="171" t="s">
        <v>0</v>
      </c>
      <c r="F207" s="172" t="s">
        <v>522</v>
      </c>
      <c r="H207" s="173">
        <v>696.43100000000004</v>
      </c>
      <c r="I207" s="174"/>
      <c r="L207" s="170"/>
      <c r="M207" s="175"/>
      <c r="N207" s="176"/>
      <c r="O207" s="176"/>
      <c r="P207" s="176"/>
      <c r="Q207" s="176"/>
      <c r="R207" s="176"/>
      <c r="S207" s="176"/>
      <c r="T207" s="177"/>
      <c r="AT207" s="171" t="s">
        <v>157</v>
      </c>
      <c r="AU207" s="171" t="s">
        <v>82</v>
      </c>
      <c r="AV207" s="14" t="s">
        <v>82</v>
      </c>
      <c r="AW207" s="14" t="s">
        <v>30</v>
      </c>
      <c r="AX207" s="14" t="s">
        <v>74</v>
      </c>
      <c r="AY207" s="171" t="s">
        <v>144</v>
      </c>
    </row>
    <row r="208" spans="1:65" s="14" customFormat="1">
      <c r="B208" s="170"/>
      <c r="D208" s="163" t="s">
        <v>157</v>
      </c>
      <c r="E208" s="171" t="s">
        <v>0</v>
      </c>
      <c r="F208" s="172" t="s">
        <v>523</v>
      </c>
      <c r="H208" s="173">
        <v>-178.00200000000001</v>
      </c>
      <c r="I208" s="174"/>
      <c r="L208" s="170"/>
      <c r="M208" s="175"/>
      <c r="N208" s="176"/>
      <c r="O208" s="176"/>
      <c r="P208" s="176"/>
      <c r="Q208" s="176"/>
      <c r="R208" s="176"/>
      <c r="S208" s="176"/>
      <c r="T208" s="177"/>
      <c r="AT208" s="171" t="s">
        <v>157</v>
      </c>
      <c r="AU208" s="171" t="s">
        <v>82</v>
      </c>
      <c r="AV208" s="14" t="s">
        <v>82</v>
      </c>
      <c r="AW208" s="14" t="s">
        <v>30</v>
      </c>
      <c r="AX208" s="14" t="s">
        <v>74</v>
      </c>
      <c r="AY208" s="171" t="s">
        <v>144</v>
      </c>
    </row>
    <row r="209" spans="1:65" s="14" customFormat="1">
      <c r="B209" s="170"/>
      <c r="D209" s="163" t="s">
        <v>157</v>
      </c>
      <c r="E209" s="171" t="s">
        <v>0</v>
      </c>
      <c r="F209" s="172" t="s">
        <v>524</v>
      </c>
      <c r="H209" s="173">
        <v>-221.26</v>
      </c>
      <c r="I209" s="174"/>
      <c r="L209" s="170"/>
      <c r="M209" s="175"/>
      <c r="N209" s="176"/>
      <c r="O209" s="176"/>
      <c r="P209" s="176"/>
      <c r="Q209" s="176"/>
      <c r="R209" s="176"/>
      <c r="S209" s="176"/>
      <c r="T209" s="177"/>
      <c r="AT209" s="171" t="s">
        <v>157</v>
      </c>
      <c r="AU209" s="171" t="s">
        <v>82</v>
      </c>
      <c r="AV209" s="14" t="s">
        <v>82</v>
      </c>
      <c r="AW209" s="14" t="s">
        <v>30</v>
      </c>
      <c r="AX209" s="14" t="s">
        <v>74</v>
      </c>
      <c r="AY209" s="171" t="s">
        <v>144</v>
      </c>
    </row>
    <row r="210" spans="1:65" s="14" customFormat="1">
      <c r="B210" s="170"/>
      <c r="D210" s="163" t="s">
        <v>157</v>
      </c>
      <c r="E210" s="171" t="s">
        <v>0</v>
      </c>
      <c r="F210" s="172" t="s">
        <v>525</v>
      </c>
      <c r="H210" s="173">
        <v>-4.5999999999999996</v>
      </c>
      <c r="I210" s="174"/>
      <c r="L210" s="170"/>
      <c r="M210" s="175"/>
      <c r="N210" s="176"/>
      <c r="O210" s="176"/>
      <c r="P210" s="176"/>
      <c r="Q210" s="176"/>
      <c r="R210" s="176"/>
      <c r="S210" s="176"/>
      <c r="T210" s="177"/>
      <c r="AT210" s="171" t="s">
        <v>157</v>
      </c>
      <c r="AU210" s="171" t="s">
        <v>82</v>
      </c>
      <c r="AV210" s="14" t="s">
        <v>82</v>
      </c>
      <c r="AW210" s="14" t="s">
        <v>30</v>
      </c>
      <c r="AX210" s="14" t="s">
        <v>74</v>
      </c>
      <c r="AY210" s="171" t="s">
        <v>144</v>
      </c>
    </row>
    <row r="211" spans="1:65" s="14" customFormat="1">
      <c r="B211" s="170"/>
      <c r="D211" s="163" t="s">
        <v>157</v>
      </c>
      <c r="E211" s="171" t="s">
        <v>0</v>
      </c>
      <c r="F211" s="172" t="s">
        <v>526</v>
      </c>
      <c r="H211" s="173">
        <v>-12.371</v>
      </c>
      <c r="I211" s="174"/>
      <c r="L211" s="170"/>
      <c r="M211" s="175"/>
      <c r="N211" s="176"/>
      <c r="O211" s="176"/>
      <c r="P211" s="176"/>
      <c r="Q211" s="176"/>
      <c r="R211" s="176"/>
      <c r="S211" s="176"/>
      <c r="T211" s="177"/>
      <c r="AT211" s="171" t="s">
        <v>157</v>
      </c>
      <c r="AU211" s="171" t="s">
        <v>82</v>
      </c>
      <c r="AV211" s="14" t="s">
        <v>82</v>
      </c>
      <c r="AW211" s="14" t="s">
        <v>30</v>
      </c>
      <c r="AX211" s="14" t="s">
        <v>74</v>
      </c>
      <c r="AY211" s="171" t="s">
        <v>144</v>
      </c>
    </row>
    <row r="212" spans="1:65" s="14" customFormat="1">
      <c r="B212" s="170"/>
      <c r="D212" s="163" t="s">
        <v>157</v>
      </c>
      <c r="E212" s="171" t="s">
        <v>0</v>
      </c>
      <c r="F212" s="172" t="s">
        <v>527</v>
      </c>
      <c r="H212" s="173">
        <v>-9.8620000000000001</v>
      </c>
      <c r="I212" s="174"/>
      <c r="L212" s="170"/>
      <c r="M212" s="175"/>
      <c r="N212" s="176"/>
      <c r="O212" s="176"/>
      <c r="P212" s="176"/>
      <c r="Q212" s="176"/>
      <c r="R212" s="176"/>
      <c r="S212" s="176"/>
      <c r="T212" s="177"/>
      <c r="AT212" s="171" t="s">
        <v>157</v>
      </c>
      <c r="AU212" s="171" t="s">
        <v>82</v>
      </c>
      <c r="AV212" s="14" t="s">
        <v>82</v>
      </c>
      <c r="AW212" s="14" t="s">
        <v>30</v>
      </c>
      <c r="AX212" s="14" t="s">
        <v>74</v>
      </c>
      <c r="AY212" s="171" t="s">
        <v>144</v>
      </c>
    </row>
    <row r="213" spans="1:65" s="14" customFormat="1">
      <c r="B213" s="170"/>
      <c r="D213" s="163" t="s">
        <v>157</v>
      </c>
      <c r="E213" s="171" t="s">
        <v>0</v>
      </c>
      <c r="F213" s="172" t="s">
        <v>528</v>
      </c>
      <c r="H213" s="173">
        <v>-0.92300000000000004</v>
      </c>
      <c r="I213" s="174"/>
      <c r="L213" s="170"/>
      <c r="M213" s="175"/>
      <c r="N213" s="176"/>
      <c r="O213" s="176"/>
      <c r="P213" s="176"/>
      <c r="Q213" s="176"/>
      <c r="R213" s="176"/>
      <c r="S213" s="176"/>
      <c r="T213" s="177"/>
      <c r="AT213" s="171" t="s">
        <v>157</v>
      </c>
      <c r="AU213" s="171" t="s">
        <v>82</v>
      </c>
      <c r="AV213" s="14" t="s">
        <v>82</v>
      </c>
      <c r="AW213" s="14" t="s">
        <v>30</v>
      </c>
      <c r="AX213" s="14" t="s">
        <v>74</v>
      </c>
      <c r="AY213" s="171" t="s">
        <v>144</v>
      </c>
    </row>
    <row r="214" spans="1:65" s="14" customFormat="1">
      <c r="B214" s="170"/>
      <c r="D214" s="163" t="s">
        <v>157</v>
      </c>
      <c r="E214" s="171" t="s">
        <v>0</v>
      </c>
      <c r="F214" s="172" t="s">
        <v>529</v>
      </c>
      <c r="H214" s="173">
        <v>-5.6779999999999999</v>
      </c>
      <c r="I214" s="174"/>
      <c r="L214" s="170"/>
      <c r="M214" s="175"/>
      <c r="N214" s="176"/>
      <c r="O214" s="176"/>
      <c r="P214" s="176"/>
      <c r="Q214" s="176"/>
      <c r="R214" s="176"/>
      <c r="S214" s="176"/>
      <c r="T214" s="177"/>
      <c r="AT214" s="171" t="s">
        <v>157</v>
      </c>
      <c r="AU214" s="171" t="s">
        <v>82</v>
      </c>
      <c r="AV214" s="14" t="s">
        <v>82</v>
      </c>
      <c r="AW214" s="14" t="s">
        <v>30</v>
      </c>
      <c r="AX214" s="14" t="s">
        <v>74</v>
      </c>
      <c r="AY214" s="171" t="s">
        <v>144</v>
      </c>
    </row>
    <row r="215" spans="1:65" s="15" customFormat="1">
      <c r="B215" s="178"/>
      <c r="D215" s="163" t="s">
        <v>157</v>
      </c>
      <c r="E215" s="179" t="s">
        <v>530</v>
      </c>
      <c r="F215" s="180" t="s">
        <v>170</v>
      </c>
      <c r="H215" s="181">
        <v>263.73500000000001</v>
      </c>
      <c r="I215" s="182"/>
      <c r="L215" s="178"/>
      <c r="M215" s="183"/>
      <c r="N215" s="184"/>
      <c r="O215" s="184"/>
      <c r="P215" s="184"/>
      <c r="Q215" s="184"/>
      <c r="R215" s="184"/>
      <c r="S215" s="184"/>
      <c r="T215" s="185"/>
      <c r="AT215" s="179" t="s">
        <v>157</v>
      </c>
      <c r="AU215" s="179" t="s">
        <v>82</v>
      </c>
      <c r="AV215" s="15" t="s">
        <v>151</v>
      </c>
      <c r="AW215" s="15" t="s">
        <v>30</v>
      </c>
      <c r="AX215" s="15" t="s">
        <v>80</v>
      </c>
      <c r="AY215" s="179" t="s">
        <v>144</v>
      </c>
    </row>
    <row r="216" spans="1:65" s="2" customFormat="1" ht="16.5" customHeight="1">
      <c r="A216" s="31"/>
      <c r="B216" s="148"/>
      <c r="C216" s="186" t="s">
        <v>369</v>
      </c>
      <c r="D216" s="186" t="s">
        <v>181</v>
      </c>
      <c r="E216" s="187" t="s">
        <v>319</v>
      </c>
      <c r="F216" s="188" t="s">
        <v>320</v>
      </c>
      <c r="G216" s="189" t="s">
        <v>223</v>
      </c>
      <c r="H216" s="190">
        <v>527.47</v>
      </c>
      <c r="I216" s="191"/>
      <c r="J216" s="192">
        <f>ROUND(I216*H216,2)</f>
        <v>0</v>
      </c>
      <c r="K216" s="188" t="s">
        <v>150</v>
      </c>
      <c r="L216" s="193"/>
      <c r="M216" s="194" t="s">
        <v>0</v>
      </c>
      <c r="N216" s="195" t="s">
        <v>39</v>
      </c>
      <c r="O216" s="57"/>
      <c r="P216" s="158">
        <f>O216*H216</f>
        <v>0</v>
      </c>
      <c r="Q216" s="158">
        <v>1</v>
      </c>
      <c r="R216" s="158">
        <f>Q216*H216</f>
        <v>527.47</v>
      </c>
      <c r="S216" s="158">
        <v>0</v>
      </c>
      <c r="T216" s="159">
        <f>S216*H216</f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60" t="s">
        <v>180</v>
      </c>
      <c r="AT216" s="160" t="s">
        <v>181</v>
      </c>
      <c r="AU216" s="160" t="s">
        <v>82</v>
      </c>
      <c r="AY216" s="17" t="s">
        <v>144</v>
      </c>
      <c r="BE216" s="161">
        <f>IF(N216="základní",J216,0)</f>
        <v>0</v>
      </c>
      <c r="BF216" s="161">
        <f>IF(N216="snížená",J216,0)</f>
        <v>0</v>
      </c>
      <c r="BG216" s="161">
        <f>IF(N216="zákl. přenesená",J216,0)</f>
        <v>0</v>
      </c>
      <c r="BH216" s="161">
        <f>IF(N216="sníž. přenesená",J216,0)</f>
        <v>0</v>
      </c>
      <c r="BI216" s="161">
        <f>IF(N216="nulová",J216,0)</f>
        <v>0</v>
      </c>
      <c r="BJ216" s="17" t="s">
        <v>80</v>
      </c>
      <c r="BK216" s="161">
        <f>ROUND(I216*H216,2)</f>
        <v>0</v>
      </c>
      <c r="BL216" s="17" t="s">
        <v>151</v>
      </c>
      <c r="BM216" s="160" t="s">
        <v>531</v>
      </c>
    </row>
    <row r="217" spans="1:65" s="2" customFormat="1" ht="24.2" customHeight="1">
      <c r="A217" s="31"/>
      <c r="B217" s="148"/>
      <c r="C217" s="149" t="s">
        <v>375</v>
      </c>
      <c r="D217" s="149" t="s">
        <v>146</v>
      </c>
      <c r="E217" s="150" t="s">
        <v>323</v>
      </c>
      <c r="F217" s="151" t="s">
        <v>324</v>
      </c>
      <c r="G217" s="152" t="s">
        <v>210</v>
      </c>
      <c r="H217" s="153">
        <v>39.241999999999997</v>
      </c>
      <c r="I217" s="154"/>
      <c r="J217" s="155">
        <f>ROUND(I217*H217,2)</f>
        <v>0</v>
      </c>
      <c r="K217" s="151" t="s">
        <v>150</v>
      </c>
      <c r="L217" s="32"/>
      <c r="M217" s="156" t="s">
        <v>0</v>
      </c>
      <c r="N217" s="157" t="s">
        <v>39</v>
      </c>
      <c r="O217" s="57"/>
      <c r="P217" s="158">
        <f>O217*H217</f>
        <v>0</v>
      </c>
      <c r="Q217" s="158">
        <v>0</v>
      </c>
      <c r="R217" s="158">
        <f>Q217*H217</f>
        <v>0</v>
      </c>
      <c r="S217" s="158">
        <v>0</v>
      </c>
      <c r="T217" s="159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60" t="s">
        <v>151</v>
      </c>
      <c r="AT217" s="160" t="s">
        <v>146</v>
      </c>
      <c r="AU217" s="160" t="s">
        <v>82</v>
      </c>
      <c r="AY217" s="17" t="s">
        <v>144</v>
      </c>
      <c r="BE217" s="161">
        <f>IF(N217="základní",J217,0)</f>
        <v>0</v>
      </c>
      <c r="BF217" s="161">
        <f>IF(N217="snížená",J217,0)</f>
        <v>0</v>
      </c>
      <c r="BG217" s="161">
        <f>IF(N217="zákl. přenesená",J217,0)</f>
        <v>0</v>
      </c>
      <c r="BH217" s="161">
        <f>IF(N217="sníž. přenesená",J217,0)</f>
        <v>0</v>
      </c>
      <c r="BI217" s="161">
        <f>IF(N217="nulová",J217,0)</f>
        <v>0</v>
      </c>
      <c r="BJ217" s="17" t="s">
        <v>80</v>
      </c>
      <c r="BK217" s="161">
        <f>ROUND(I217*H217,2)</f>
        <v>0</v>
      </c>
      <c r="BL217" s="17" t="s">
        <v>151</v>
      </c>
      <c r="BM217" s="160" t="s">
        <v>532</v>
      </c>
    </row>
    <row r="218" spans="1:65" s="14" customFormat="1">
      <c r="B218" s="170"/>
      <c r="D218" s="163" t="s">
        <v>157</v>
      </c>
      <c r="E218" s="171" t="s">
        <v>0</v>
      </c>
      <c r="F218" s="172" t="s">
        <v>533</v>
      </c>
      <c r="H218" s="173">
        <v>10.35</v>
      </c>
      <c r="I218" s="174"/>
      <c r="L218" s="170"/>
      <c r="M218" s="175"/>
      <c r="N218" s="176"/>
      <c r="O218" s="176"/>
      <c r="P218" s="176"/>
      <c r="Q218" s="176"/>
      <c r="R218" s="176"/>
      <c r="S218" s="176"/>
      <c r="T218" s="177"/>
      <c r="AT218" s="171" t="s">
        <v>157</v>
      </c>
      <c r="AU218" s="171" t="s">
        <v>82</v>
      </c>
      <c r="AV218" s="14" t="s">
        <v>82</v>
      </c>
      <c r="AW218" s="14" t="s">
        <v>30</v>
      </c>
      <c r="AX218" s="14" t="s">
        <v>74</v>
      </c>
      <c r="AY218" s="171" t="s">
        <v>144</v>
      </c>
    </row>
    <row r="219" spans="1:65" s="14" customFormat="1">
      <c r="B219" s="170"/>
      <c r="D219" s="163" t="s">
        <v>157</v>
      </c>
      <c r="E219" s="171" t="s">
        <v>0</v>
      </c>
      <c r="F219" s="172" t="s">
        <v>534</v>
      </c>
      <c r="H219" s="173">
        <v>12.128</v>
      </c>
      <c r="I219" s="174"/>
      <c r="L219" s="170"/>
      <c r="M219" s="175"/>
      <c r="N219" s="176"/>
      <c r="O219" s="176"/>
      <c r="P219" s="176"/>
      <c r="Q219" s="176"/>
      <c r="R219" s="176"/>
      <c r="S219" s="176"/>
      <c r="T219" s="177"/>
      <c r="AT219" s="171" t="s">
        <v>157</v>
      </c>
      <c r="AU219" s="171" t="s">
        <v>82</v>
      </c>
      <c r="AV219" s="14" t="s">
        <v>82</v>
      </c>
      <c r="AW219" s="14" t="s">
        <v>30</v>
      </c>
      <c r="AX219" s="14" t="s">
        <v>74</v>
      </c>
      <c r="AY219" s="171" t="s">
        <v>144</v>
      </c>
    </row>
    <row r="220" spans="1:65" s="14" customFormat="1">
      <c r="B220" s="170"/>
      <c r="D220" s="163" t="s">
        <v>157</v>
      </c>
      <c r="E220" s="171" t="s">
        <v>0</v>
      </c>
      <c r="F220" s="172" t="s">
        <v>535</v>
      </c>
      <c r="H220" s="173">
        <v>16.763999999999999</v>
      </c>
      <c r="I220" s="174"/>
      <c r="L220" s="170"/>
      <c r="M220" s="175"/>
      <c r="N220" s="176"/>
      <c r="O220" s="176"/>
      <c r="P220" s="176"/>
      <c r="Q220" s="176"/>
      <c r="R220" s="176"/>
      <c r="S220" s="176"/>
      <c r="T220" s="177"/>
      <c r="AT220" s="171" t="s">
        <v>157</v>
      </c>
      <c r="AU220" s="171" t="s">
        <v>82</v>
      </c>
      <c r="AV220" s="14" t="s">
        <v>82</v>
      </c>
      <c r="AW220" s="14" t="s">
        <v>30</v>
      </c>
      <c r="AX220" s="14" t="s">
        <v>74</v>
      </c>
      <c r="AY220" s="171" t="s">
        <v>144</v>
      </c>
    </row>
    <row r="221" spans="1:65" s="15" customFormat="1">
      <c r="B221" s="178"/>
      <c r="D221" s="163" t="s">
        <v>157</v>
      </c>
      <c r="E221" s="179" t="s">
        <v>264</v>
      </c>
      <c r="F221" s="180" t="s">
        <v>170</v>
      </c>
      <c r="H221" s="181">
        <v>39.241999999999997</v>
      </c>
      <c r="I221" s="182"/>
      <c r="L221" s="178"/>
      <c r="M221" s="183"/>
      <c r="N221" s="184"/>
      <c r="O221" s="184"/>
      <c r="P221" s="184"/>
      <c r="Q221" s="184"/>
      <c r="R221" s="184"/>
      <c r="S221" s="184"/>
      <c r="T221" s="185"/>
      <c r="AT221" s="179" t="s">
        <v>157</v>
      </c>
      <c r="AU221" s="179" t="s">
        <v>82</v>
      </c>
      <c r="AV221" s="15" t="s">
        <v>151</v>
      </c>
      <c r="AW221" s="15" t="s">
        <v>30</v>
      </c>
      <c r="AX221" s="15" t="s">
        <v>80</v>
      </c>
      <c r="AY221" s="179" t="s">
        <v>144</v>
      </c>
    </row>
    <row r="222" spans="1:65" s="2" customFormat="1" ht="16.5" customHeight="1">
      <c r="A222" s="31"/>
      <c r="B222" s="148"/>
      <c r="C222" s="186" t="s">
        <v>379</v>
      </c>
      <c r="D222" s="186" t="s">
        <v>181</v>
      </c>
      <c r="E222" s="187" t="s">
        <v>327</v>
      </c>
      <c r="F222" s="188" t="s">
        <v>328</v>
      </c>
      <c r="G222" s="189" t="s">
        <v>223</v>
      </c>
      <c r="H222" s="190">
        <v>78.483999999999995</v>
      </c>
      <c r="I222" s="191"/>
      <c r="J222" s="192">
        <f>ROUND(I222*H222,2)</f>
        <v>0</v>
      </c>
      <c r="K222" s="188" t="s">
        <v>150</v>
      </c>
      <c r="L222" s="193"/>
      <c r="M222" s="194" t="s">
        <v>0</v>
      </c>
      <c r="N222" s="195" t="s">
        <v>39</v>
      </c>
      <c r="O222" s="57"/>
      <c r="P222" s="158">
        <f>O222*H222</f>
        <v>0</v>
      </c>
      <c r="Q222" s="158">
        <v>1</v>
      </c>
      <c r="R222" s="158">
        <f>Q222*H222</f>
        <v>78.483999999999995</v>
      </c>
      <c r="S222" s="158">
        <v>0</v>
      </c>
      <c r="T222" s="159">
        <f>S222*H222</f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60" t="s">
        <v>180</v>
      </c>
      <c r="AT222" s="160" t="s">
        <v>181</v>
      </c>
      <c r="AU222" s="160" t="s">
        <v>82</v>
      </c>
      <c r="AY222" s="17" t="s">
        <v>144</v>
      </c>
      <c r="BE222" s="161">
        <f>IF(N222="základní",J222,0)</f>
        <v>0</v>
      </c>
      <c r="BF222" s="161">
        <f>IF(N222="snížená",J222,0)</f>
        <v>0</v>
      </c>
      <c r="BG222" s="161">
        <f>IF(N222="zákl. přenesená",J222,0)</f>
        <v>0</v>
      </c>
      <c r="BH222" s="161">
        <f>IF(N222="sníž. přenesená",J222,0)</f>
        <v>0</v>
      </c>
      <c r="BI222" s="161">
        <f>IF(N222="nulová",J222,0)</f>
        <v>0</v>
      </c>
      <c r="BJ222" s="17" t="s">
        <v>80</v>
      </c>
      <c r="BK222" s="161">
        <f>ROUND(I222*H222,2)</f>
        <v>0</v>
      </c>
      <c r="BL222" s="17" t="s">
        <v>151</v>
      </c>
      <c r="BM222" s="160" t="s">
        <v>536</v>
      </c>
    </row>
    <row r="223" spans="1:65" s="14" customFormat="1">
      <c r="B223" s="170"/>
      <c r="D223" s="163" t="s">
        <v>157</v>
      </c>
      <c r="F223" s="172" t="s">
        <v>537</v>
      </c>
      <c r="H223" s="173">
        <v>78.483999999999995</v>
      </c>
      <c r="I223" s="174"/>
      <c r="L223" s="170"/>
      <c r="M223" s="175"/>
      <c r="N223" s="176"/>
      <c r="O223" s="176"/>
      <c r="P223" s="176"/>
      <c r="Q223" s="176"/>
      <c r="R223" s="176"/>
      <c r="S223" s="176"/>
      <c r="T223" s="177"/>
      <c r="AT223" s="171" t="s">
        <v>157</v>
      </c>
      <c r="AU223" s="171" t="s">
        <v>82</v>
      </c>
      <c r="AV223" s="14" t="s">
        <v>82</v>
      </c>
      <c r="AW223" s="14" t="s">
        <v>2</v>
      </c>
      <c r="AX223" s="14" t="s">
        <v>80</v>
      </c>
      <c r="AY223" s="171" t="s">
        <v>144</v>
      </c>
    </row>
    <row r="224" spans="1:65" s="2" customFormat="1" ht="33" customHeight="1">
      <c r="A224" s="31"/>
      <c r="B224" s="148"/>
      <c r="C224" s="149" t="s">
        <v>383</v>
      </c>
      <c r="D224" s="149" t="s">
        <v>146</v>
      </c>
      <c r="E224" s="150" t="s">
        <v>538</v>
      </c>
      <c r="F224" s="151" t="s">
        <v>539</v>
      </c>
      <c r="G224" s="152" t="s">
        <v>210</v>
      </c>
      <c r="H224" s="153">
        <v>40.804000000000002</v>
      </c>
      <c r="I224" s="154"/>
      <c r="J224" s="155">
        <f>ROUND(I224*H224,2)</f>
        <v>0</v>
      </c>
      <c r="K224" s="151" t="s">
        <v>150</v>
      </c>
      <c r="L224" s="32"/>
      <c r="M224" s="156" t="s">
        <v>0</v>
      </c>
      <c r="N224" s="157" t="s">
        <v>39</v>
      </c>
      <c r="O224" s="57"/>
      <c r="P224" s="158">
        <f>O224*H224</f>
        <v>0</v>
      </c>
      <c r="Q224" s="158">
        <v>0</v>
      </c>
      <c r="R224" s="158">
        <f>Q224*H224</f>
        <v>0</v>
      </c>
      <c r="S224" s="158">
        <v>0</v>
      </c>
      <c r="T224" s="159">
        <f>S224*H224</f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60" t="s">
        <v>151</v>
      </c>
      <c r="AT224" s="160" t="s">
        <v>146</v>
      </c>
      <c r="AU224" s="160" t="s">
        <v>82</v>
      </c>
      <c r="AY224" s="17" t="s">
        <v>144</v>
      </c>
      <c r="BE224" s="161">
        <f>IF(N224="základní",J224,0)</f>
        <v>0</v>
      </c>
      <c r="BF224" s="161">
        <f>IF(N224="snížená",J224,0)</f>
        <v>0</v>
      </c>
      <c r="BG224" s="161">
        <f>IF(N224="zákl. přenesená",J224,0)</f>
        <v>0</v>
      </c>
      <c r="BH224" s="161">
        <f>IF(N224="sníž. přenesená",J224,0)</f>
        <v>0</v>
      </c>
      <c r="BI224" s="161">
        <f>IF(N224="nulová",J224,0)</f>
        <v>0</v>
      </c>
      <c r="BJ224" s="17" t="s">
        <v>80</v>
      </c>
      <c r="BK224" s="161">
        <f>ROUND(I224*H224,2)</f>
        <v>0</v>
      </c>
      <c r="BL224" s="17" t="s">
        <v>151</v>
      </c>
      <c r="BM224" s="160" t="s">
        <v>540</v>
      </c>
    </row>
    <row r="225" spans="1:65" s="13" customFormat="1">
      <c r="B225" s="162"/>
      <c r="D225" s="163" t="s">
        <v>157</v>
      </c>
      <c r="E225" s="164" t="s">
        <v>0</v>
      </c>
      <c r="F225" s="165" t="s">
        <v>442</v>
      </c>
      <c r="H225" s="164" t="s">
        <v>0</v>
      </c>
      <c r="I225" s="166"/>
      <c r="L225" s="162"/>
      <c r="M225" s="167"/>
      <c r="N225" s="168"/>
      <c r="O225" s="168"/>
      <c r="P225" s="168"/>
      <c r="Q225" s="168"/>
      <c r="R225" s="168"/>
      <c r="S225" s="168"/>
      <c r="T225" s="169"/>
      <c r="AT225" s="164" t="s">
        <v>157</v>
      </c>
      <c r="AU225" s="164" t="s">
        <v>82</v>
      </c>
      <c r="AV225" s="13" t="s">
        <v>80</v>
      </c>
      <c r="AW225" s="13" t="s">
        <v>30</v>
      </c>
      <c r="AX225" s="13" t="s">
        <v>74</v>
      </c>
      <c r="AY225" s="164" t="s">
        <v>144</v>
      </c>
    </row>
    <row r="226" spans="1:65" s="14" customFormat="1">
      <c r="B226" s="170"/>
      <c r="D226" s="163" t="s">
        <v>157</v>
      </c>
      <c r="E226" s="171" t="s">
        <v>0</v>
      </c>
      <c r="F226" s="172" t="s">
        <v>541</v>
      </c>
      <c r="H226" s="173">
        <v>89.7</v>
      </c>
      <c r="I226" s="174"/>
      <c r="L226" s="170"/>
      <c r="M226" s="175"/>
      <c r="N226" s="176"/>
      <c r="O226" s="176"/>
      <c r="P226" s="176"/>
      <c r="Q226" s="176"/>
      <c r="R226" s="176"/>
      <c r="S226" s="176"/>
      <c r="T226" s="177"/>
      <c r="AT226" s="171" t="s">
        <v>157</v>
      </c>
      <c r="AU226" s="171" t="s">
        <v>82</v>
      </c>
      <c r="AV226" s="14" t="s">
        <v>82</v>
      </c>
      <c r="AW226" s="14" t="s">
        <v>30</v>
      </c>
      <c r="AX226" s="14" t="s">
        <v>74</v>
      </c>
      <c r="AY226" s="171" t="s">
        <v>144</v>
      </c>
    </row>
    <row r="227" spans="1:65" s="14" customFormat="1">
      <c r="B227" s="170"/>
      <c r="D227" s="163" t="s">
        <v>157</v>
      </c>
      <c r="E227" s="171" t="s">
        <v>0</v>
      </c>
      <c r="F227" s="172" t="s">
        <v>542</v>
      </c>
      <c r="H227" s="173">
        <v>4.5999999999999996</v>
      </c>
      <c r="I227" s="174"/>
      <c r="L227" s="170"/>
      <c r="M227" s="175"/>
      <c r="N227" s="176"/>
      <c r="O227" s="176"/>
      <c r="P227" s="176"/>
      <c r="Q227" s="176"/>
      <c r="R227" s="176"/>
      <c r="S227" s="176"/>
      <c r="T227" s="177"/>
      <c r="AT227" s="171" t="s">
        <v>157</v>
      </c>
      <c r="AU227" s="171" t="s">
        <v>82</v>
      </c>
      <c r="AV227" s="14" t="s">
        <v>82</v>
      </c>
      <c r="AW227" s="14" t="s">
        <v>30</v>
      </c>
      <c r="AX227" s="14" t="s">
        <v>74</v>
      </c>
      <c r="AY227" s="171" t="s">
        <v>144</v>
      </c>
    </row>
    <row r="228" spans="1:65" s="14" customFormat="1">
      <c r="B228" s="170"/>
      <c r="D228" s="163" t="s">
        <v>157</v>
      </c>
      <c r="E228" s="171" t="s">
        <v>0</v>
      </c>
      <c r="F228" s="172" t="s">
        <v>543</v>
      </c>
      <c r="H228" s="173">
        <v>-51.84</v>
      </c>
      <c r="I228" s="174"/>
      <c r="L228" s="170"/>
      <c r="M228" s="175"/>
      <c r="N228" s="176"/>
      <c r="O228" s="176"/>
      <c r="P228" s="176"/>
      <c r="Q228" s="176"/>
      <c r="R228" s="176"/>
      <c r="S228" s="176"/>
      <c r="T228" s="177"/>
      <c r="AT228" s="171" t="s">
        <v>157</v>
      </c>
      <c r="AU228" s="171" t="s">
        <v>82</v>
      </c>
      <c r="AV228" s="14" t="s">
        <v>82</v>
      </c>
      <c r="AW228" s="14" t="s">
        <v>30</v>
      </c>
      <c r="AX228" s="14" t="s">
        <v>74</v>
      </c>
      <c r="AY228" s="171" t="s">
        <v>144</v>
      </c>
    </row>
    <row r="229" spans="1:65" s="14" customFormat="1">
      <c r="B229" s="170"/>
      <c r="D229" s="163" t="s">
        <v>157</v>
      </c>
      <c r="E229" s="171" t="s">
        <v>0</v>
      </c>
      <c r="F229" s="172" t="s">
        <v>544</v>
      </c>
      <c r="H229" s="173">
        <v>-1.6559999999999999</v>
      </c>
      <c r="I229" s="174"/>
      <c r="L229" s="170"/>
      <c r="M229" s="175"/>
      <c r="N229" s="176"/>
      <c r="O229" s="176"/>
      <c r="P229" s="176"/>
      <c r="Q229" s="176"/>
      <c r="R229" s="176"/>
      <c r="S229" s="176"/>
      <c r="T229" s="177"/>
      <c r="AT229" s="171" t="s">
        <v>157</v>
      </c>
      <c r="AU229" s="171" t="s">
        <v>82</v>
      </c>
      <c r="AV229" s="14" t="s">
        <v>82</v>
      </c>
      <c r="AW229" s="14" t="s">
        <v>30</v>
      </c>
      <c r="AX229" s="14" t="s">
        <v>74</v>
      </c>
      <c r="AY229" s="171" t="s">
        <v>144</v>
      </c>
    </row>
    <row r="230" spans="1:65" s="15" customFormat="1">
      <c r="B230" s="178"/>
      <c r="D230" s="163" t="s">
        <v>157</v>
      </c>
      <c r="E230" s="179" t="s">
        <v>545</v>
      </c>
      <c r="F230" s="180" t="s">
        <v>170</v>
      </c>
      <c r="H230" s="181">
        <v>40.804000000000002</v>
      </c>
      <c r="I230" s="182"/>
      <c r="L230" s="178"/>
      <c r="M230" s="183"/>
      <c r="N230" s="184"/>
      <c r="O230" s="184"/>
      <c r="P230" s="184"/>
      <c r="Q230" s="184"/>
      <c r="R230" s="184"/>
      <c r="S230" s="184"/>
      <c r="T230" s="185"/>
      <c r="AT230" s="179" t="s">
        <v>157</v>
      </c>
      <c r="AU230" s="179" t="s">
        <v>82</v>
      </c>
      <c r="AV230" s="15" t="s">
        <v>151</v>
      </c>
      <c r="AW230" s="15" t="s">
        <v>30</v>
      </c>
      <c r="AX230" s="15" t="s">
        <v>80</v>
      </c>
      <c r="AY230" s="179" t="s">
        <v>144</v>
      </c>
    </row>
    <row r="231" spans="1:65" s="2" customFormat="1" ht="16.5" customHeight="1">
      <c r="A231" s="31"/>
      <c r="B231" s="148"/>
      <c r="C231" s="186" t="s">
        <v>388</v>
      </c>
      <c r="D231" s="186" t="s">
        <v>181</v>
      </c>
      <c r="E231" s="187" t="s">
        <v>327</v>
      </c>
      <c r="F231" s="188" t="s">
        <v>328</v>
      </c>
      <c r="G231" s="189" t="s">
        <v>223</v>
      </c>
      <c r="H231" s="190">
        <v>81.608000000000004</v>
      </c>
      <c r="I231" s="191"/>
      <c r="J231" s="192">
        <f>ROUND(I231*H231,2)</f>
        <v>0</v>
      </c>
      <c r="K231" s="188" t="s">
        <v>150</v>
      </c>
      <c r="L231" s="193"/>
      <c r="M231" s="194" t="s">
        <v>0</v>
      </c>
      <c r="N231" s="195" t="s">
        <v>39</v>
      </c>
      <c r="O231" s="57"/>
      <c r="P231" s="158">
        <f>O231*H231</f>
        <v>0</v>
      </c>
      <c r="Q231" s="158">
        <v>1</v>
      </c>
      <c r="R231" s="158">
        <f>Q231*H231</f>
        <v>81.608000000000004</v>
      </c>
      <c r="S231" s="158">
        <v>0</v>
      </c>
      <c r="T231" s="159">
        <f>S231*H231</f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60" t="s">
        <v>180</v>
      </c>
      <c r="AT231" s="160" t="s">
        <v>181</v>
      </c>
      <c r="AU231" s="160" t="s">
        <v>82</v>
      </c>
      <c r="AY231" s="17" t="s">
        <v>144</v>
      </c>
      <c r="BE231" s="161">
        <f>IF(N231="základní",J231,0)</f>
        <v>0</v>
      </c>
      <c r="BF231" s="161">
        <f>IF(N231="snížená",J231,0)</f>
        <v>0</v>
      </c>
      <c r="BG231" s="161">
        <f>IF(N231="zákl. přenesená",J231,0)</f>
        <v>0</v>
      </c>
      <c r="BH231" s="161">
        <f>IF(N231="sníž. přenesená",J231,0)</f>
        <v>0</v>
      </c>
      <c r="BI231" s="161">
        <f>IF(N231="nulová",J231,0)</f>
        <v>0</v>
      </c>
      <c r="BJ231" s="17" t="s">
        <v>80</v>
      </c>
      <c r="BK231" s="161">
        <f>ROUND(I231*H231,2)</f>
        <v>0</v>
      </c>
      <c r="BL231" s="17" t="s">
        <v>151</v>
      </c>
      <c r="BM231" s="160" t="s">
        <v>546</v>
      </c>
    </row>
    <row r="232" spans="1:65" s="14" customFormat="1">
      <c r="B232" s="170"/>
      <c r="D232" s="163" t="s">
        <v>157</v>
      </c>
      <c r="F232" s="172" t="s">
        <v>547</v>
      </c>
      <c r="H232" s="173">
        <v>81.608000000000004</v>
      </c>
      <c r="I232" s="174"/>
      <c r="L232" s="170"/>
      <c r="M232" s="175"/>
      <c r="N232" s="176"/>
      <c r="O232" s="176"/>
      <c r="P232" s="176"/>
      <c r="Q232" s="176"/>
      <c r="R232" s="176"/>
      <c r="S232" s="176"/>
      <c r="T232" s="177"/>
      <c r="AT232" s="171" t="s">
        <v>157</v>
      </c>
      <c r="AU232" s="171" t="s">
        <v>82</v>
      </c>
      <c r="AV232" s="14" t="s">
        <v>82</v>
      </c>
      <c r="AW232" s="14" t="s">
        <v>2</v>
      </c>
      <c r="AX232" s="14" t="s">
        <v>80</v>
      </c>
      <c r="AY232" s="171" t="s">
        <v>144</v>
      </c>
    </row>
    <row r="233" spans="1:65" s="12" customFormat="1" ht="22.9" customHeight="1">
      <c r="B233" s="135"/>
      <c r="D233" s="136" t="s">
        <v>73</v>
      </c>
      <c r="E233" s="146" t="s">
        <v>97</v>
      </c>
      <c r="F233" s="146" t="s">
        <v>548</v>
      </c>
      <c r="I233" s="138"/>
      <c r="J233" s="147">
        <f>BK233</f>
        <v>0</v>
      </c>
      <c r="L233" s="135"/>
      <c r="M233" s="140"/>
      <c r="N233" s="141"/>
      <c r="O233" s="141"/>
      <c r="P233" s="142">
        <f>SUM(P234:P236)</f>
        <v>0</v>
      </c>
      <c r="Q233" s="141"/>
      <c r="R233" s="142">
        <f>SUM(R234:R236)</f>
        <v>0</v>
      </c>
      <c r="S233" s="141"/>
      <c r="T233" s="143">
        <f>SUM(T234:T236)</f>
        <v>0</v>
      </c>
      <c r="AR233" s="136" t="s">
        <v>80</v>
      </c>
      <c r="AT233" s="144" t="s">
        <v>73</v>
      </c>
      <c r="AU233" s="144" t="s">
        <v>80</v>
      </c>
      <c r="AY233" s="136" t="s">
        <v>144</v>
      </c>
      <c r="BK233" s="145">
        <f>SUM(BK234:BK236)</f>
        <v>0</v>
      </c>
    </row>
    <row r="234" spans="1:65" s="2" customFormat="1" ht="21.75" customHeight="1">
      <c r="A234" s="31"/>
      <c r="B234" s="148"/>
      <c r="C234" s="149" t="s">
        <v>392</v>
      </c>
      <c r="D234" s="149" t="s">
        <v>146</v>
      </c>
      <c r="E234" s="150" t="s">
        <v>549</v>
      </c>
      <c r="F234" s="151" t="s">
        <v>550</v>
      </c>
      <c r="G234" s="152" t="s">
        <v>190</v>
      </c>
      <c r="H234" s="153">
        <v>70</v>
      </c>
      <c r="I234" s="154"/>
      <c r="J234" s="155">
        <f>ROUND(I234*H234,2)</f>
        <v>0</v>
      </c>
      <c r="K234" s="151" t="s">
        <v>150</v>
      </c>
      <c r="L234" s="32"/>
      <c r="M234" s="156" t="s">
        <v>0</v>
      </c>
      <c r="N234" s="157" t="s">
        <v>39</v>
      </c>
      <c r="O234" s="57"/>
      <c r="P234" s="158">
        <f>O234*H234</f>
        <v>0</v>
      </c>
      <c r="Q234" s="158">
        <v>0</v>
      </c>
      <c r="R234" s="158">
        <f>Q234*H234</f>
        <v>0</v>
      </c>
      <c r="S234" s="158">
        <v>0</v>
      </c>
      <c r="T234" s="159">
        <f>S234*H234</f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60" t="s">
        <v>151</v>
      </c>
      <c r="AT234" s="160" t="s">
        <v>146</v>
      </c>
      <c r="AU234" s="160" t="s">
        <v>82</v>
      </c>
      <c r="AY234" s="17" t="s">
        <v>144</v>
      </c>
      <c r="BE234" s="161">
        <f>IF(N234="základní",J234,0)</f>
        <v>0</v>
      </c>
      <c r="BF234" s="161">
        <f>IF(N234="snížená",J234,0)</f>
        <v>0</v>
      </c>
      <c r="BG234" s="161">
        <f>IF(N234="zákl. přenesená",J234,0)</f>
        <v>0</v>
      </c>
      <c r="BH234" s="161">
        <f>IF(N234="sníž. přenesená",J234,0)</f>
        <v>0</v>
      </c>
      <c r="BI234" s="161">
        <f>IF(N234="nulová",J234,0)</f>
        <v>0</v>
      </c>
      <c r="BJ234" s="17" t="s">
        <v>80</v>
      </c>
      <c r="BK234" s="161">
        <f>ROUND(I234*H234,2)</f>
        <v>0</v>
      </c>
      <c r="BL234" s="17" t="s">
        <v>151</v>
      </c>
      <c r="BM234" s="160" t="s">
        <v>551</v>
      </c>
    </row>
    <row r="235" spans="1:65" s="14" customFormat="1">
      <c r="B235" s="170"/>
      <c r="D235" s="163" t="s">
        <v>157</v>
      </c>
      <c r="E235" s="171" t="s">
        <v>0</v>
      </c>
      <c r="F235" s="172" t="s">
        <v>552</v>
      </c>
      <c r="H235" s="173">
        <v>70</v>
      </c>
      <c r="I235" s="174"/>
      <c r="L235" s="170"/>
      <c r="M235" s="175"/>
      <c r="N235" s="176"/>
      <c r="O235" s="176"/>
      <c r="P235" s="176"/>
      <c r="Q235" s="176"/>
      <c r="R235" s="176"/>
      <c r="S235" s="176"/>
      <c r="T235" s="177"/>
      <c r="AT235" s="171" t="s">
        <v>157</v>
      </c>
      <c r="AU235" s="171" t="s">
        <v>82</v>
      </c>
      <c r="AV235" s="14" t="s">
        <v>82</v>
      </c>
      <c r="AW235" s="14" t="s">
        <v>30</v>
      </c>
      <c r="AX235" s="14" t="s">
        <v>80</v>
      </c>
      <c r="AY235" s="171" t="s">
        <v>144</v>
      </c>
    </row>
    <row r="236" spans="1:65" s="2" customFormat="1" ht="24.2" customHeight="1">
      <c r="A236" s="31"/>
      <c r="B236" s="148"/>
      <c r="C236" s="149" t="s">
        <v>396</v>
      </c>
      <c r="D236" s="149" t="s">
        <v>146</v>
      </c>
      <c r="E236" s="150" t="s">
        <v>553</v>
      </c>
      <c r="F236" s="151" t="s">
        <v>948</v>
      </c>
      <c r="G236" s="152" t="s">
        <v>386</v>
      </c>
      <c r="H236" s="153">
        <v>1</v>
      </c>
      <c r="I236" s="154"/>
      <c r="J236" s="155">
        <f>ROUND(I236*H236,2)</f>
        <v>0</v>
      </c>
      <c r="K236" s="151" t="s">
        <v>0</v>
      </c>
      <c r="L236" s="32"/>
      <c r="M236" s="156" t="s">
        <v>0</v>
      </c>
      <c r="N236" s="157" t="s">
        <v>39</v>
      </c>
      <c r="O236" s="57"/>
      <c r="P236" s="158">
        <f>O236*H236</f>
        <v>0</v>
      </c>
      <c r="Q236" s="158">
        <v>0</v>
      </c>
      <c r="R236" s="158">
        <f>Q236*H236</f>
        <v>0</v>
      </c>
      <c r="S236" s="158">
        <v>0</v>
      </c>
      <c r="T236" s="159">
        <f>S236*H236</f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60" t="s">
        <v>151</v>
      </c>
      <c r="AT236" s="160" t="s">
        <v>146</v>
      </c>
      <c r="AU236" s="160" t="s">
        <v>82</v>
      </c>
      <c r="AY236" s="17" t="s">
        <v>144</v>
      </c>
      <c r="BE236" s="161">
        <f>IF(N236="základní",J236,0)</f>
        <v>0</v>
      </c>
      <c r="BF236" s="161">
        <f>IF(N236="snížená",J236,0)</f>
        <v>0</v>
      </c>
      <c r="BG236" s="161">
        <f>IF(N236="zákl. přenesená",J236,0)</f>
        <v>0</v>
      </c>
      <c r="BH236" s="161">
        <f>IF(N236="sníž. přenesená",J236,0)</f>
        <v>0</v>
      </c>
      <c r="BI236" s="161">
        <f>IF(N236="nulová",J236,0)</f>
        <v>0</v>
      </c>
      <c r="BJ236" s="17" t="s">
        <v>80</v>
      </c>
      <c r="BK236" s="161">
        <f>ROUND(I236*H236,2)</f>
        <v>0</v>
      </c>
      <c r="BL236" s="17" t="s">
        <v>151</v>
      </c>
      <c r="BM236" s="160" t="s">
        <v>554</v>
      </c>
    </row>
    <row r="237" spans="1:65" s="12" customFormat="1" ht="22.9" customHeight="1">
      <c r="B237" s="135"/>
      <c r="D237" s="136" t="s">
        <v>73</v>
      </c>
      <c r="E237" s="146" t="s">
        <v>151</v>
      </c>
      <c r="F237" s="146" t="s">
        <v>368</v>
      </c>
      <c r="I237" s="138"/>
      <c r="J237" s="147">
        <f>BK237</f>
        <v>0</v>
      </c>
      <c r="L237" s="135"/>
      <c r="M237" s="140"/>
      <c r="N237" s="141"/>
      <c r="O237" s="141"/>
      <c r="P237" s="142">
        <f>SUM(P238:P255)</f>
        <v>0</v>
      </c>
      <c r="Q237" s="141"/>
      <c r="R237" s="142">
        <f>SUM(R238:R255)</f>
        <v>265.00727503000007</v>
      </c>
      <c r="S237" s="141"/>
      <c r="T237" s="143">
        <f>SUM(T238:T255)</f>
        <v>0</v>
      </c>
      <c r="AR237" s="136" t="s">
        <v>80</v>
      </c>
      <c r="AT237" s="144" t="s">
        <v>73</v>
      </c>
      <c r="AU237" s="144" t="s">
        <v>80</v>
      </c>
      <c r="AY237" s="136" t="s">
        <v>144</v>
      </c>
      <c r="BK237" s="145">
        <f>SUM(BK238:BK255)</f>
        <v>0</v>
      </c>
    </row>
    <row r="238" spans="1:65" s="2" customFormat="1" ht="24.2" customHeight="1">
      <c r="A238" s="31"/>
      <c r="B238" s="148"/>
      <c r="C238" s="149" t="s">
        <v>401</v>
      </c>
      <c r="D238" s="149" t="s">
        <v>146</v>
      </c>
      <c r="E238" s="150" t="s">
        <v>370</v>
      </c>
      <c r="F238" s="151" t="s">
        <v>371</v>
      </c>
      <c r="G238" s="152" t="s">
        <v>210</v>
      </c>
      <c r="H238" s="153">
        <v>7.2</v>
      </c>
      <c r="I238" s="154"/>
      <c r="J238" s="155">
        <f>ROUND(I238*H238,2)</f>
        <v>0</v>
      </c>
      <c r="K238" s="151" t="s">
        <v>150</v>
      </c>
      <c r="L238" s="32"/>
      <c r="M238" s="156" t="s">
        <v>0</v>
      </c>
      <c r="N238" s="157" t="s">
        <v>39</v>
      </c>
      <c r="O238" s="57"/>
      <c r="P238" s="158">
        <f>O238*H238</f>
        <v>0</v>
      </c>
      <c r="Q238" s="158">
        <v>1.8907700000000001</v>
      </c>
      <c r="R238" s="158">
        <f>Q238*H238</f>
        <v>13.613544000000001</v>
      </c>
      <c r="S238" s="158">
        <v>0</v>
      </c>
      <c r="T238" s="159">
        <f>S238*H238</f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60" t="s">
        <v>151</v>
      </c>
      <c r="AT238" s="160" t="s">
        <v>146</v>
      </c>
      <c r="AU238" s="160" t="s">
        <v>82</v>
      </c>
      <c r="AY238" s="17" t="s">
        <v>144</v>
      </c>
      <c r="BE238" s="161">
        <f>IF(N238="základní",J238,0)</f>
        <v>0</v>
      </c>
      <c r="BF238" s="161">
        <f>IF(N238="snížená",J238,0)</f>
        <v>0</v>
      </c>
      <c r="BG238" s="161">
        <f>IF(N238="zákl. přenesená",J238,0)</f>
        <v>0</v>
      </c>
      <c r="BH238" s="161">
        <f>IF(N238="sníž. přenesená",J238,0)</f>
        <v>0</v>
      </c>
      <c r="BI238" s="161">
        <f>IF(N238="nulová",J238,0)</f>
        <v>0</v>
      </c>
      <c r="BJ238" s="17" t="s">
        <v>80</v>
      </c>
      <c r="BK238" s="161">
        <f>ROUND(I238*H238,2)</f>
        <v>0</v>
      </c>
      <c r="BL238" s="17" t="s">
        <v>151</v>
      </c>
      <c r="BM238" s="160" t="s">
        <v>555</v>
      </c>
    </row>
    <row r="239" spans="1:65" s="14" customFormat="1">
      <c r="B239" s="170"/>
      <c r="D239" s="163" t="s">
        <v>157</v>
      </c>
      <c r="E239" s="171" t="s">
        <v>0</v>
      </c>
      <c r="F239" s="172" t="s">
        <v>556</v>
      </c>
      <c r="H239" s="173">
        <v>2.25</v>
      </c>
      <c r="I239" s="174"/>
      <c r="L239" s="170"/>
      <c r="M239" s="175"/>
      <c r="N239" s="176"/>
      <c r="O239" s="176"/>
      <c r="P239" s="176"/>
      <c r="Q239" s="176"/>
      <c r="R239" s="176"/>
      <c r="S239" s="176"/>
      <c r="T239" s="177"/>
      <c r="AT239" s="171" t="s">
        <v>157</v>
      </c>
      <c r="AU239" s="171" t="s">
        <v>82</v>
      </c>
      <c r="AV239" s="14" t="s">
        <v>82</v>
      </c>
      <c r="AW239" s="14" t="s">
        <v>30</v>
      </c>
      <c r="AX239" s="14" t="s">
        <v>74</v>
      </c>
      <c r="AY239" s="171" t="s">
        <v>144</v>
      </c>
    </row>
    <row r="240" spans="1:65" s="14" customFormat="1">
      <c r="B240" s="170"/>
      <c r="D240" s="163" t="s">
        <v>157</v>
      </c>
      <c r="E240" s="171" t="s">
        <v>0</v>
      </c>
      <c r="F240" s="172" t="s">
        <v>557</v>
      </c>
      <c r="H240" s="173">
        <v>4.95</v>
      </c>
      <c r="I240" s="174"/>
      <c r="L240" s="170"/>
      <c r="M240" s="175"/>
      <c r="N240" s="176"/>
      <c r="O240" s="176"/>
      <c r="P240" s="176"/>
      <c r="Q240" s="176"/>
      <c r="R240" s="176"/>
      <c r="S240" s="176"/>
      <c r="T240" s="177"/>
      <c r="AT240" s="171" t="s">
        <v>157</v>
      </c>
      <c r="AU240" s="171" t="s">
        <v>82</v>
      </c>
      <c r="AV240" s="14" t="s">
        <v>82</v>
      </c>
      <c r="AW240" s="14" t="s">
        <v>30</v>
      </c>
      <c r="AX240" s="14" t="s">
        <v>74</v>
      </c>
      <c r="AY240" s="171" t="s">
        <v>144</v>
      </c>
    </row>
    <row r="241" spans="1:65" s="15" customFormat="1">
      <c r="B241" s="178"/>
      <c r="D241" s="163" t="s">
        <v>157</v>
      </c>
      <c r="E241" s="179" t="s">
        <v>266</v>
      </c>
      <c r="F241" s="180" t="s">
        <v>170</v>
      </c>
      <c r="H241" s="181">
        <v>7.2</v>
      </c>
      <c r="I241" s="182"/>
      <c r="L241" s="178"/>
      <c r="M241" s="183"/>
      <c r="N241" s="184"/>
      <c r="O241" s="184"/>
      <c r="P241" s="184"/>
      <c r="Q241" s="184"/>
      <c r="R241" s="184"/>
      <c r="S241" s="184"/>
      <c r="T241" s="185"/>
      <c r="AT241" s="179" t="s">
        <v>157</v>
      </c>
      <c r="AU241" s="179" t="s">
        <v>82</v>
      </c>
      <c r="AV241" s="15" t="s">
        <v>151</v>
      </c>
      <c r="AW241" s="15" t="s">
        <v>30</v>
      </c>
      <c r="AX241" s="15" t="s">
        <v>80</v>
      </c>
      <c r="AY241" s="179" t="s">
        <v>144</v>
      </c>
    </row>
    <row r="242" spans="1:65" s="2" customFormat="1" ht="16.5" customHeight="1">
      <c r="A242" s="31"/>
      <c r="B242" s="148"/>
      <c r="C242" s="149" t="s">
        <v>406</v>
      </c>
      <c r="D242" s="149" t="s">
        <v>146</v>
      </c>
      <c r="E242" s="150" t="s">
        <v>558</v>
      </c>
      <c r="F242" s="151" t="s">
        <v>559</v>
      </c>
      <c r="G242" s="152" t="s">
        <v>210</v>
      </c>
      <c r="H242" s="153">
        <v>131.56</v>
      </c>
      <c r="I242" s="154"/>
      <c r="J242" s="155">
        <f>ROUND(I242*H242,2)</f>
        <v>0</v>
      </c>
      <c r="K242" s="151" t="s">
        <v>150</v>
      </c>
      <c r="L242" s="32"/>
      <c r="M242" s="156" t="s">
        <v>0</v>
      </c>
      <c r="N242" s="157" t="s">
        <v>39</v>
      </c>
      <c r="O242" s="57"/>
      <c r="P242" s="158">
        <f>O242*H242</f>
        <v>0</v>
      </c>
      <c r="Q242" s="158">
        <v>1.8907700000000001</v>
      </c>
      <c r="R242" s="158">
        <f>Q242*H242</f>
        <v>248.7497012</v>
      </c>
      <c r="S242" s="158">
        <v>0</v>
      </c>
      <c r="T242" s="159">
        <f>S242*H242</f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60" t="s">
        <v>151</v>
      </c>
      <c r="AT242" s="160" t="s">
        <v>146</v>
      </c>
      <c r="AU242" s="160" t="s">
        <v>82</v>
      </c>
      <c r="AY242" s="17" t="s">
        <v>144</v>
      </c>
      <c r="BE242" s="161">
        <f>IF(N242="základní",J242,0)</f>
        <v>0</v>
      </c>
      <c r="BF242" s="161">
        <f>IF(N242="snížená",J242,0)</f>
        <v>0</v>
      </c>
      <c r="BG242" s="161">
        <f>IF(N242="zákl. přenesená",J242,0)</f>
        <v>0</v>
      </c>
      <c r="BH242" s="161">
        <f>IF(N242="sníž. přenesená",J242,0)</f>
        <v>0</v>
      </c>
      <c r="BI242" s="161">
        <f>IF(N242="nulová",J242,0)</f>
        <v>0</v>
      </c>
      <c r="BJ242" s="17" t="s">
        <v>80</v>
      </c>
      <c r="BK242" s="161">
        <f>ROUND(I242*H242,2)</f>
        <v>0</v>
      </c>
      <c r="BL242" s="17" t="s">
        <v>151</v>
      </c>
      <c r="BM242" s="160" t="s">
        <v>560</v>
      </c>
    </row>
    <row r="243" spans="1:65" s="13" customFormat="1">
      <c r="B243" s="162"/>
      <c r="D243" s="163" t="s">
        <v>157</v>
      </c>
      <c r="E243" s="164" t="s">
        <v>0</v>
      </c>
      <c r="F243" s="165" t="s">
        <v>561</v>
      </c>
      <c r="H243" s="164" t="s">
        <v>0</v>
      </c>
      <c r="I243" s="166"/>
      <c r="L243" s="162"/>
      <c r="M243" s="167"/>
      <c r="N243" s="168"/>
      <c r="O243" s="168"/>
      <c r="P243" s="168"/>
      <c r="Q243" s="168"/>
      <c r="R243" s="168"/>
      <c r="S243" s="168"/>
      <c r="T243" s="169"/>
      <c r="AT243" s="164" t="s">
        <v>157</v>
      </c>
      <c r="AU243" s="164" t="s">
        <v>82</v>
      </c>
      <c r="AV243" s="13" t="s">
        <v>80</v>
      </c>
      <c r="AW243" s="13" t="s">
        <v>30</v>
      </c>
      <c r="AX243" s="13" t="s">
        <v>74</v>
      </c>
      <c r="AY243" s="164" t="s">
        <v>144</v>
      </c>
    </row>
    <row r="244" spans="1:65" s="14" customFormat="1">
      <c r="B244" s="170"/>
      <c r="D244" s="163" t="s">
        <v>157</v>
      </c>
      <c r="E244" s="171" t="s">
        <v>421</v>
      </c>
      <c r="F244" s="172" t="s">
        <v>562</v>
      </c>
      <c r="H244" s="173">
        <v>131.56</v>
      </c>
      <c r="I244" s="174"/>
      <c r="L244" s="170"/>
      <c r="M244" s="175"/>
      <c r="N244" s="176"/>
      <c r="O244" s="176"/>
      <c r="P244" s="176"/>
      <c r="Q244" s="176"/>
      <c r="R244" s="176"/>
      <c r="S244" s="176"/>
      <c r="T244" s="177"/>
      <c r="AT244" s="171" t="s">
        <v>157</v>
      </c>
      <c r="AU244" s="171" t="s">
        <v>82</v>
      </c>
      <c r="AV244" s="14" t="s">
        <v>82</v>
      </c>
      <c r="AW244" s="14" t="s">
        <v>30</v>
      </c>
      <c r="AX244" s="14" t="s">
        <v>80</v>
      </c>
      <c r="AY244" s="171" t="s">
        <v>144</v>
      </c>
    </row>
    <row r="245" spans="1:65" s="2" customFormat="1" ht="21.75" customHeight="1">
      <c r="A245" s="31"/>
      <c r="B245" s="148"/>
      <c r="C245" s="149" t="s">
        <v>411</v>
      </c>
      <c r="D245" s="149" t="s">
        <v>146</v>
      </c>
      <c r="E245" s="150" t="s">
        <v>563</v>
      </c>
      <c r="F245" s="151" t="s">
        <v>564</v>
      </c>
      <c r="G245" s="152" t="s">
        <v>386</v>
      </c>
      <c r="H245" s="153">
        <v>1</v>
      </c>
      <c r="I245" s="154"/>
      <c r="J245" s="155">
        <f>ROUND(I245*H245,2)</f>
        <v>0</v>
      </c>
      <c r="K245" s="151" t="s">
        <v>150</v>
      </c>
      <c r="L245" s="32"/>
      <c r="M245" s="156" t="s">
        <v>0</v>
      </c>
      <c r="N245" s="157" t="s">
        <v>39</v>
      </c>
      <c r="O245" s="57"/>
      <c r="P245" s="158">
        <f>O245*H245</f>
        <v>0</v>
      </c>
      <c r="Q245" s="158">
        <v>0.22394</v>
      </c>
      <c r="R245" s="158">
        <f>Q245*H245</f>
        <v>0.22394</v>
      </c>
      <c r="S245" s="158">
        <v>0</v>
      </c>
      <c r="T245" s="159">
        <f>S245*H245</f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60" t="s">
        <v>151</v>
      </c>
      <c r="AT245" s="160" t="s">
        <v>146</v>
      </c>
      <c r="AU245" s="160" t="s">
        <v>82</v>
      </c>
      <c r="AY245" s="17" t="s">
        <v>144</v>
      </c>
      <c r="BE245" s="161">
        <f>IF(N245="základní",J245,0)</f>
        <v>0</v>
      </c>
      <c r="BF245" s="161">
        <f>IF(N245="snížená",J245,0)</f>
        <v>0</v>
      </c>
      <c r="BG245" s="161">
        <f>IF(N245="zákl. přenesená",J245,0)</f>
        <v>0</v>
      </c>
      <c r="BH245" s="161">
        <f>IF(N245="sníž. přenesená",J245,0)</f>
        <v>0</v>
      </c>
      <c r="BI245" s="161">
        <f>IF(N245="nulová",J245,0)</f>
        <v>0</v>
      </c>
      <c r="BJ245" s="17" t="s">
        <v>80</v>
      </c>
      <c r="BK245" s="161">
        <f>ROUND(I245*H245,2)</f>
        <v>0</v>
      </c>
      <c r="BL245" s="17" t="s">
        <v>151</v>
      </c>
      <c r="BM245" s="160" t="s">
        <v>565</v>
      </c>
    </row>
    <row r="246" spans="1:65" s="14" customFormat="1">
      <c r="B246" s="170"/>
      <c r="D246" s="163" t="s">
        <v>157</v>
      </c>
      <c r="E246" s="171" t="s">
        <v>0</v>
      </c>
      <c r="F246" s="172" t="s">
        <v>566</v>
      </c>
      <c r="H246" s="173">
        <v>1</v>
      </c>
      <c r="I246" s="174"/>
      <c r="L246" s="170"/>
      <c r="M246" s="175"/>
      <c r="N246" s="176"/>
      <c r="O246" s="176"/>
      <c r="P246" s="176"/>
      <c r="Q246" s="176"/>
      <c r="R246" s="176"/>
      <c r="S246" s="176"/>
      <c r="T246" s="177"/>
      <c r="AT246" s="171" t="s">
        <v>157</v>
      </c>
      <c r="AU246" s="171" t="s">
        <v>82</v>
      </c>
      <c r="AV246" s="14" t="s">
        <v>82</v>
      </c>
      <c r="AW246" s="14" t="s">
        <v>30</v>
      </c>
      <c r="AX246" s="14" t="s">
        <v>80</v>
      </c>
      <c r="AY246" s="171" t="s">
        <v>144</v>
      </c>
    </row>
    <row r="247" spans="1:65" s="2" customFormat="1" ht="24.2" customHeight="1">
      <c r="A247" s="31"/>
      <c r="B247" s="148"/>
      <c r="C247" s="186" t="s">
        <v>567</v>
      </c>
      <c r="D247" s="186" t="s">
        <v>181</v>
      </c>
      <c r="E247" s="187" t="s">
        <v>568</v>
      </c>
      <c r="F247" s="188" t="s">
        <v>569</v>
      </c>
      <c r="G247" s="189" t="s">
        <v>386</v>
      </c>
      <c r="H247" s="190">
        <v>1</v>
      </c>
      <c r="I247" s="191"/>
      <c r="J247" s="192">
        <f>ROUND(I247*H247,2)</f>
        <v>0</v>
      </c>
      <c r="K247" s="188" t="s">
        <v>150</v>
      </c>
      <c r="L247" s="193"/>
      <c r="M247" s="194" t="s">
        <v>0</v>
      </c>
      <c r="N247" s="195" t="s">
        <v>39</v>
      </c>
      <c r="O247" s="57"/>
      <c r="P247" s="158">
        <f>O247*H247</f>
        <v>0</v>
      </c>
      <c r="Q247" s="158">
        <v>0.04</v>
      </c>
      <c r="R247" s="158">
        <f>Q247*H247</f>
        <v>0.04</v>
      </c>
      <c r="S247" s="158">
        <v>0</v>
      </c>
      <c r="T247" s="159">
        <f>S247*H247</f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60" t="s">
        <v>180</v>
      </c>
      <c r="AT247" s="160" t="s">
        <v>181</v>
      </c>
      <c r="AU247" s="160" t="s">
        <v>82</v>
      </c>
      <c r="AY247" s="17" t="s">
        <v>144</v>
      </c>
      <c r="BE247" s="161">
        <f>IF(N247="základní",J247,0)</f>
        <v>0</v>
      </c>
      <c r="BF247" s="161">
        <f>IF(N247="snížená",J247,0)</f>
        <v>0</v>
      </c>
      <c r="BG247" s="161">
        <f>IF(N247="zákl. přenesená",J247,0)</f>
        <v>0</v>
      </c>
      <c r="BH247" s="161">
        <f>IF(N247="sníž. přenesená",J247,0)</f>
        <v>0</v>
      </c>
      <c r="BI247" s="161">
        <f>IF(N247="nulová",J247,0)</f>
        <v>0</v>
      </c>
      <c r="BJ247" s="17" t="s">
        <v>80</v>
      </c>
      <c r="BK247" s="161">
        <f>ROUND(I247*H247,2)</f>
        <v>0</v>
      </c>
      <c r="BL247" s="17" t="s">
        <v>151</v>
      </c>
      <c r="BM247" s="160" t="s">
        <v>570</v>
      </c>
    </row>
    <row r="248" spans="1:65" s="2" customFormat="1" ht="21.75" customHeight="1">
      <c r="A248" s="31"/>
      <c r="B248" s="148"/>
      <c r="C248" s="149" t="s">
        <v>571</v>
      </c>
      <c r="D248" s="149" t="s">
        <v>146</v>
      </c>
      <c r="E248" s="150" t="s">
        <v>572</v>
      </c>
      <c r="F248" s="151" t="s">
        <v>573</v>
      </c>
      <c r="G248" s="152" t="s">
        <v>210</v>
      </c>
      <c r="H248" s="153">
        <v>0.90300000000000002</v>
      </c>
      <c r="I248" s="154"/>
      <c r="J248" s="155">
        <f>ROUND(I248*H248,2)</f>
        <v>0</v>
      </c>
      <c r="K248" s="151" t="s">
        <v>150</v>
      </c>
      <c r="L248" s="32"/>
      <c r="M248" s="156" t="s">
        <v>0</v>
      </c>
      <c r="N248" s="157" t="s">
        <v>39</v>
      </c>
      <c r="O248" s="57"/>
      <c r="P248" s="158">
        <f>O248*H248</f>
        <v>0</v>
      </c>
      <c r="Q248" s="158">
        <v>2.5018699999999998</v>
      </c>
      <c r="R248" s="158">
        <f>Q248*H248</f>
        <v>2.2591886099999998</v>
      </c>
      <c r="S248" s="158">
        <v>0</v>
      </c>
      <c r="T248" s="159">
        <f>S248*H248</f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160" t="s">
        <v>151</v>
      </c>
      <c r="AT248" s="160" t="s">
        <v>146</v>
      </c>
      <c r="AU248" s="160" t="s">
        <v>82</v>
      </c>
      <c r="AY248" s="17" t="s">
        <v>144</v>
      </c>
      <c r="BE248" s="161">
        <f>IF(N248="základní",J248,0)</f>
        <v>0</v>
      </c>
      <c r="BF248" s="161">
        <f>IF(N248="snížená",J248,0)</f>
        <v>0</v>
      </c>
      <c r="BG248" s="161">
        <f>IF(N248="zákl. přenesená",J248,0)</f>
        <v>0</v>
      </c>
      <c r="BH248" s="161">
        <f>IF(N248="sníž. přenesená",J248,0)</f>
        <v>0</v>
      </c>
      <c r="BI248" s="161">
        <f>IF(N248="nulová",J248,0)</f>
        <v>0</v>
      </c>
      <c r="BJ248" s="17" t="s">
        <v>80</v>
      </c>
      <c r="BK248" s="161">
        <f>ROUND(I248*H248,2)</f>
        <v>0</v>
      </c>
      <c r="BL248" s="17" t="s">
        <v>151</v>
      </c>
      <c r="BM248" s="160" t="s">
        <v>574</v>
      </c>
    </row>
    <row r="249" spans="1:65" s="13" customFormat="1">
      <c r="B249" s="162"/>
      <c r="D249" s="163" t="s">
        <v>157</v>
      </c>
      <c r="E249" s="164" t="s">
        <v>0</v>
      </c>
      <c r="F249" s="165" t="s">
        <v>575</v>
      </c>
      <c r="H249" s="164" t="s">
        <v>0</v>
      </c>
      <c r="I249" s="166"/>
      <c r="L249" s="162"/>
      <c r="M249" s="167"/>
      <c r="N249" s="168"/>
      <c r="O249" s="168"/>
      <c r="P249" s="168"/>
      <c r="Q249" s="168"/>
      <c r="R249" s="168"/>
      <c r="S249" s="168"/>
      <c r="T249" s="169"/>
      <c r="AT249" s="164" t="s">
        <v>157</v>
      </c>
      <c r="AU249" s="164" t="s">
        <v>82</v>
      </c>
      <c r="AV249" s="13" t="s">
        <v>80</v>
      </c>
      <c r="AW249" s="13" t="s">
        <v>30</v>
      </c>
      <c r="AX249" s="13" t="s">
        <v>74</v>
      </c>
      <c r="AY249" s="164" t="s">
        <v>144</v>
      </c>
    </row>
    <row r="250" spans="1:65" s="14" customFormat="1">
      <c r="B250" s="170"/>
      <c r="D250" s="163" t="s">
        <v>157</v>
      </c>
      <c r="E250" s="171" t="s">
        <v>0</v>
      </c>
      <c r="F250" s="172" t="s">
        <v>576</v>
      </c>
      <c r="H250" s="173">
        <v>0.90300000000000002</v>
      </c>
      <c r="I250" s="174"/>
      <c r="L250" s="170"/>
      <c r="M250" s="175"/>
      <c r="N250" s="176"/>
      <c r="O250" s="176"/>
      <c r="P250" s="176"/>
      <c r="Q250" s="176"/>
      <c r="R250" s="176"/>
      <c r="S250" s="176"/>
      <c r="T250" s="177"/>
      <c r="AT250" s="171" t="s">
        <v>157</v>
      </c>
      <c r="AU250" s="171" t="s">
        <v>82</v>
      </c>
      <c r="AV250" s="14" t="s">
        <v>82</v>
      </c>
      <c r="AW250" s="14" t="s">
        <v>30</v>
      </c>
      <c r="AX250" s="14" t="s">
        <v>80</v>
      </c>
      <c r="AY250" s="171" t="s">
        <v>144</v>
      </c>
    </row>
    <row r="251" spans="1:65" s="2" customFormat="1" ht="24.2" customHeight="1">
      <c r="A251" s="31"/>
      <c r="B251" s="148"/>
      <c r="C251" s="149" t="s">
        <v>577</v>
      </c>
      <c r="D251" s="149" t="s">
        <v>146</v>
      </c>
      <c r="E251" s="150" t="s">
        <v>578</v>
      </c>
      <c r="F251" s="151" t="s">
        <v>579</v>
      </c>
      <c r="G251" s="152" t="s">
        <v>149</v>
      </c>
      <c r="H251" s="153">
        <v>1.3049999999999999</v>
      </c>
      <c r="I251" s="154"/>
      <c r="J251" s="155">
        <f>ROUND(I251*H251,2)</f>
        <v>0</v>
      </c>
      <c r="K251" s="151" t="s">
        <v>150</v>
      </c>
      <c r="L251" s="32"/>
      <c r="M251" s="156" t="s">
        <v>0</v>
      </c>
      <c r="N251" s="157" t="s">
        <v>39</v>
      </c>
      <c r="O251" s="57"/>
      <c r="P251" s="158">
        <f>O251*H251</f>
        <v>0</v>
      </c>
      <c r="Q251" s="158">
        <v>6.3200000000000001E-3</v>
      </c>
      <c r="R251" s="158">
        <f>Q251*H251</f>
        <v>8.247599999999999E-3</v>
      </c>
      <c r="S251" s="158">
        <v>0</v>
      </c>
      <c r="T251" s="159">
        <f>S251*H251</f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160" t="s">
        <v>151</v>
      </c>
      <c r="AT251" s="160" t="s">
        <v>146</v>
      </c>
      <c r="AU251" s="160" t="s">
        <v>82</v>
      </c>
      <c r="AY251" s="17" t="s">
        <v>144</v>
      </c>
      <c r="BE251" s="161">
        <f>IF(N251="základní",J251,0)</f>
        <v>0</v>
      </c>
      <c r="BF251" s="161">
        <f>IF(N251="snížená",J251,0)</f>
        <v>0</v>
      </c>
      <c r="BG251" s="161">
        <f>IF(N251="zákl. přenesená",J251,0)</f>
        <v>0</v>
      </c>
      <c r="BH251" s="161">
        <f>IF(N251="sníž. přenesená",J251,0)</f>
        <v>0</v>
      </c>
      <c r="BI251" s="161">
        <f>IF(N251="nulová",J251,0)</f>
        <v>0</v>
      </c>
      <c r="BJ251" s="17" t="s">
        <v>80</v>
      </c>
      <c r="BK251" s="161">
        <f>ROUND(I251*H251,2)</f>
        <v>0</v>
      </c>
      <c r="BL251" s="17" t="s">
        <v>151</v>
      </c>
      <c r="BM251" s="160" t="s">
        <v>580</v>
      </c>
    </row>
    <row r="252" spans="1:65" s="14" customFormat="1">
      <c r="B252" s="170"/>
      <c r="D252" s="163" t="s">
        <v>157</v>
      </c>
      <c r="E252" s="171" t="s">
        <v>0</v>
      </c>
      <c r="F252" s="172" t="s">
        <v>581</v>
      </c>
      <c r="H252" s="173">
        <v>1.3049999999999999</v>
      </c>
      <c r="I252" s="174"/>
      <c r="L252" s="170"/>
      <c r="M252" s="175"/>
      <c r="N252" s="176"/>
      <c r="O252" s="176"/>
      <c r="P252" s="176"/>
      <c r="Q252" s="176"/>
      <c r="R252" s="176"/>
      <c r="S252" s="176"/>
      <c r="T252" s="177"/>
      <c r="AT252" s="171" t="s">
        <v>157</v>
      </c>
      <c r="AU252" s="171" t="s">
        <v>82</v>
      </c>
      <c r="AV252" s="14" t="s">
        <v>82</v>
      </c>
      <c r="AW252" s="14" t="s">
        <v>30</v>
      </c>
      <c r="AX252" s="14" t="s">
        <v>80</v>
      </c>
      <c r="AY252" s="171" t="s">
        <v>144</v>
      </c>
    </row>
    <row r="253" spans="1:65" s="2" customFormat="1" ht="24.2" customHeight="1">
      <c r="A253" s="31"/>
      <c r="B253" s="148"/>
      <c r="C253" s="149" t="s">
        <v>582</v>
      </c>
      <c r="D253" s="149" t="s">
        <v>146</v>
      </c>
      <c r="E253" s="150" t="s">
        <v>583</v>
      </c>
      <c r="F253" s="151" t="s">
        <v>584</v>
      </c>
      <c r="G253" s="152" t="s">
        <v>223</v>
      </c>
      <c r="H253" s="153">
        <v>0.106</v>
      </c>
      <c r="I253" s="154"/>
      <c r="J253" s="155">
        <f>ROUND(I253*H253,2)</f>
        <v>0</v>
      </c>
      <c r="K253" s="151" t="s">
        <v>150</v>
      </c>
      <c r="L253" s="32"/>
      <c r="M253" s="156" t="s">
        <v>0</v>
      </c>
      <c r="N253" s="157" t="s">
        <v>39</v>
      </c>
      <c r="O253" s="57"/>
      <c r="P253" s="158">
        <f>O253*H253</f>
        <v>0</v>
      </c>
      <c r="Q253" s="158">
        <v>1.06277</v>
      </c>
      <c r="R253" s="158">
        <f>Q253*H253</f>
        <v>0.11265362</v>
      </c>
      <c r="S253" s="158">
        <v>0</v>
      </c>
      <c r="T253" s="159">
        <f>S253*H253</f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60" t="s">
        <v>151</v>
      </c>
      <c r="AT253" s="160" t="s">
        <v>146</v>
      </c>
      <c r="AU253" s="160" t="s">
        <v>82</v>
      </c>
      <c r="AY253" s="17" t="s">
        <v>144</v>
      </c>
      <c r="BE253" s="161">
        <f>IF(N253="základní",J253,0)</f>
        <v>0</v>
      </c>
      <c r="BF253" s="161">
        <f>IF(N253="snížená",J253,0)</f>
        <v>0</v>
      </c>
      <c r="BG253" s="161">
        <f>IF(N253="zákl. přenesená",J253,0)</f>
        <v>0</v>
      </c>
      <c r="BH253" s="161">
        <f>IF(N253="sníž. přenesená",J253,0)</f>
        <v>0</v>
      </c>
      <c r="BI253" s="161">
        <f>IF(N253="nulová",J253,0)</f>
        <v>0</v>
      </c>
      <c r="BJ253" s="17" t="s">
        <v>80</v>
      </c>
      <c r="BK253" s="161">
        <f>ROUND(I253*H253,2)</f>
        <v>0</v>
      </c>
      <c r="BL253" s="17" t="s">
        <v>151</v>
      </c>
      <c r="BM253" s="160" t="s">
        <v>585</v>
      </c>
    </row>
    <row r="254" spans="1:65" s="13" customFormat="1">
      <c r="B254" s="162"/>
      <c r="D254" s="163" t="s">
        <v>157</v>
      </c>
      <c r="E254" s="164" t="s">
        <v>0</v>
      </c>
      <c r="F254" s="165" t="s">
        <v>575</v>
      </c>
      <c r="H254" s="164" t="s">
        <v>0</v>
      </c>
      <c r="I254" s="166"/>
      <c r="L254" s="162"/>
      <c r="M254" s="167"/>
      <c r="N254" s="168"/>
      <c r="O254" s="168"/>
      <c r="P254" s="168"/>
      <c r="Q254" s="168"/>
      <c r="R254" s="168"/>
      <c r="S254" s="168"/>
      <c r="T254" s="169"/>
      <c r="AT254" s="164" t="s">
        <v>157</v>
      </c>
      <c r="AU254" s="164" t="s">
        <v>82</v>
      </c>
      <c r="AV254" s="13" t="s">
        <v>80</v>
      </c>
      <c r="AW254" s="13" t="s">
        <v>30</v>
      </c>
      <c r="AX254" s="13" t="s">
        <v>74</v>
      </c>
      <c r="AY254" s="164" t="s">
        <v>144</v>
      </c>
    </row>
    <row r="255" spans="1:65" s="14" customFormat="1">
      <c r="B255" s="170"/>
      <c r="D255" s="163" t="s">
        <v>157</v>
      </c>
      <c r="E255" s="171" t="s">
        <v>0</v>
      </c>
      <c r="F255" s="172" t="s">
        <v>586</v>
      </c>
      <c r="H255" s="173">
        <v>0.106</v>
      </c>
      <c r="I255" s="174"/>
      <c r="L255" s="170"/>
      <c r="M255" s="175"/>
      <c r="N255" s="176"/>
      <c r="O255" s="176"/>
      <c r="P255" s="176"/>
      <c r="Q255" s="176"/>
      <c r="R255" s="176"/>
      <c r="S255" s="176"/>
      <c r="T255" s="177"/>
      <c r="AT255" s="171" t="s">
        <v>157</v>
      </c>
      <c r="AU255" s="171" t="s">
        <v>82</v>
      </c>
      <c r="AV255" s="14" t="s">
        <v>82</v>
      </c>
      <c r="AW255" s="14" t="s">
        <v>30</v>
      </c>
      <c r="AX255" s="14" t="s">
        <v>80</v>
      </c>
      <c r="AY255" s="171" t="s">
        <v>144</v>
      </c>
    </row>
    <row r="256" spans="1:65" s="12" customFormat="1" ht="22.9" customHeight="1">
      <c r="B256" s="135"/>
      <c r="D256" s="136" t="s">
        <v>73</v>
      </c>
      <c r="E256" s="146" t="s">
        <v>180</v>
      </c>
      <c r="F256" s="146" t="s">
        <v>374</v>
      </c>
      <c r="I256" s="138"/>
      <c r="J256" s="147">
        <f>BK256</f>
        <v>0</v>
      </c>
      <c r="L256" s="135"/>
      <c r="M256" s="140"/>
      <c r="N256" s="141"/>
      <c r="O256" s="141"/>
      <c r="P256" s="142">
        <f>SUM(P257:P329)</f>
        <v>0</v>
      </c>
      <c r="Q256" s="141"/>
      <c r="R256" s="142">
        <f>SUM(R257:R329)</f>
        <v>41.784846869999988</v>
      </c>
      <c r="S256" s="141"/>
      <c r="T256" s="143">
        <f>SUM(T257:T329)</f>
        <v>0</v>
      </c>
      <c r="AR256" s="136" t="s">
        <v>80</v>
      </c>
      <c r="AT256" s="144" t="s">
        <v>73</v>
      </c>
      <c r="AU256" s="144" t="s">
        <v>80</v>
      </c>
      <c r="AY256" s="136" t="s">
        <v>144</v>
      </c>
      <c r="BK256" s="145">
        <f>SUM(BK257:BK329)</f>
        <v>0</v>
      </c>
    </row>
    <row r="257" spans="1:65" s="2" customFormat="1" ht="24.2" customHeight="1">
      <c r="A257" s="31"/>
      <c r="B257" s="148"/>
      <c r="C257" s="149" t="s">
        <v>587</v>
      </c>
      <c r="D257" s="149" t="s">
        <v>146</v>
      </c>
      <c r="E257" s="150" t="s">
        <v>588</v>
      </c>
      <c r="F257" s="151" t="s">
        <v>589</v>
      </c>
      <c r="G257" s="152" t="s">
        <v>190</v>
      </c>
      <c r="H257" s="153">
        <v>25</v>
      </c>
      <c r="I257" s="154"/>
      <c r="J257" s="155">
        <f>ROUND(I257*H257,2)</f>
        <v>0</v>
      </c>
      <c r="K257" s="151" t="s">
        <v>150</v>
      </c>
      <c r="L257" s="32"/>
      <c r="M257" s="156" t="s">
        <v>0</v>
      </c>
      <c r="N257" s="157" t="s">
        <v>39</v>
      </c>
      <c r="O257" s="57"/>
      <c r="P257" s="158">
        <f>O257*H257</f>
        <v>0</v>
      </c>
      <c r="Q257" s="158">
        <v>1.0000000000000001E-5</v>
      </c>
      <c r="R257" s="158">
        <f>Q257*H257</f>
        <v>2.5000000000000001E-4</v>
      </c>
      <c r="S257" s="158">
        <v>0</v>
      </c>
      <c r="T257" s="159">
        <f>S257*H257</f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160" t="s">
        <v>151</v>
      </c>
      <c r="AT257" s="160" t="s">
        <v>146</v>
      </c>
      <c r="AU257" s="160" t="s">
        <v>82</v>
      </c>
      <c r="AY257" s="17" t="s">
        <v>144</v>
      </c>
      <c r="BE257" s="161">
        <f>IF(N257="základní",J257,0)</f>
        <v>0</v>
      </c>
      <c r="BF257" s="161">
        <f>IF(N257="snížená",J257,0)</f>
        <v>0</v>
      </c>
      <c r="BG257" s="161">
        <f>IF(N257="zákl. přenesená",J257,0)</f>
        <v>0</v>
      </c>
      <c r="BH257" s="161">
        <f>IF(N257="sníž. přenesená",J257,0)</f>
        <v>0</v>
      </c>
      <c r="BI257" s="161">
        <f>IF(N257="nulová",J257,0)</f>
        <v>0</v>
      </c>
      <c r="BJ257" s="17" t="s">
        <v>80</v>
      </c>
      <c r="BK257" s="161">
        <f>ROUND(I257*H257,2)</f>
        <v>0</v>
      </c>
      <c r="BL257" s="17" t="s">
        <v>151</v>
      </c>
      <c r="BM257" s="160" t="s">
        <v>590</v>
      </c>
    </row>
    <row r="258" spans="1:65" s="2" customFormat="1" ht="24.2" customHeight="1">
      <c r="A258" s="31"/>
      <c r="B258" s="148"/>
      <c r="C258" s="186" t="s">
        <v>591</v>
      </c>
      <c r="D258" s="186" t="s">
        <v>181</v>
      </c>
      <c r="E258" s="187" t="s">
        <v>592</v>
      </c>
      <c r="F258" s="188" t="s">
        <v>593</v>
      </c>
      <c r="G258" s="189" t="s">
        <v>190</v>
      </c>
      <c r="H258" s="190">
        <v>25.375</v>
      </c>
      <c r="I258" s="191"/>
      <c r="J258" s="192">
        <f>ROUND(I258*H258,2)</f>
        <v>0</v>
      </c>
      <c r="K258" s="188" t="s">
        <v>150</v>
      </c>
      <c r="L258" s="193"/>
      <c r="M258" s="194" t="s">
        <v>0</v>
      </c>
      <c r="N258" s="195" t="s">
        <v>39</v>
      </c>
      <c r="O258" s="57"/>
      <c r="P258" s="158">
        <f>O258*H258</f>
        <v>0</v>
      </c>
      <c r="Q258" s="158">
        <v>2.9099999999999998E-3</v>
      </c>
      <c r="R258" s="158">
        <f>Q258*H258</f>
        <v>7.3841249999999997E-2</v>
      </c>
      <c r="S258" s="158">
        <v>0</v>
      </c>
      <c r="T258" s="159">
        <f>S258*H258</f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160" t="s">
        <v>180</v>
      </c>
      <c r="AT258" s="160" t="s">
        <v>181</v>
      </c>
      <c r="AU258" s="160" t="s">
        <v>82</v>
      </c>
      <c r="AY258" s="17" t="s">
        <v>144</v>
      </c>
      <c r="BE258" s="161">
        <f>IF(N258="základní",J258,0)</f>
        <v>0</v>
      </c>
      <c r="BF258" s="161">
        <f>IF(N258="snížená",J258,0)</f>
        <v>0</v>
      </c>
      <c r="BG258" s="161">
        <f>IF(N258="zákl. přenesená",J258,0)</f>
        <v>0</v>
      </c>
      <c r="BH258" s="161">
        <f>IF(N258="sníž. přenesená",J258,0)</f>
        <v>0</v>
      </c>
      <c r="BI258" s="161">
        <f>IF(N258="nulová",J258,0)</f>
        <v>0</v>
      </c>
      <c r="BJ258" s="17" t="s">
        <v>80</v>
      </c>
      <c r="BK258" s="161">
        <f>ROUND(I258*H258,2)</f>
        <v>0</v>
      </c>
      <c r="BL258" s="17" t="s">
        <v>151</v>
      </c>
      <c r="BM258" s="160" t="s">
        <v>594</v>
      </c>
    </row>
    <row r="259" spans="1:65" s="14" customFormat="1">
      <c r="B259" s="170"/>
      <c r="D259" s="163" t="s">
        <v>157</v>
      </c>
      <c r="F259" s="172" t="s">
        <v>595</v>
      </c>
      <c r="H259" s="173">
        <v>25.375</v>
      </c>
      <c r="I259" s="174"/>
      <c r="L259" s="170"/>
      <c r="M259" s="175"/>
      <c r="N259" s="176"/>
      <c r="O259" s="176"/>
      <c r="P259" s="176"/>
      <c r="Q259" s="176"/>
      <c r="R259" s="176"/>
      <c r="S259" s="176"/>
      <c r="T259" s="177"/>
      <c r="AT259" s="171" t="s">
        <v>157</v>
      </c>
      <c r="AU259" s="171" t="s">
        <v>82</v>
      </c>
      <c r="AV259" s="14" t="s">
        <v>82</v>
      </c>
      <c r="AW259" s="14" t="s">
        <v>2</v>
      </c>
      <c r="AX259" s="14" t="s">
        <v>80</v>
      </c>
      <c r="AY259" s="171" t="s">
        <v>144</v>
      </c>
    </row>
    <row r="260" spans="1:65" s="2" customFormat="1" ht="24.2" customHeight="1">
      <c r="A260" s="31"/>
      <c r="B260" s="148"/>
      <c r="C260" s="149" t="s">
        <v>596</v>
      </c>
      <c r="D260" s="149" t="s">
        <v>146</v>
      </c>
      <c r="E260" s="150" t="s">
        <v>597</v>
      </c>
      <c r="F260" s="151" t="s">
        <v>598</v>
      </c>
      <c r="G260" s="152" t="s">
        <v>190</v>
      </c>
      <c r="H260" s="153">
        <v>21</v>
      </c>
      <c r="I260" s="154"/>
      <c r="J260" s="155">
        <f>ROUND(I260*H260,2)</f>
        <v>0</v>
      </c>
      <c r="K260" s="151" t="s">
        <v>150</v>
      </c>
      <c r="L260" s="32"/>
      <c r="M260" s="156" t="s">
        <v>0</v>
      </c>
      <c r="N260" s="157" t="s">
        <v>39</v>
      </c>
      <c r="O260" s="57"/>
      <c r="P260" s="158">
        <f>O260*H260</f>
        <v>0</v>
      </c>
      <c r="Q260" s="158">
        <v>1.0000000000000001E-5</v>
      </c>
      <c r="R260" s="158">
        <f>Q260*H260</f>
        <v>2.1000000000000001E-4</v>
      </c>
      <c r="S260" s="158">
        <v>0</v>
      </c>
      <c r="T260" s="159">
        <f>S260*H260</f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160" t="s">
        <v>151</v>
      </c>
      <c r="AT260" s="160" t="s">
        <v>146</v>
      </c>
      <c r="AU260" s="160" t="s">
        <v>82</v>
      </c>
      <c r="AY260" s="17" t="s">
        <v>144</v>
      </c>
      <c r="BE260" s="161">
        <f>IF(N260="základní",J260,0)</f>
        <v>0</v>
      </c>
      <c r="BF260" s="161">
        <f>IF(N260="snížená",J260,0)</f>
        <v>0</v>
      </c>
      <c r="BG260" s="161">
        <f>IF(N260="zákl. přenesená",J260,0)</f>
        <v>0</v>
      </c>
      <c r="BH260" s="161">
        <f>IF(N260="sníž. přenesená",J260,0)</f>
        <v>0</v>
      </c>
      <c r="BI260" s="161">
        <f>IF(N260="nulová",J260,0)</f>
        <v>0</v>
      </c>
      <c r="BJ260" s="17" t="s">
        <v>80</v>
      </c>
      <c r="BK260" s="161">
        <f>ROUND(I260*H260,2)</f>
        <v>0</v>
      </c>
      <c r="BL260" s="17" t="s">
        <v>151</v>
      </c>
      <c r="BM260" s="160" t="s">
        <v>599</v>
      </c>
    </row>
    <row r="261" spans="1:65" s="2" customFormat="1" ht="24.2" customHeight="1">
      <c r="A261" s="31"/>
      <c r="B261" s="148"/>
      <c r="C261" s="186" t="s">
        <v>600</v>
      </c>
      <c r="D261" s="186" t="s">
        <v>181</v>
      </c>
      <c r="E261" s="187" t="s">
        <v>601</v>
      </c>
      <c r="F261" s="188" t="s">
        <v>602</v>
      </c>
      <c r="G261" s="189" t="s">
        <v>190</v>
      </c>
      <c r="H261" s="190">
        <v>21.315000000000001</v>
      </c>
      <c r="I261" s="191"/>
      <c r="J261" s="192">
        <f>ROUND(I261*H261,2)</f>
        <v>0</v>
      </c>
      <c r="K261" s="188" t="s">
        <v>150</v>
      </c>
      <c r="L261" s="193"/>
      <c r="M261" s="194" t="s">
        <v>0</v>
      </c>
      <c r="N261" s="195" t="s">
        <v>39</v>
      </c>
      <c r="O261" s="57"/>
      <c r="P261" s="158">
        <f>O261*H261</f>
        <v>0</v>
      </c>
      <c r="Q261" s="158">
        <v>4.6100000000000004E-3</v>
      </c>
      <c r="R261" s="158">
        <f>Q261*H261</f>
        <v>9.826215000000002E-2</v>
      </c>
      <c r="S261" s="158">
        <v>0</v>
      </c>
      <c r="T261" s="159">
        <f>S261*H261</f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60" t="s">
        <v>180</v>
      </c>
      <c r="AT261" s="160" t="s">
        <v>181</v>
      </c>
      <c r="AU261" s="160" t="s">
        <v>82</v>
      </c>
      <c r="AY261" s="17" t="s">
        <v>144</v>
      </c>
      <c r="BE261" s="161">
        <f>IF(N261="základní",J261,0)</f>
        <v>0</v>
      </c>
      <c r="BF261" s="161">
        <f>IF(N261="snížená",J261,0)</f>
        <v>0</v>
      </c>
      <c r="BG261" s="161">
        <f>IF(N261="zákl. přenesená",J261,0)</f>
        <v>0</v>
      </c>
      <c r="BH261" s="161">
        <f>IF(N261="sníž. přenesená",J261,0)</f>
        <v>0</v>
      </c>
      <c r="BI261" s="161">
        <f>IF(N261="nulová",J261,0)</f>
        <v>0</v>
      </c>
      <c r="BJ261" s="17" t="s">
        <v>80</v>
      </c>
      <c r="BK261" s="161">
        <f>ROUND(I261*H261,2)</f>
        <v>0</v>
      </c>
      <c r="BL261" s="17" t="s">
        <v>151</v>
      </c>
      <c r="BM261" s="160" t="s">
        <v>603</v>
      </c>
    </row>
    <row r="262" spans="1:65" s="14" customFormat="1">
      <c r="B262" s="170"/>
      <c r="D262" s="163" t="s">
        <v>157</v>
      </c>
      <c r="F262" s="172" t="s">
        <v>604</v>
      </c>
      <c r="H262" s="173">
        <v>21.315000000000001</v>
      </c>
      <c r="I262" s="174"/>
      <c r="L262" s="170"/>
      <c r="M262" s="175"/>
      <c r="N262" s="176"/>
      <c r="O262" s="176"/>
      <c r="P262" s="176"/>
      <c r="Q262" s="176"/>
      <c r="R262" s="176"/>
      <c r="S262" s="176"/>
      <c r="T262" s="177"/>
      <c r="AT262" s="171" t="s">
        <v>157</v>
      </c>
      <c r="AU262" s="171" t="s">
        <v>82</v>
      </c>
      <c r="AV262" s="14" t="s">
        <v>82</v>
      </c>
      <c r="AW262" s="14" t="s">
        <v>2</v>
      </c>
      <c r="AX262" s="14" t="s">
        <v>80</v>
      </c>
      <c r="AY262" s="171" t="s">
        <v>144</v>
      </c>
    </row>
    <row r="263" spans="1:65" s="2" customFormat="1" ht="24.2" customHeight="1">
      <c r="A263" s="31"/>
      <c r="B263" s="148"/>
      <c r="C263" s="149" t="s">
        <v>605</v>
      </c>
      <c r="D263" s="149" t="s">
        <v>146</v>
      </c>
      <c r="E263" s="150" t="s">
        <v>606</v>
      </c>
      <c r="F263" s="151" t="s">
        <v>607</v>
      </c>
      <c r="G263" s="152" t="s">
        <v>190</v>
      </c>
      <c r="H263" s="153">
        <v>24</v>
      </c>
      <c r="I263" s="154"/>
      <c r="J263" s="155">
        <f>ROUND(I263*H263,2)</f>
        <v>0</v>
      </c>
      <c r="K263" s="151" t="s">
        <v>150</v>
      </c>
      <c r="L263" s="32"/>
      <c r="M263" s="156" t="s">
        <v>0</v>
      </c>
      <c r="N263" s="157" t="s">
        <v>39</v>
      </c>
      <c r="O263" s="57"/>
      <c r="P263" s="158">
        <f>O263*H263</f>
        <v>0</v>
      </c>
      <c r="Q263" s="158">
        <v>2.0000000000000002E-5</v>
      </c>
      <c r="R263" s="158">
        <f>Q263*H263</f>
        <v>4.8000000000000007E-4</v>
      </c>
      <c r="S263" s="158">
        <v>0</v>
      </c>
      <c r="T263" s="159">
        <f>S263*H263</f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160" t="s">
        <v>151</v>
      </c>
      <c r="AT263" s="160" t="s">
        <v>146</v>
      </c>
      <c r="AU263" s="160" t="s">
        <v>82</v>
      </c>
      <c r="AY263" s="17" t="s">
        <v>144</v>
      </c>
      <c r="BE263" s="161">
        <f>IF(N263="základní",J263,0)</f>
        <v>0</v>
      </c>
      <c r="BF263" s="161">
        <f>IF(N263="snížená",J263,0)</f>
        <v>0</v>
      </c>
      <c r="BG263" s="161">
        <f>IF(N263="zákl. přenesená",J263,0)</f>
        <v>0</v>
      </c>
      <c r="BH263" s="161">
        <f>IF(N263="sníž. přenesená",J263,0)</f>
        <v>0</v>
      </c>
      <c r="BI263" s="161">
        <f>IF(N263="nulová",J263,0)</f>
        <v>0</v>
      </c>
      <c r="BJ263" s="17" t="s">
        <v>80</v>
      </c>
      <c r="BK263" s="161">
        <f>ROUND(I263*H263,2)</f>
        <v>0</v>
      </c>
      <c r="BL263" s="17" t="s">
        <v>151</v>
      </c>
      <c r="BM263" s="160" t="s">
        <v>608</v>
      </c>
    </row>
    <row r="264" spans="1:65" s="2" customFormat="1" ht="24.2" customHeight="1">
      <c r="A264" s="31"/>
      <c r="B264" s="148"/>
      <c r="C264" s="186" t="s">
        <v>609</v>
      </c>
      <c r="D264" s="186" t="s">
        <v>181</v>
      </c>
      <c r="E264" s="187" t="s">
        <v>610</v>
      </c>
      <c r="F264" s="188" t="s">
        <v>611</v>
      </c>
      <c r="G264" s="189" t="s">
        <v>190</v>
      </c>
      <c r="H264" s="190">
        <v>24.36</v>
      </c>
      <c r="I264" s="191"/>
      <c r="J264" s="192">
        <f>ROUND(I264*H264,2)</f>
        <v>0</v>
      </c>
      <c r="K264" s="188" t="s">
        <v>150</v>
      </c>
      <c r="L264" s="193"/>
      <c r="M264" s="194" t="s">
        <v>0</v>
      </c>
      <c r="N264" s="195" t="s">
        <v>39</v>
      </c>
      <c r="O264" s="57"/>
      <c r="P264" s="158">
        <f>O264*H264</f>
        <v>0</v>
      </c>
      <c r="Q264" s="158">
        <v>1.142E-2</v>
      </c>
      <c r="R264" s="158">
        <f>Q264*H264</f>
        <v>0.27819119999999997</v>
      </c>
      <c r="S264" s="158">
        <v>0</v>
      </c>
      <c r="T264" s="159">
        <f>S264*H264</f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160" t="s">
        <v>180</v>
      </c>
      <c r="AT264" s="160" t="s">
        <v>181</v>
      </c>
      <c r="AU264" s="160" t="s">
        <v>82</v>
      </c>
      <c r="AY264" s="17" t="s">
        <v>144</v>
      </c>
      <c r="BE264" s="161">
        <f>IF(N264="základní",J264,0)</f>
        <v>0</v>
      </c>
      <c r="BF264" s="161">
        <f>IF(N264="snížená",J264,0)</f>
        <v>0</v>
      </c>
      <c r="BG264" s="161">
        <f>IF(N264="zákl. přenesená",J264,0)</f>
        <v>0</v>
      </c>
      <c r="BH264" s="161">
        <f>IF(N264="sníž. přenesená",J264,0)</f>
        <v>0</v>
      </c>
      <c r="BI264" s="161">
        <f>IF(N264="nulová",J264,0)</f>
        <v>0</v>
      </c>
      <c r="BJ264" s="17" t="s">
        <v>80</v>
      </c>
      <c r="BK264" s="161">
        <f>ROUND(I264*H264,2)</f>
        <v>0</v>
      </c>
      <c r="BL264" s="17" t="s">
        <v>151</v>
      </c>
      <c r="BM264" s="160" t="s">
        <v>612</v>
      </c>
    </row>
    <row r="265" spans="1:65" s="14" customFormat="1">
      <c r="B265" s="170"/>
      <c r="D265" s="163" t="s">
        <v>157</v>
      </c>
      <c r="F265" s="172" t="s">
        <v>613</v>
      </c>
      <c r="H265" s="173">
        <v>24.36</v>
      </c>
      <c r="I265" s="174"/>
      <c r="L265" s="170"/>
      <c r="M265" s="175"/>
      <c r="N265" s="176"/>
      <c r="O265" s="176"/>
      <c r="P265" s="176"/>
      <c r="Q265" s="176"/>
      <c r="R265" s="176"/>
      <c r="S265" s="176"/>
      <c r="T265" s="177"/>
      <c r="AT265" s="171" t="s">
        <v>157</v>
      </c>
      <c r="AU265" s="171" t="s">
        <v>82</v>
      </c>
      <c r="AV265" s="14" t="s">
        <v>82</v>
      </c>
      <c r="AW265" s="14" t="s">
        <v>2</v>
      </c>
      <c r="AX265" s="14" t="s">
        <v>80</v>
      </c>
      <c r="AY265" s="171" t="s">
        <v>144</v>
      </c>
    </row>
    <row r="266" spans="1:65" s="2" customFormat="1" ht="24.2" customHeight="1">
      <c r="A266" s="31"/>
      <c r="B266" s="148"/>
      <c r="C266" s="149" t="s">
        <v>614</v>
      </c>
      <c r="D266" s="149" t="s">
        <v>146</v>
      </c>
      <c r="E266" s="150" t="s">
        <v>615</v>
      </c>
      <c r="F266" s="151" t="s">
        <v>616</v>
      </c>
      <c r="G266" s="152" t="s">
        <v>386</v>
      </c>
      <c r="H266" s="153">
        <v>6</v>
      </c>
      <c r="I266" s="154"/>
      <c r="J266" s="155">
        <f t="shared" ref="J266:J280" si="0">ROUND(I266*H266,2)</f>
        <v>0</v>
      </c>
      <c r="K266" s="151" t="s">
        <v>0</v>
      </c>
      <c r="L266" s="32"/>
      <c r="M266" s="156" t="s">
        <v>0</v>
      </c>
      <c r="N266" s="157" t="s">
        <v>39</v>
      </c>
      <c r="O266" s="57"/>
      <c r="P266" s="158">
        <f t="shared" ref="P266:P280" si="1">O266*H266</f>
        <v>0</v>
      </c>
      <c r="Q266" s="158">
        <v>8.0000000000000007E-5</v>
      </c>
      <c r="R266" s="158">
        <f t="shared" ref="R266:R280" si="2">Q266*H266</f>
        <v>4.8000000000000007E-4</v>
      </c>
      <c r="S266" s="158">
        <v>0</v>
      </c>
      <c r="T266" s="159">
        <f t="shared" ref="T266:T280" si="3">S266*H266</f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160" t="s">
        <v>151</v>
      </c>
      <c r="AT266" s="160" t="s">
        <v>146</v>
      </c>
      <c r="AU266" s="160" t="s">
        <v>82</v>
      </c>
      <c r="AY266" s="17" t="s">
        <v>144</v>
      </c>
      <c r="BE266" s="161">
        <f t="shared" ref="BE266:BE280" si="4">IF(N266="základní",J266,0)</f>
        <v>0</v>
      </c>
      <c r="BF266" s="161">
        <f t="shared" ref="BF266:BF280" si="5">IF(N266="snížená",J266,0)</f>
        <v>0</v>
      </c>
      <c r="BG266" s="161">
        <f t="shared" ref="BG266:BG280" si="6">IF(N266="zákl. přenesená",J266,0)</f>
        <v>0</v>
      </c>
      <c r="BH266" s="161">
        <f t="shared" ref="BH266:BH280" si="7">IF(N266="sníž. přenesená",J266,0)</f>
        <v>0</v>
      </c>
      <c r="BI266" s="161">
        <f t="shared" ref="BI266:BI280" si="8">IF(N266="nulová",J266,0)</f>
        <v>0</v>
      </c>
      <c r="BJ266" s="17" t="s">
        <v>80</v>
      </c>
      <c r="BK266" s="161">
        <f t="shared" ref="BK266:BK280" si="9">ROUND(I266*H266,2)</f>
        <v>0</v>
      </c>
      <c r="BL266" s="17" t="s">
        <v>151</v>
      </c>
      <c r="BM266" s="160" t="s">
        <v>617</v>
      </c>
    </row>
    <row r="267" spans="1:65" s="2" customFormat="1" ht="16.5" customHeight="1">
      <c r="A267" s="31"/>
      <c r="B267" s="148"/>
      <c r="C267" s="186" t="s">
        <v>618</v>
      </c>
      <c r="D267" s="186" t="s">
        <v>181</v>
      </c>
      <c r="E267" s="187" t="s">
        <v>619</v>
      </c>
      <c r="F267" s="188" t="s">
        <v>620</v>
      </c>
      <c r="G267" s="189" t="s">
        <v>386</v>
      </c>
      <c r="H267" s="190">
        <v>6</v>
      </c>
      <c r="I267" s="191"/>
      <c r="J267" s="192">
        <f t="shared" si="0"/>
        <v>0</v>
      </c>
      <c r="K267" s="188" t="s">
        <v>0</v>
      </c>
      <c r="L267" s="193"/>
      <c r="M267" s="194" t="s">
        <v>0</v>
      </c>
      <c r="N267" s="195" t="s">
        <v>39</v>
      </c>
      <c r="O267" s="57"/>
      <c r="P267" s="158">
        <f t="shared" si="1"/>
        <v>0</v>
      </c>
      <c r="Q267" s="158">
        <v>5.0000000000000001E-4</v>
      </c>
      <c r="R267" s="158">
        <f t="shared" si="2"/>
        <v>3.0000000000000001E-3</v>
      </c>
      <c r="S267" s="158">
        <v>0</v>
      </c>
      <c r="T267" s="159">
        <f t="shared" si="3"/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60" t="s">
        <v>180</v>
      </c>
      <c r="AT267" s="160" t="s">
        <v>181</v>
      </c>
      <c r="AU267" s="160" t="s">
        <v>82</v>
      </c>
      <c r="AY267" s="17" t="s">
        <v>144</v>
      </c>
      <c r="BE267" s="161">
        <f t="shared" si="4"/>
        <v>0</v>
      </c>
      <c r="BF267" s="161">
        <f t="shared" si="5"/>
        <v>0</v>
      </c>
      <c r="BG267" s="161">
        <f t="shared" si="6"/>
        <v>0</v>
      </c>
      <c r="BH267" s="161">
        <f t="shared" si="7"/>
        <v>0</v>
      </c>
      <c r="BI267" s="161">
        <f t="shared" si="8"/>
        <v>0</v>
      </c>
      <c r="BJ267" s="17" t="s">
        <v>80</v>
      </c>
      <c r="BK267" s="161">
        <f t="shared" si="9"/>
        <v>0</v>
      </c>
      <c r="BL267" s="17" t="s">
        <v>151</v>
      </c>
      <c r="BM267" s="160" t="s">
        <v>621</v>
      </c>
    </row>
    <row r="268" spans="1:65" s="2" customFormat="1" ht="24.2" customHeight="1">
      <c r="A268" s="31"/>
      <c r="B268" s="148"/>
      <c r="C268" s="149" t="s">
        <v>622</v>
      </c>
      <c r="D268" s="149" t="s">
        <v>146</v>
      </c>
      <c r="E268" s="150" t="s">
        <v>623</v>
      </c>
      <c r="F268" s="151" t="s">
        <v>624</v>
      </c>
      <c r="G268" s="152" t="s">
        <v>386</v>
      </c>
      <c r="H268" s="153">
        <v>1</v>
      </c>
      <c r="I268" s="154"/>
      <c r="J268" s="155">
        <f t="shared" si="0"/>
        <v>0</v>
      </c>
      <c r="K268" s="151" t="s">
        <v>150</v>
      </c>
      <c r="L268" s="32"/>
      <c r="M268" s="156" t="s">
        <v>0</v>
      </c>
      <c r="N268" s="157" t="s">
        <v>39</v>
      </c>
      <c r="O268" s="57"/>
      <c r="P268" s="158">
        <f t="shared" si="1"/>
        <v>0</v>
      </c>
      <c r="Q268" s="158">
        <v>0</v>
      </c>
      <c r="R268" s="158">
        <f t="shared" si="2"/>
        <v>0</v>
      </c>
      <c r="S268" s="158">
        <v>0</v>
      </c>
      <c r="T268" s="159">
        <f t="shared" si="3"/>
        <v>0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160" t="s">
        <v>151</v>
      </c>
      <c r="AT268" s="160" t="s">
        <v>146</v>
      </c>
      <c r="AU268" s="160" t="s">
        <v>82</v>
      </c>
      <c r="AY268" s="17" t="s">
        <v>144</v>
      </c>
      <c r="BE268" s="161">
        <f t="shared" si="4"/>
        <v>0</v>
      </c>
      <c r="BF268" s="161">
        <f t="shared" si="5"/>
        <v>0</v>
      </c>
      <c r="BG268" s="161">
        <f t="shared" si="6"/>
        <v>0</v>
      </c>
      <c r="BH268" s="161">
        <f t="shared" si="7"/>
        <v>0</v>
      </c>
      <c r="BI268" s="161">
        <f t="shared" si="8"/>
        <v>0</v>
      </c>
      <c r="BJ268" s="17" t="s">
        <v>80</v>
      </c>
      <c r="BK268" s="161">
        <f t="shared" si="9"/>
        <v>0</v>
      </c>
      <c r="BL268" s="17" t="s">
        <v>151</v>
      </c>
      <c r="BM268" s="160" t="s">
        <v>625</v>
      </c>
    </row>
    <row r="269" spans="1:65" s="2" customFormat="1" ht="16.5" customHeight="1">
      <c r="A269" s="31"/>
      <c r="B269" s="148"/>
      <c r="C269" s="186" t="s">
        <v>626</v>
      </c>
      <c r="D269" s="186" t="s">
        <v>181</v>
      </c>
      <c r="E269" s="187" t="s">
        <v>627</v>
      </c>
      <c r="F269" s="188" t="s">
        <v>628</v>
      </c>
      <c r="G269" s="189" t="s">
        <v>386</v>
      </c>
      <c r="H269" s="190">
        <v>1</v>
      </c>
      <c r="I269" s="191"/>
      <c r="J269" s="192">
        <f t="shared" si="0"/>
        <v>0</v>
      </c>
      <c r="K269" s="188" t="s">
        <v>0</v>
      </c>
      <c r="L269" s="193"/>
      <c r="M269" s="194" t="s">
        <v>0</v>
      </c>
      <c r="N269" s="195" t="s">
        <v>39</v>
      </c>
      <c r="O269" s="57"/>
      <c r="P269" s="158">
        <f t="shared" si="1"/>
        <v>0</v>
      </c>
      <c r="Q269" s="158">
        <v>2.0999999999999999E-3</v>
      </c>
      <c r="R269" s="158">
        <f t="shared" si="2"/>
        <v>2.0999999999999999E-3</v>
      </c>
      <c r="S269" s="158">
        <v>0</v>
      </c>
      <c r="T269" s="159">
        <f t="shared" si="3"/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160" t="s">
        <v>180</v>
      </c>
      <c r="AT269" s="160" t="s">
        <v>181</v>
      </c>
      <c r="AU269" s="160" t="s">
        <v>82</v>
      </c>
      <c r="AY269" s="17" t="s">
        <v>144</v>
      </c>
      <c r="BE269" s="161">
        <f t="shared" si="4"/>
        <v>0</v>
      </c>
      <c r="BF269" s="161">
        <f t="shared" si="5"/>
        <v>0</v>
      </c>
      <c r="BG269" s="161">
        <f t="shared" si="6"/>
        <v>0</v>
      </c>
      <c r="BH269" s="161">
        <f t="shared" si="7"/>
        <v>0</v>
      </c>
      <c r="BI269" s="161">
        <f t="shared" si="8"/>
        <v>0</v>
      </c>
      <c r="BJ269" s="17" t="s">
        <v>80</v>
      </c>
      <c r="BK269" s="161">
        <f t="shared" si="9"/>
        <v>0</v>
      </c>
      <c r="BL269" s="17" t="s">
        <v>151</v>
      </c>
      <c r="BM269" s="160" t="s">
        <v>629</v>
      </c>
    </row>
    <row r="270" spans="1:65" s="2" customFormat="1" ht="24.2" customHeight="1">
      <c r="A270" s="31"/>
      <c r="B270" s="148"/>
      <c r="C270" s="149" t="s">
        <v>630</v>
      </c>
      <c r="D270" s="149" t="s">
        <v>146</v>
      </c>
      <c r="E270" s="150" t="s">
        <v>631</v>
      </c>
      <c r="F270" s="151" t="s">
        <v>632</v>
      </c>
      <c r="G270" s="152" t="s">
        <v>386</v>
      </c>
      <c r="H270" s="153">
        <v>2</v>
      </c>
      <c r="I270" s="154"/>
      <c r="J270" s="155">
        <f t="shared" si="0"/>
        <v>0</v>
      </c>
      <c r="K270" s="151" t="s">
        <v>0</v>
      </c>
      <c r="L270" s="32"/>
      <c r="M270" s="156" t="s">
        <v>0</v>
      </c>
      <c r="N270" s="157" t="s">
        <v>39</v>
      </c>
      <c r="O270" s="57"/>
      <c r="P270" s="158">
        <f t="shared" si="1"/>
        <v>0</v>
      </c>
      <c r="Q270" s="158">
        <v>1E-4</v>
      </c>
      <c r="R270" s="158">
        <f t="shared" si="2"/>
        <v>2.0000000000000001E-4</v>
      </c>
      <c r="S270" s="158">
        <v>0</v>
      </c>
      <c r="T270" s="159">
        <f t="shared" si="3"/>
        <v>0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160" t="s">
        <v>151</v>
      </c>
      <c r="AT270" s="160" t="s">
        <v>146</v>
      </c>
      <c r="AU270" s="160" t="s">
        <v>82</v>
      </c>
      <c r="AY270" s="17" t="s">
        <v>144</v>
      </c>
      <c r="BE270" s="161">
        <f t="shared" si="4"/>
        <v>0</v>
      </c>
      <c r="BF270" s="161">
        <f t="shared" si="5"/>
        <v>0</v>
      </c>
      <c r="BG270" s="161">
        <f t="shared" si="6"/>
        <v>0</v>
      </c>
      <c r="BH270" s="161">
        <f t="shared" si="7"/>
        <v>0</v>
      </c>
      <c r="BI270" s="161">
        <f t="shared" si="8"/>
        <v>0</v>
      </c>
      <c r="BJ270" s="17" t="s">
        <v>80</v>
      </c>
      <c r="BK270" s="161">
        <f t="shared" si="9"/>
        <v>0</v>
      </c>
      <c r="BL270" s="17" t="s">
        <v>151</v>
      </c>
      <c r="BM270" s="160" t="s">
        <v>633</v>
      </c>
    </row>
    <row r="271" spans="1:65" s="2" customFormat="1" ht="16.5" customHeight="1">
      <c r="A271" s="31"/>
      <c r="B271" s="148"/>
      <c r="C271" s="186" t="s">
        <v>634</v>
      </c>
      <c r="D271" s="186" t="s">
        <v>181</v>
      </c>
      <c r="E271" s="187" t="s">
        <v>635</v>
      </c>
      <c r="F271" s="188" t="s">
        <v>636</v>
      </c>
      <c r="G271" s="189" t="s">
        <v>386</v>
      </c>
      <c r="H271" s="190">
        <v>2</v>
      </c>
      <c r="I271" s="191"/>
      <c r="J271" s="192">
        <f t="shared" si="0"/>
        <v>0</v>
      </c>
      <c r="K271" s="188" t="s">
        <v>0</v>
      </c>
      <c r="L271" s="193"/>
      <c r="M271" s="194" t="s">
        <v>0</v>
      </c>
      <c r="N271" s="195" t="s">
        <v>39</v>
      </c>
      <c r="O271" s="57"/>
      <c r="P271" s="158">
        <f t="shared" si="1"/>
        <v>0</v>
      </c>
      <c r="Q271" s="158">
        <v>5.9999999999999995E-4</v>
      </c>
      <c r="R271" s="158">
        <f t="shared" si="2"/>
        <v>1.1999999999999999E-3</v>
      </c>
      <c r="S271" s="158">
        <v>0</v>
      </c>
      <c r="T271" s="159">
        <f t="shared" si="3"/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160" t="s">
        <v>180</v>
      </c>
      <c r="AT271" s="160" t="s">
        <v>181</v>
      </c>
      <c r="AU271" s="160" t="s">
        <v>82</v>
      </c>
      <c r="AY271" s="17" t="s">
        <v>144</v>
      </c>
      <c r="BE271" s="161">
        <f t="shared" si="4"/>
        <v>0</v>
      </c>
      <c r="BF271" s="161">
        <f t="shared" si="5"/>
        <v>0</v>
      </c>
      <c r="BG271" s="161">
        <f t="shared" si="6"/>
        <v>0</v>
      </c>
      <c r="BH271" s="161">
        <f t="shared" si="7"/>
        <v>0</v>
      </c>
      <c r="BI271" s="161">
        <f t="shared" si="8"/>
        <v>0</v>
      </c>
      <c r="BJ271" s="17" t="s">
        <v>80</v>
      </c>
      <c r="BK271" s="161">
        <f t="shared" si="9"/>
        <v>0</v>
      </c>
      <c r="BL271" s="17" t="s">
        <v>151</v>
      </c>
      <c r="BM271" s="160" t="s">
        <v>637</v>
      </c>
    </row>
    <row r="272" spans="1:65" s="2" customFormat="1" ht="24.2" customHeight="1">
      <c r="A272" s="31"/>
      <c r="B272" s="148"/>
      <c r="C272" s="149" t="s">
        <v>638</v>
      </c>
      <c r="D272" s="149" t="s">
        <v>146</v>
      </c>
      <c r="E272" s="150" t="s">
        <v>639</v>
      </c>
      <c r="F272" s="151" t="s">
        <v>640</v>
      </c>
      <c r="G272" s="152" t="s">
        <v>386</v>
      </c>
      <c r="H272" s="153">
        <v>2</v>
      </c>
      <c r="I272" s="154"/>
      <c r="J272" s="155">
        <f t="shared" si="0"/>
        <v>0</v>
      </c>
      <c r="K272" s="151" t="s">
        <v>150</v>
      </c>
      <c r="L272" s="32"/>
      <c r="M272" s="156" t="s">
        <v>0</v>
      </c>
      <c r="N272" s="157" t="s">
        <v>39</v>
      </c>
      <c r="O272" s="57"/>
      <c r="P272" s="158">
        <f t="shared" si="1"/>
        <v>0</v>
      </c>
      <c r="Q272" s="158">
        <v>0</v>
      </c>
      <c r="R272" s="158">
        <f t="shared" si="2"/>
        <v>0</v>
      </c>
      <c r="S272" s="158">
        <v>0</v>
      </c>
      <c r="T272" s="159">
        <f t="shared" si="3"/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160" t="s">
        <v>151</v>
      </c>
      <c r="AT272" s="160" t="s">
        <v>146</v>
      </c>
      <c r="AU272" s="160" t="s">
        <v>82</v>
      </c>
      <c r="AY272" s="17" t="s">
        <v>144</v>
      </c>
      <c r="BE272" s="161">
        <f t="shared" si="4"/>
        <v>0</v>
      </c>
      <c r="BF272" s="161">
        <f t="shared" si="5"/>
        <v>0</v>
      </c>
      <c r="BG272" s="161">
        <f t="shared" si="6"/>
        <v>0</v>
      </c>
      <c r="BH272" s="161">
        <f t="shared" si="7"/>
        <v>0</v>
      </c>
      <c r="BI272" s="161">
        <f t="shared" si="8"/>
        <v>0</v>
      </c>
      <c r="BJ272" s="17" t="s">
        <v>80</v>
      </c>
      <c r="BK272" s="161">
        <f t="shared" si="9"/>
        <v>0</v>
      </c>
      <c r="BL272" s="17" t="s">
        <v>151</v>
      </c>
      <c r="BM272" s="160" t="s">
        <v>641</v>
      </c>
    </row>
    <row r="273" spans="1:65" s="2" customFormat="1" ht="16.5" customHeight="1">
      <c r="A273" s="31"/>
      <c r="B273" s="148"/>
      <c r="C273" s="186" t="s">
        <v>642</v>
      </c>
      <c r="D273" s="186" t="s">
        <v>181</v>
      </c>
      <c r="E273" s="187" t="s">
        <v>643</v>
      </c>
      <c r="F273" s="188" t="s">
        <v>644</v>
      </c>
      <c r="G273" s="189" t="s">
        <v>386</v>
      </c>
      <c r="H273" s="190">
        <v>2</v>
      </c>
      <c r="I273" s="191"/>
      <c r="J273" s="192">
        <f t="shared" si="0"/>
        <v>0</v>
      </c>
      <c r="K273" s="188" t="s">
        <v>150</v>
      </c>
      <c r="L273" s="193"/>
      <c r="M273" s="194" t="s">
        <v>0</v>
      </c>
      <c r="N273" s="195" t="s">
        <v>39</v>
      </c>
      <c r="O273" s="57"/>
      <c r="P273" s="158">
        <f t="shared" si="1"/>
        <v>0</v>
      </c>
      <c r="Q273" s="158">
        <v>5.7999999999999996E-3</v>
      </c>
      <c r="R273" s="158">
        <f t="shared" si="2"/>
        <v>1.1599999999999999E-2</v>
      </c>
      <c r="S273" s="158">
        <v>0</v>
      </c>
      <c r="T273" s="159">
        <f t="shared" si="3"/>
        <v>0</v>
      </c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R273" s="160" t="s">
        <v>180</v>
      </c>
      <c r="AT273" s="160" t="s">
        <v>181</v>
      </c>
      <c r="AU273" s="160" t="s">
        <v>82</v>
      </c>
      <c r="AY273" s="17" t="s">
        <v>144</v>
      </c>
      <c r="BE273" s="161">
        <f t="shared" si="4"/>
        <v>0</v>
      </c>
      <c r="BF273" s="161">
        <f t="shared" si="5"/>
        <v>0</v>
      </c>
      <c r="BG273" s="161">
        <f t="shared" si="6"/>
        <v>0</v>
      </c>
      <c r="BH273" s="161">
        <f t="shared" si="7"/>
        <v>0</v>
      </c>
      <c r="BI273" s="161">
        <f t="shared" si="8"/>
        <v>0</v>
      </c>
      <c r="BJ273" s="17" t="s">
        <v>80</v>
      </c>
      <c r="BK273" s="161">
        <f t="shared" si="9"/>
        <v>0</v>
      </c>
      <c r="BL273" s="17" t="s">
        <v>151</v>
      </c>
      <c r="BM273" s="160" t="s">
        <v>645</v>
      </c>
    </row>
    <row r="274" spans="1:65" s="2" customFormat="1" ht="24.2" customHeight="1">
      <c r="A274" s="31"/>
      <c r="B274" s="148"/>
      <c r="C274" s="149" t="s">
        <v>646</v>
      </c>
      <c r="D274" s="149" t="s">
        <v>146</v>
      </c>
      <c r="E274" s="150" t="s">
        <v>647</v>
      </c>
      <c r="F274" s="151" t="s">
        <v>648</v>
      </c>
      <c r="G274" s="152" t="s">
        <v>386</v>
      </c>
      <c r="H274" s="153">
        <v>3</v>
      </c>
      <c r="I274" s="154"/>
      <c r="J274" s="155">
        <f t="shared" si="0"/>
        <v>0</v>
      </c>
      <c r="K274" s="151" t="s">
        <v>0</v>
      </c>
      <c r="L274" s="32"/>
      <c r="M274" s="156" t="s">
        <v>0</v>
      </c>
      <c r="N274" s="157" t="s">
        <v>39</v>
      </c>
      <c r="O274" s="57"/>
      <c r="P274" s="158">
        <f t="shared" si="1"/>
        <v>0</v>
      </c>
      <c r="Q274" s="158">
        <v>1E-4</v>
      </c>
      <c r="R274" s="158">
        <f t="shared" si="2"/>
        <v>3.0000000000000003E-4</v>
      </c>
      <c r="S274" s="158">
        <v>0</v>
      </c>
      <c r="T274" s="159">
        <f t="shared" si="3"/>
        <v>0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160" t="s">
        <v>151</v>
      </c>
      <c r="AT274" s="160" t="s">
        <v>146</v>
      </c>
      <c r="AU274" s="160" t="s">
        <v>82</v>
      </c>
      <c r="AY274" s="17" t="s">
        <v>144</v>
      </c>
      <c r="BE274" s="161">
        <f t="shared" si="4"/>
        <v>0</v>
      </c>
      <c r="BF274" s="161">
        <f t="shared" si="5"/>
        <v>0</v>
      </c>
      <c r="BG274" s="161">
        <f t="shared" si="6"/>
        <v>0</v>
      </c>
      <c r="BH274" s="161">
        <f t="shared" si="7"/>
        <v>0</v>
      </c>
      <c r="BI274" s="161">
        <f t="shared" si="8"/>
        <v>0</v>
      </c>
      <c r="BJ274" s="17" t="s">
        <v>80</v>
      </c>
      <c r="BK274" s="161">
        <f t="shared" si="9"/>
        <v>0</v>
      </c>
      <c r="BL274" s="17" t="s">
        <v>151</v>
      </c>
      <c r="BM274" s="160" t="s">
        <v>649</v>
      </c>
    </row>
    <row r="275" spans="1:65" s="2" customFormat="1" ht="16.5" customHeight="1">
      <c r="A275" s="31"/>
      <c r="B275" s="148"/>
      <c r="C275" s="186" t="s">
        <v>650</v>
      </c>
      <c r="D275" s="186" t="s">
        <v>181</v>
      </c>
      <c r="E275" s="187" t="s">
        <v>651</v>
      </c>
      <c r="F275" s="188" t="s">
        <v>652</v>
      </c>
      <c r="G275" s="189" t="s">
        <v>386</v>
      </c>
      <c r="H275" s="190">
        <v>3</v>
      </c>
      <c r="I275" s="191"/>
      <c r="J275" s="192">
        <f t="shared" si="0"/>
        <v>0</v>
      </c>
      <c r="K275" s="188" t="s">
        <v>0</v>
      </c>
      <c r="L275" s="193"/>
      <c r="M275" s="194" t="s">
        <v>0</v>
      </c>
      <c r="N275" s="195" t="s">
        <v>39</v>
      </c>
      <c r="O275" s="57"/>
      <c r="P275" s="158">
        <f t="shared" si="1"/>
        <v>0</v>
      </c>
      <c r="Q275" s="158">
        <v>8.9999999999999998E-4</v>
      </c>
      <c r="R275" s="158">
        <f t="shared" si="2"/>
        <v>2.7000000000000001E-3</v>
      </c>
      <c r="S275" s="158">
        <v>0</v>
      </c>
      <c r="T275" s="159">
        <f t="shared" si="3"/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160" t="s">
        <v>180</v>
      </c>
      <c r="AT275" s="160" t="s">
        <v>181</v>
      </c>
      <c r="AU275" s="160" t="s">
        <v>82</v>
      </c>
      <c r="AY275" s="17" t="s">
        <v>144</v>
      </c>
      <c r="BE275" s="161">
        <f t="shared" si="4"/>
        <v>0</v>
      </c>
      <c r="BF275" s="161">
        <f t="shared" si="5"/>
        <v>0</v>
      </c>
      <c r="BG275" s="161">
        <f t="shared" si="6"/>
        <v>0</v>
      </c>
      <c r="BH275" s="161">
        <f t="shared" si="7"/>
        <v>0</v>
      </c>
      <c r="BI275" s="161">
        <f t="shared" si="8"/>
        <v>0</v>
      </c>
      <c r="BJ275" s="17" t="s">
        <v>80</v>
      </c>
      <c r="BK275" s="161">
        <f t="shared" si="9"/>
        <v>0</v>
      </c>
      <c r="BL275" s="17" t="s">
        <v>151</v>
      </c>
      <c r="BM275" s="160" t="s">
        <v>653</v>
      </c>
    </row>
    <row r="276" spans="1:65" s="2" customFormat="1" ht="16.5" customHeight="1">
      <c r="A276" s="31"/>
      <c r="B276" s="148"/>
      <c r="C276" s="149" t="s">
        <v>654</v>
      </c>
      <c r="D276" s="149" t="s">
        <v>146</v>
      </c>
      <c r="E276" s="150" t="s">
        <v>655</v>
      </c>
      <c r="F276" s="151" t="s">
        <v>656</v>
      </c>
      <c r="G276" s="152" t="s">
        <v>386</v>
      </c>
      <c r="H276" s="153">
        <v>1</v>
      </c>
      <c r="I276" s="154"/>
      <c r="J276" s="155">
        <f t="shared" si="0"/>
        <v>0</v>
      </c>
      <c r="K276" s="151" t="s">
        <v>150</v>
      </c>
      <c r="L276" s="32"/>
      <c r="M276" s="156" t="s">
        <v>0</v>
      </c>
      <c r="N276" s="157" t="s">
        <v>39</v>
      </c>
      <c r="O276" s="57"/>
      <c r="P276" s="158">
        <f t="shared" si="1"/>
        <v>0</v>
      </c>
      <c r="Q276" s="158">
        <v>6.9999999999999999E-4</v>
      </c>
      <c r="R276" s="158">
        <f t="shared" si="2"/>
        <v>6.9999999999999999E-4</v>
      </c>
      <c r="S276" s="158">
        <v>0</v>
      </c>
      <c r="T276" s="159">
        <f t="shared" si="3"/>
        <v>0</v>
      </c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R276" s="160" t="s">
        <v>151</v>
      </c>
      <c r="AT276" s="160" t="s">
        <v>146</v>
      </c>
      <c r="AU276" s="160" t="s">
        <v>82</v>
      </c>
      <c r="AY276" s="17" t="s">
        <v>144</v>
      </c>
      <c r="BE276" s="161">
        <f t="shared" si="4"/>
        <v>0</v>
      </c>
      <c r="BF276" s="161">
        <f t="shared" si="5"/>
        <v>0</v>
      </c>
      <c r="BG276" s="161">
        <f t="shared" si="6"/>
        <v>0</v>
      </c>
      <c r="BH276" s="161">
        <f t="shared" si="7"/>
        <v>0</v>
      </c>
      <c r="BI276" s="161">
        <f t="shared" si="8"/>
        <v>0</v>
      </c>
      <c r="BJ276" s="17" t="s">
        <v>80</v>
      </c>
      <c r="BK276" s="161">
        <f t="shared" si="9"/>
        <v>0</v>
      </c>
      <c r="BL276" s="17" t="s">
        <v>151</v>
      </c>
      <c r="BM276" s="160" t="s">
        <v>657</v>
      </c>
    </row>
    <row r="277" spans="1:65" s="2" customFormat="1" ht="16.5" customHeight="1">
      <c r="A277" s="31"/>
      <c r="B277" s="148"/>
      <c r="C277" s="186" t="s">
        <v>658</v>
      </c>
      <c r="D277" s="186" t="s">
        <v>181</v>
      </c>
      <c r="E277" s="187" t="s">
        <v>659</v>
      </c>
      <c r="F277" s="188" t="s">
        <v>660</v>
      </c>
      <c r="G277" s="189" t="s">
        <v>386</v>
      </c>
      <c r="H277" s="190">
        <v>1</v>
      </c>
      <c r="I277" s="191"/>
      <c r="J277" s="192">
        <f t="shared" si="0"/>
        <v>0</v>
      </c>
      <c r="K277" s="188" t="s">
        <v>0</v>
      </c>
      <c r="L277" s="193"/>
      <c r="M277" s="194" t="s">
        <v>0</v>
      </c>
      <c r="N277" s="195" t="s">
        <v>39</v>
      </c>
      <c r="O277" s="57"/>
      <c r="P277" s="158">
        <f t="shared" si="1"/>
        <v>0</v>
      </c>
      <c r="Q277" s="158">
        <v>2.9999999999999997E-4</v>
      </c>
      <c r="R277" s="158">
        <f t="shared" si="2"/>
        <v>2.9999999999999997E-4</v>
      </c>
      <c r="S277" s="158">
        <v>0</v>
      </c>
      <c r="T277" s="159">
        <f t="shared" si="3"/>
        <v>0</v>
      </c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R277" s="160" t="s">
        <v>180</v>
      </c>
      <c r="AT277" s="160" t="s">
        <v>181</v>
      </c>
      <c r="AU277" s="160" t="s">
        <v>82</v>
      </c>
      <c r="AY277" s="17" t="s">
        <v>144</v>
      </c>
      <c r="BE277" s="161">
        <f t="shared" si="4"/>
        <v>0</v>
      </c>
      <c r="BF277" s="161">
        <f t="shared" si="5"/>
        <v>0</v>
      </c>
      <c r="BG277" s="161">
        <f t="shared" si="6"/>
        <v>0</v>
      </c>
      <c r="BH277" s="161">
        <f t="shared" si="7"/>
        <v>0</v>
      </c>
      <c r="BI277" s="161">
        <f t="shared" si="8"/>
        <v>0</v>
      </c>
      <c r="BJ277" s="17" t="s">
        <v>80</v>
      </c>
      <c r="BK277" s="161">
        <f t="shared" si="9"/>
        <v>0</v>
      </c>
      <c r="BL277" s="17" t="s">
        <v>151</v>
      </c>
      <c r="BM277" s="160" t="s">
        <v>661</v>
      </c>
    </row>
    <row r="278" spans="1:65" s="2" customFormat="1" ht="16.5" customHeight="1">
      <c r="A278" s="31"/>
      <c r="B278" s="148"/>
      <c r="C278" s="149" t="s">
        <v>662</v>
      </c>
      <c r="D278" s="149" t="s">
        <v>146</v>
      </c>
      <c r="E278" s="150" t="s">
        <v>663</v>
      </c>
      <c r="F278" s="151" t="s">
        <v>664</v>
      </c>
      <c r="G278" s="152" t="s">
        <v>386</v>
      </c>
      <c r="H278" s="153">
        <v>1</v>
      </c>
      <c r="I278" s="154"/>
      <c r="J278" s="155">
        <f t="shared" si="0"/>
        <v>0</v>
      </c>
      <c r="K278" s="151" t="s">
        <v>0</v>
      </c>
      <c r="L278" s="32"/>
      <c r="M278" s="156" t="s">
        <v>0</v>
      </c>
      <c r="N278" s="157" t="s">
        <v>39</v>
      </c>
      <c r="O278" s="57"/>
      <c r="P278" s="158">
        <f t="shared" si="1"/>
        <v>0</v>
      </c>
      <c r="Q278" s="158">
        <v>5.0299999999999997E-3</v>
      </c>
      <c r="R278" s="158">
        <f t="shared" si="2"/>
        <v>5.0299999999999997E-3</v>
      </c>
      <c r="S278" s="158">
        <v>0</v>
      </c>
      <c r="T278" s="159">
        <f t="shared" si="3"/>
        <v>0</v>
      </c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R278" s="160" t="s">
        <v>151</v>
      </c>
      <c r="AT278" s="160" t="s">
        <v>146</v>
      </c>
      <c r="AU278" s="160" t="s">
        <v>82</v>
      </c>
      <c r="AY278" s="17" t="s">
        <v>144</v>
      </c>
      <c r="BE278" s="161">
        <f t="shared" si="4"/>
        <v>0</v>
      </c>
      <c r="BF278" s="161">
        <f t="shared" si="5"/>
        <v>0</v>
      </c>
      <c r="BG278" s="161">
        <f t="shared" si="6"/>
        <v>0</v>
      </c>
      <c r="BH278" s="161">
        <f t="shared" si="7"/>
        <v>0</v>
      </c>
      <c r="BI278" s="161">
        <f t="shared" si="8"/>
        <v>0</v>
      </c>
      <c r="BJ278" s="17" t="s">
        <v>80</v>
      </c>
      <c r="BK278" s="161">
        <f t="shared" si="9"/>
        <v>0</v>
      </c>
      <c r="BL278" s="17" t="s">
        <v>151</v>
      </c>
      <c r="BM278" s="160" t="s">
        <v>665</v>
      </c>
    </row>
    <row r="279" spans="1:65" s="2" customFormat="1" ht="16.5" customHeight="1">
      <c r="A279" s="31"/>
      <c r="B279" s="148"/>
      <c r="C279" s="186" t="s">
        <v>666</v>
      </c>
      <c r="D279" s="186" t="s">
        <v>181</v>
      </c>
      <c r="E279" s="187" t="s">
        <v>667</v>
      </c>
      <c r="F279" s="188" t="s">
        <v>668</v>
      </c>
      <c r="G279" s="189" t="s">
        <v>386</v>
      </c>
      <c r="H279" s="190">
        <v>1</v>
      </c>
      <c r="I279" s="191"/>
      <c r="J279" s="192">
        <f t="shared" si="0"/>
        <v>0</v>
      </c>
      <c r="K279" s="188" t="s">
        <v>150</v>
      </c>
      <c r="L279" s="193"/>
      <c r="M279" s="194" t="s">
        <v>0</v>
      </c>
      <c r="N279" s="195" t="s">
        <v>39</v>
      </c>
      <c r="O279" s="57"/>
      <c r="P279" s="158">
        <f t="shared" si="1"/>
        <v>0</v>
      </c>
      <c r="Q279" s="158">
        <v>2.9999999999999997E-4</v>
      </c>
      <c r="R279" s="158">
        <f t="shared" si="2"/>
        <v>2.9999999999999997E-4</v>
      </c>
      <c r="S279" s="158">
        <v>0</v>
      </c>
      <c r="T279" s="159">
        <f t="shared" si="3"/>
        <v>0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160" t="s">
        <v>180</v>
      </c>
      <c r="AT279" s="160" t="s">
        <v>181</v>
      </c>
      <c r="AU279" s="160" t="s">
        <v>82</v>
      </c>
      <c r="AY279" s="17" t="s">
        <v>144</v>
      </c>
      <c r="BE279" s="161">
        <f t="shared" si="4"/>
        <v>0</v>
      </c>
      <c r="BF279" s="161">
        <f t="shared" si="5"/>
        <v>0</v>
      </c>
      <c r="BG279" s="161">
        <f t="shared" si="6"/>
        <v>0</v>
      </c>
      <c r="BH279" s="161">
        <f t="shared" si="7"/>
        <v>0</v>
      </c>
      <c r="BI279" s="161">
        <f t="shared" si="8"/>
        <v>0</v>
      </c>
      <c r="BJ279" s="17" t="s">
        <v>80</v>
      </c>
      <c r="BK279" s="161">
        <f t="shared" si="9"/>
        <v>0</v>
      </c>
      <c r="BL279" s="17" t="s">
        <v>151</v>
      </c>
      <c r="BM279" s="160" t="s">
        <v>669</v>
      </c>
    </row>
    <row r="280" spans="1:65" s="2" customFormat="1" ht="21.75" customHeight="1">
      <c r="A280" s="31"/>
      <c r="B280" s="148"/>
      <c r="C280" s="149" t="s">
        <v>670</v>
      </c>
      <c r="D280" s="149" t="s">
        <v>146</v>
      </c>
      <c r="E280" s="150" t="s">
        <v>380</v>
      </c>
      <c r="F280" s="151" t="s">
        <v>381</v>
      </c>
      <c r="G280" s="152" t="s">
        <v>190</v>
      </c>
      <c r="H280" s="153">
        <v>46</v>
      </c>
      <c r="I280" s="154"/>
      <c r="J280" s="155">
        <f t="shared" si="0"/>
        <v>0</v>
      </c>
      <c r="K280" s="151" t="s">
        <v>150</v>
      </c>
      <c r="L280" s="32"/>
      <c r="M280" s="156" t="s">
        <v>0</v>
      </c>
      <c r="N280" s="157" t="s">
        <v>39</v>
      </c>
      <c r="O280" s="57"/>
      <c r="P280" s="158">
        <f t="shared" si="1"/>
        <v>0</v>
      </c>
      <c r="Q280" s="158">
        <v>0</v>
      </c>
      <c r="R280" s="158">
        <f t="shared" si="2"/>
        <v>0</v>
      </c>
      <c r="S280" s="158">
        <v>0</v>
      </c>
      <c r="T280" s="159">
        <f t="shared" si="3"/>
        <v>0</v>
      </c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R280" s="160" t="s">
        <v>151</v>
      </c>
      <c r="AT280" s="160" t="s">
        <v>146</v>
      </c>
      <c r="AU280" s="160" t="s">
        <v>82</v>
      </c>
      <c r="AY280" s="17" t="s">
        <v>144</v>
      </c>
      <c r="BE280" s="161">
        <f t="shared" si="4"/>
        <v>0</v>
      </c>
      <c r="BF280" s="161">
        <f t="shared" si="5"/>
        <v>0</v>
      </c>
      <c r="BG280" s="161">
        <f t="shared" si="6"/>
        <v>0</v>
      </c>
      <c r="BH280" s="161">
        <f t="shared" si="7"/>
        <v>0</v>
      </c>
      <c r="BI280" s="161">
        <f t="shared" si="8"/>
        <v>0</v>
      </c>
      <c r="BJ280" s="17" t="s">
        <v>80</v>
      </c>
      <c r="BK280" s="161">
        <f t="shared" si="9"/>
        <v>0</v>
      </c>
      <c r="BL280" s="17" t="s">
        <v>151</v>
      </c>
      <c r="BM280" s="160" t="s">
        <v>671</v>
      </c>
    </row>
    <row r="281" spans="1:65" s="14" customFormat="1">
      <c r="B281" s="170"/>
      <c r="D281" s="163" t="s">
        <v>157</v>
      </c>
      <c r="E281" s="171" t="s">
        <v>0</v>
      </c>
      <c r="F281" s="172" t="s">
        <v>672</v>
      </c>
      <c r="H281" s="173">
        <v>46</v>
      </c>
      <c r="I281" s="174"/>
      <c r="L281" s="170"/>
      <c r="M281" s="175"/>
      <c r="N281" s="176"/>
      <c r="O281" s="176"/>
      <c r="P281" s="176"/>
      <c r="Q281" s="176"/>
      <c r="R281" s="176"/>
      <c r="S281" s="176"/>
      <c r="T281" s="177"/>
      <c r="AT281" s="171" t="s">
        <v>157</v>
      </c>
      <c r="AU281" s="171" t="s">
        <v>82</v>
      </c>
      <c r="AV281" s="14" t="s">
        <v>82</v>
      </c>
      <c r="AW281" s="14" t="s">
        <v>30</v>
      </c>
      <c r="AX281" s="14" t="s">
        <v>80</v>
      </c>
      <c r="AY281" s="171" t="s">
        <v>144</v>
      </c>
    </row>
    <row r="282" spans="1:65" s="2" customFormat="1" ht="24.2" customHeight="1">
      <c r="A282" s="31"/>
      <c r="B282" s="148"/>
      <c r="C282" s="149" t="s">
        <v>673</v>
      </c>
      <c r="D282" s="149" t="s">
        <v>146</v>
      </c>
      <c r="E282" s="150" t="s">
        <v>674</v>
      </c>
      <c r="F282" s="151" t="s">
        <v>675</v>
      </c>
      <c r="G282" s="152" t="s">
        <v>190</v>
      </c>
      <c r="H282" s="153">
        <v>24</v>
      </c>
      <c r="I282" s="154"/>
      <c r="J282" s="155">
        <f>ROUND(I282*H282,2)</f>
        <v>0</v>
      </c>
      <c r="K282" s="151" t="s">
        <v>150</v>
      </c>
      <c r="L282" s="32"/>
      <c r="M282" s="156" t="s">
        <v>0</v>
      </c>
      <c r="N282" s="157" t="s">
        <v>39</v>
      </c>
      <c r="O282" s="57"/>
      <c r="P282" s="158">
        <f>O282*H282</f>
        <v>0</v>
      </c>
      <c r="Q282" s="158">
        <v>0</v>
      </c>
      <c r="R282" s="158">
        <f>Q282*H282</f>
        <v>0</v>
      </c>
      <c r="S282" s="158">
        <v>0</v>
      </c>
      <c r="T282" s="159">
        <f>S282*H282</f>
        <v>0</v>
      </c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R282" s="160" t="s">
        <v>151</v>
      </c>
      <c r="AT282" s="160" t="s">
        <v>146</v>
      </c>
      <c r="AU282" s="160" t="s">
        <v>82</v>
      </c>
      <c r="AY282" s="17" t="s">
        <v>144</v>
      </c>
      <c r="BE282" s="161">
        <f>IF(N282="základní",J282,0)</f>
        <v>0</v>
      </c>
      <c r="BF282" s="161">
        <f>IF(N282="snížená",J282,0)</f>
        <v>0</v>
      </c>
      <c r="BG282" s="161">
        <f>IF(N282="zákl. přenesená",J282,0)</f>
        <v>0</v>
      </c>
      <c r="BH282" s="161">
        <f>IF(N282="sníž. přenesená",J282,0)</f>
        <v>0</v>
      </c>
      <c r="BI282" s="161">
        <f>IF(N282="nulová",J282,0)</f>
        <v>0</v>
      </c>
      <c r="BJ282" s="17" t="s">
        <v>80</v>
      </c>
      <c r="BK282" s="161">
        <f>ROUND(I282*H282,2)</f>
        <v>0</v>
      </c>
      <c r="BL282" s="17" t="s">
        <v>151</v>
      </c>
      <c r="BM282" s="160" t="s">
        <v>676</v>
      </c>
    </row>
    <row r="283" spans="1:65" s="2" customFormat="1" ht="24.2" customHeight="1">
      <c r="A283" s="31"/>
      <c r="B283" s="148"/>
      <c r="C283" s="149" t="s">
        <v>677</v>
      </c>
      <c r="D283" s="149" t="s">
        <v>146</v>
      </c>
      <c r="E283" s="150" t="s">
        <v>678</v>
      </c>
      <c r="F283" s="151" t="s">
        <v>679</v>
      </c>
      <c r="G283" s="152" t="s">
        <v>386</v>
      </c>
      <c r="H283" s="153">
        <v>1</v>
      </c>
      <c r="I283" s="154"/>
      <c r="J283" s="155">
        <f>ROUND(I283*H283,2)</f>
        <v>0</v>
      </c>
      <c r="K283" s="151" t="s">
        <v>150</v>
      </c>
      <c r="L283" s="32"/>
      <c r="M283" s="156" t="s">
        <v>0</v>
      </c>
      <c r="N283" s="157" t="s">
        <v>39</v>
      </c>
      <c r="O283" s="57"/>
      <c r="P283" s="158">
        <f>O283*H283</f>
        <v>0</v>
      </c>
      <c r="Q283" s="158">
        <v>9.8899999999999995E-3</v>
      </c>
      <c r="R283" s="158">
        <f>Q283*H283</f>
        <v>9.8899999999999995E-3</v>
      </c>
      <c r="S283" s="158">
        <v>0</v>
      </c>
      <c r="T283" s="159">
        <f>S283*H283</f>
        <v>0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160" t="s">
        <v>151</v>
      </c>
      <c r="AT283" s="160" t="s">
        <v>146</v>
      </c>
      <c r="AU283" s="160" t="s">
        <v>82</v>
      </c>
      <c r="AY283" s="17" t="s">
        <v>144</v>
      </c>
      <c r="BE283" s="161">
        <f>IF(N283="základní",J283,0)</f>
        <v>0</v>
      </c>
      <c r="BF283" s="161">
        <f>IF(N283="snížená",J283,0)</f>
        <v>0</v>
      </c>
      <c r="BG283" s="161">
        <f>IF(N283="zákl. přenesená",J283,0)</f>
        <v>0</v>
      </c>
      <c r="BH283" s="161">
        <f>IF(N283="sníž. přenesená",J283,0)</f>
        <v>0</v>
      </c>
      <c r="BI283" s="161">
        <f>IF(N283="nulová",J283,0)</f>
        <v>0</v>
      </c>
      <c r="BJ283" s="17" t="s">
        <v>80</v>
      </c>
      <c r="BK283" s="161">
        <f>ROUND(I283*H283,2)</f>
        <v>0</v>
      </c>
      <c r="BL283" s="17" t="s">
        <v>151</v>
      </c>
      <c r="BM283" s="160" t="s">
        <v>680</v>
      </c>
    </row>
    <row r="284" spans="1:65" s="14" customFormat="1">
      <c r="B284" s="170"/>
      <c r="D284" s="163" t="s">
        <v>157</v>
      </c>
      <c r="E284" s="171" t="s">
        <v>0</v>
      </c>
      <c r="F284" s="172" t="s">
        <v>566</v>
      </c>
      <c r="H284" s="173">
        <v>1</v>
      </c>
      <c r="I284" s="174"/>
      <c r="L284" s="170"/>
      <c r="M284" s="175"/>
      <c r="N284" s="176"/>
      <c r="O284" s="176"/>
      <c r="P284" s="176"/>
      <c r="Q284" s="176"/>
      <c r="R284" s="176"/>
      <c r="S284" s="176"/>
      <c r="T284" s="177"/>
      <c r="AT284" s="171" t="s">
        <v>157</v>
      </c>
      <c r="AU284" s="171" t="s">
        <v>82</v>
      </c>
      <c r="AV284" s="14" t="s">
        <v>82</v>
      </c>
      <c r="AW284" s="14" t="s">
        <v>30</v>
      </c>
      <c r="AX284" s="14" t="s">
        <v>80</v>
      </c>
      <c r="AY284" s="171" t="s">
        <v>144</v>
      </c>
    </row>
    <row r="285" spans="1:65" s="2" customFormat="1" ht="16.5" customHeight="1">
      <c r="A285" s="31"/>
      <c r="B285" s="148"/>
      <c r="C285" s="186" t="s">
        <v>681</v>
      </c>
      <c r="D285" s="186" t="s">
        <v>181</v>
      </c>
      <c r="E285" s="187" t="s">
        <v>682</v>
      </c>
      <c r="F285" s="188" t="s">
        <v>683</v>
      </c>
      <c r="G285" s="189" t="s">
        <v>386</v>
      </c>
      <c r="H285" s="190">
        <v>1</v>
      </c>
      <c r="I285" s="191"/>
      <c r="J285" s="192">
        <f>ROUND(I285*H285,2)</f>
        <v>0</v>
      </c>
      <c r="K285" s="188" t="s">
        <v>150</v>
      </c>
      <c r="L285" s="193"/>
      <c r="M285" s="194" t="s">
        <v>0</v>
      </c>
      <c r="N285" s="195" t="s">
        <v>39</v>
      </c>
      <c r="O285" s="57"/>
      <c r="P285" s="158">
        <f>O285*H285</f>
        <v>0</v>
      </c>
      <c r="Q285" s="158">
        <v>0.26200000000000001</v>
      </c>
      <c r="R285" s="158">
        <f>Q285*H285</f>
        <v>0.26200000000000001</v>
      </c>
      <c r="S285" s="158">
        <v>0</v>
      </c>
      <c r="T285" s="159">
        <f>S285*H285</f>
        <v>0</v>
      </c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R285" s="160" t="s">
        <v>180</v>
      </c>
      <c r="AT285" s="160" t="s">
        <v>181</v>
      </c>
      <c r="AU285" s="160" t="s">
        <v>82</v>
      </c>
      <c r="AY285" s="17" t="s">
        <v>144</v>
      </c>
      <c r="BE285" s="161">
        <f>IF(N285="základní",J285,0)</f>
        <v>0</v>
      </c>
      <c r="BF285" s="161">
        <f>IF(N285="snížená",J285,0)</f>
        <v>0</v>
      </c>
      <c r="BG285" s="161">
        <f>IF(N285="zákl. přenesená",J285,0)</f>
        <v>0</v>
      </c>
      <c r="BH285" s="161">
        <f>IF(N285="sníž. přenesená",J285,0)</f>
        <v>0</v>
      </c>
      <c r="BI285" s="161">
        <f>IF(N285="nulová",J285,0)</f>
        <v>0</v>
      </c>
      <c r="BJ285" s="17" t="s">
        <v>80</v>
      </c>
      <c r="BK285" s="161">
        <f>ROUND(I285*H285,2)</f>
        <v>0</v>
      </c>
      <c r="BL285" s="17" t="s">
        <v>151</v>
      </c>
      <c r="BM285" s="160" t="s">
        <v>684</v>
      </c>
    </row>
    <row r="286" spans="1:65" s="2" customFormat="1" ht="24.2" customHeight="1">
      <c r="A286" s="31"/>
      <c r="B286" s="148"/>
      <c r="C286" s="149" t="s">
        <v>685</v>
      </c>
      <c r="D286" s="149" t="s">
        <v>146</v>
      </c>
      <c r="E286" s="150" t="s">
        <v>686</v>
      </c>
      <c r="F286" s="151" t="s">
        <v>687</v>
      </c>
      <c r="G286" s="152" t="s">
        <v>386</v>
      </c>
      <c r="H286" s="153">
        <v>1</v>
      </c>
      <c r="I286" s="154"/>
      <c r="J286" s="155">
        <f>ROUND(I286*H286,2)</f>
        <v>0</v>
      </c>
      <c r="K286" s="151" t="s">
        <v>150</v>
      </c>
      <c r="L286" s="32"/>
      <c r="M286" s="156" t="s">
        <v>0</v>
      </c>
      <c r="N286" s="157" t="s">
        <v>39</v>
      </c>
      <c r="O286" s="57"/>
      <c r="P286" s="158">
        <f>O286*H286</f>
        <v>0</v>
      </c>
      <c r="Q286" s="158">
        <v>1.218E-2</v>
      </c>
      <c r="R286" s="158">
        <f>Q286*H286</f>
        <v>1.218E-2</v>
      </c>
      <c r="S286" s="158">
        <v>0</v>
      </c>
      <c r="T286" s="159">
        <f>S286*H286</f>
        <v>0</v>
      </c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R286" s="160" t="s">
        <v>151</v>
      </c>
      <c r="AT286" s="160" t="s">
        <v>146</v>
      </c>
      <c r="AU286" s="160" t="s">
        <v>82</v>
      </c>
      <c r="AY286" s="17" t="s">
        <v>144</v>
      </c>
      <c r="BE286" s="161">
        <f>IF(N286="základní",J286,0)</f>
        <v>0</v>
      </c>
      <c r="BF286" s="161">
        <f>IF(N286="snížená",J286,0)</f>
        <v>0</v>
      </c>
      <c r="BG286" s="161">
        <f>IF(N286="zákl. přenesená",J286,0)</f>
        <v>0</v>
      </c>
      <c r="BH286" s="161">
        <f>IF(N286="sníž. přenesená",J286,0)</f>
        <v>0</v>
      </c>
      <c r="BI286" s="161">
        <f>IF(N286="nulová",J286,0)</f>
        <v>0</v>
      </c>
      <c r="BJ286" s="17" t="s">
        <v>80</v>
      </c>
      <c r="BK286" s="161">
        <f>ROUND(I286*H286,2)</f>
        <v>0</v>
      </c>
      <c r="BL286" s="17" t="s">
        <v>151</v>
      </c>
      <c r="BM286" s="160" t="s">
        <v>688</v>
      </c>
    </row>
    <row r="287" spans="1:65" s="14" customFormat="1">
      <c r="B287" s="170"/>
      <c r="D287" s="163" t="s">
        <v>157</v>
      </c>
      <c r="E287" s="171" t="s">
        <v>0</v>
      </c>
      <c r="F287" s="172" t="s">
        <v>566</v>
      </c>
      <c r="H287" s="173">
        <v>1</v>
      </c>
      <c r="I287" s="174"/>
      <c r="L287" s="170"/>
      <c r="M287" s="175"/>
      <c r="N287" s="176"/>
      <c r="O287" s="176"/>
      <c r="P287" s="176"/>
      <c r="Q287" s="176"/>
      <c r="R287" s="176"/>
      <c r="S287" s="176"/>
      <c r="T287" s="177"/>
      <c r="AT287" s="171" t="s">
        <v>157</v>
      </c>
      <c r="AU287" s="171" t="s">
        <v>82</v>
      </c>
      <c r="AV287" s="14" t="s">
        <v>82</v>
      </c>
      <c r="AW287" s="14" t="s">
        <v>30</v>
      </c>
      <c r="AX287" s="14" t="s">
        <v>80</v>
      </c>
      <c r="AY287" s="171" t="s">
        <v>144</v>
      </c>
    </row>
    <row r="288" spans="1:65" s="2" customFormat="1" ht="24.2" customHeight="1">
      <c r="A288" s="31"/>
      <c r="B288" s="148"/>
      <c r="C288" s="186" t="s">
        <v>689</v>
      </c>
      <c r="D288" s="186" t="s">
        <v>181</v>
      </c>
      <c r="E288" s="187" t="s">
        <v>690</v>
      </c>
      <c r="F288" s="188" t="s">
        <v>691</v>
      </c>
      <c r="G288" s="189" t="s">
        <v>386</v>
      </c>
      <c r="H288" s="190">
        <v>1</v>
      </c>
      <c r="I288" s="191"/>
      <c r="J288" s="192">
        <f t="shared" ref="J288:J301" si="10">ROUND(I288*H288,2)</f>
        <v>0</v>
      </c>
      <c r="K288" s="188" t="s">
        <v>150</v>
      </c>
      <c r="L288" s="193"/>
      <c r="M288" s="194" t="s">
        <v>0</v>
      </c>
      <c r="N288" s="195" t="s">
        <v>39</v>
      </c>
      <c r="O288" s="57"/>
      <c r="P288" s="158">
        <f t="shared" ref="P288:P301" si="11">O288*H288</f>
        <v>0</v>
      </c>
      <c r="Q288" s="158">
        <v>0.58499999999999996</v>
      </c>
      <c r="R288" s="158">
        <f t="shared" ref="R288:R301" si="12">Q288*H288</f>
        <v>0.58499999999999996</v>
      </c>
      <c r="S288" s="158">
        <v>0</v>
      </c>
      <c r="T288" s="159">
        <f t="shared" ref="T288:T301" si="13">S288*H288</f>
        <v>0</v>
      </c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R288" s="160" t="s">
        <v>180</v>
      </c>
      <c r="AT288" s="160" t="s">
        <v>181</v>
      </c>
      <c r="AU288" s="160" t="s">
        <v>82</v>
      </c>
      <c r="AY288" s="17" t="s">
        <v>144</v>
      </c>
      <c r="BE288" s="161">
        <f t="shared" ref="BE288:BE301" si="14">IF(N288="základní",J288,0)</f>
        <v>0</v>
      </c>
      <c r="BF288" s="161">
        <f t="shared" ref="BF288:BF301" si="15">IF(N288="snížená",J288,0)</f>
        <v>0</v>
      </c>
      <c r="BG288" s="161">
        <f t="shared" ref="BG288:BG301" si="16">IF(N288="zákl. přenesená",J288,0)</f>
        <v>0</v>
      </c>
      <c r="BH288" s="161">
        <f t="shared" ref="BH288:BH301" si="17">IF(N288="sníž. přenesená",J288,0)</f>
        <v>0</v>
      </c>
      <c r="BI288" s="161">
        <f t="shared" ref="BI288:BI301" si="18">IF(N288="nulová",J288,0)</f>
        <v>0</v>
      </c>
      <c r="BJ288" s="17" t="s">
        <v>80</v>
      </c>
      <c r="BK288" s="161">
        <f t="shared" ref="BK288:BK301" si="19">ROUND(I288*H288,2)</f>
        <v>0</v>
      </c>
      <c r="BL288" s="17" t="s">
        <v>151</v>
      </c>
      <c r="BM288" s="160" t="s">
        <v>692</v>
      </c>
    </row>
    <row r="289" spans="1:65" s="2" customFormat="1" ht="24.2" customHeight="1">
      <c r="A289" s="31"/>
      <c r="B289" s="148"/>
      <c r="C289" s="149" t="s">
        <v>693</v>
      </c>
      <c r="D289" s="149" t="s">
        <v>146</v>
      </c>
      <c r="E289" s="150" t="s">
        <v>694</v>
      </c>
      <c r="F289" s="151" t="s">
        <v>695</v>
      </c>
      <c r="G289" s="152" t="s">
        <v>386</v>
      </c>
      <c r="H289" s="153">
        <v>2</v>
      </c>
      <c r="I289" s="154"/>
      <c r="J289" s="155">
        <f t="shared" si="10"/>
        <v>0</v>
      </c>
      <c r="K289" s="151" t="s">
        <v>150</v>
      </c>
      <c r="L289" s="32"/>
      <c r="M289" s="156" t="s">
        <v>0</v>
      </c>
      <c r="N289" s="157" t="s">
        <v>39</v>
      </c>
      <c r="O289" s="57"/>
      <c r="P289" s="158">
        <f t="shared" si="11"/>
        <v>0</v>
      </c>
      <c r="Q289" s="158">
        <v>1.92726</v>
      </c>
      <c r="R289" s="158">
        <f t="shared" si="12"/>
        <v>3.8545199999999999</v>
      </c>
      <c r="S289" s="158">
        <v>0</v>
      </c>
      <c r="T289" s="159">
        <f t="shared" si="13"/>
        <v>0</v>
      </c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R289" s="160" t="s">
        <v>151</v>
      </c>
      <c r="AT289" s="160" t="s">
        <v>146</v>
      </c>
      <c r="AU289" s="160" t="s">
        <v>82</v>
      </c>
      <c r="AY289" s="17" t="s">
        <v>144</v>
      </c>
      <c r="BE289" s="161">
        <f t="shared" si="14"/>
        <v>0</v>
      </c>
      <c r="BF289" s="161">
        <f t="shared" si="15"/>
        <v>0</v>
      </c>
      <c r="BG289" s="161">
        <f t="shared" si="16"/>
        <v>0</v>
      </c>
      <c r="BH289" s="161">
        <f t="shared" si="17"/>
        <v>0</v>
      </c>
      <c r="BI289" s="161">
        <f t="shared" si="18"/>
        <v>0</v>
      </c>
      <c r="BJ289" s="17" t="s">
        <v>80</v>
      </c>
      <c r="BK289" s="161">
        <f t="shared" si="19"/>
        <v>0</v>
      </c>
      <c r="BL289" s="17" t="s">
        <v>151</v>
      </c>
      <c r="BM289" s="160" t="s">
        <v>696</v>
      </c>
    </row>
    <row r="290" spans="1:65" s="2" customFormat="1" ht="33" customHeight="1">
      <c r="A290" s="31"/>
      <c r="B290" s="148"/>
      <c r="C290" s="149" t="s">
        <v>697</v>
      </c>
      <c r="D290" s="149" t="s">
        <v>146</v>
      </c>
      <c r="E290" s="150" t="s">
        <v>698</v>
      </c>
      <c r="F290" s="151" t="s">
        <v>699</v>
      </c>
      <c r="G290" s="152" t="s">
        <v>386</v>
      </c>
      <c r="H290" s="153">
        <v>2</v>
      </c>
      <c r="I290" s="154"/>
      <c r="J290" s="155">
        <f t="shared" si="10"/>
        <v>0</v>
      </c>
      <c r="K290" s="151" t="s">
        <v>150</v>
      </c>
      <c r="L290" s="32"/>
      <c r="M290" s="156" t="s">
        <v>0</v>
      </c>
      <c r="N290" s="157" t="s">
        <v>39</v>
      </c>
      <c r="O290" s="57"/>
      <c r="P290" s="158">
        <f t="shared" si="11"/>
        <v>0</v>
      </c>
      <c r="Q290" s="158">
        <v>2.1167600000000002</v>
      </c>
      <c r="R290" s="158">
        <f t="shared" si="12"/>
        <v>4.2335200000000004</v>
      </c>
      <c r="S290" s="158">
        <v>0</v>
      </c>
      <c r="T290" s="159">
        <f t="shared" si="13"/>
        <v>0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160" t="s">
        <v>151</v>
      </c>
      <c r="AT290" s="160" t="s">
        <v>146</v>
      </c>
      <c r="AU290" s="160" t="s">
        <v>82</v>
      </c>
      <c r="AY290" s="17" t="s">
        <v>144</v>
      </c>
      <c r="BE290" s="161">
        <f t="shared" si="14"/>
        <v>0</v>
      </c>
      <c r="BF290" s="161">
        <f t="shared" si="15"/>
        <v>0</v>
      </c>
      <c r="BG290" s="161">
        <f t="shared" si="16"/>
        <v>0</v>
      </c>
      <c r="BH290" s="161">
        <f t="shared" si="17"/>
        <v>0</v>
      </c>
      <c r="BI290" s="161">
        <f t="shared" si="18"/>
        <v>0</v>
      </c>
      <c r="BJ290" s="17" t="s">
        <v>80</v>
      </c>
      <c r="BK290" s="161">
        <f t="shared" si="19"/>
        <v>0</v>
      </c>
      <c r="BL290" s="17" t="s">
        <v>151</v>
      </c>
      <c r="BM290" s="160" t="s">
        <v>700</v>
      </c>
    </row>
    <row r="291" spans="1:65" s="2" customFormat="1" ht="21.75" customHeight="1">
      <c r="A291" s="31"/>
      <c r="B291" s="148"/>
      <c r="C291" s="186" t="s">
        <v>701</v>
      </c>
      <c r="D291" s="186" t="s">
        <v>181</v>
      </c>
      <c r="E291" s="187" t="s">
        <v>702</v>
      </c>
      <c r="F291" s="188" t="s">
        <v>703</v>
      </c>
      <c r="G291" s="189" t="s">
        <v>386</v>
      </c>
      <c r="H291" s="190">
        <v>4</v>
      </c>
      <c r="I291" s="191"/>
      <c r="J291" s="192">
        <f t="shared" si="10"/>
        <v>0</v>
      </c>
      <c r="K291" s="188" t="s">
        <v>150</v>
      </c>
      <c r="L291" s="193"/>
      <c r="M291" s="194" t="s">
        <v>0</v>
      </c>
      <c r="N291" s="195" t="s">
        <v>39</v>
      </c>
      <c r="O291" s="57"/>
      <c r="P291" s="158">
        <f t="shared" si="11"/>
        <v>0</v>
      </c>
      <c r="Q291" s="158">
        <v>2.1</v>
      </c>
      <c r="R291" s="158">
        <f t="shared" si="12"/>
        <v>8.4</v>
      </c>
      <c r="S291" s="158">
        <v>0</v>
      </c>
      <c r="T291" s="159">
        <f t="shared" si="13"/>
        <v>0</v>
      </c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R291" s="160" t="s">
        <v>180</v>
      </c>
      <c r="AT291" s="160" t="s">
        <v>181</v>
      </c>
      <c r="AU291" s="160" t="s">
        <v>82</v>
      </c>
      <c r="AY291" s="17" t="s">
        <v>144</v>
      </c>
      <c r="BE291" s="161">
        <f t="shared" si="14"/>
        <v>0</v>
      </c>
      <c r="BF291" s="161">
        <f t="shared" si="15"/>
        <v>0</v>
      </c>
      <c r="BG291" s="161">
        <f t="shared" si="16"/>
        <v>0</v>
      </c>
      <c r="BH291" s="161">
        <f t="shared" si="17"/>
        <v>0</v>
      </c>
      <c r="BI291" s="161">
        <f t="shared" si="18"/>
        <v>0</v>
      </c>
      <c r="BJ291" s="17" t="s">
        <v>80</v>
      </c>
      <c r="BK291" s="161">
        <f t="shared" si="19"/>
        <v>0</v>
      </c>
      <c r="BL291" s="17" t="s">
        <v>151</v>
      </c>
      <c r="BM291" s="160" t="s">
        <v>704</v>
      </c>
    </row>
    <row r="292" spans="1:65" s="2" customFormat="1" ht="16.5" customHeight="1">
      <c r="A292" s="31"/>
      <c r="B292" s="148"/>
      <c r="C292" s="186" t="s">
        <v>705</v>
      </c>
      <c r="D292" s="186" t="s">
        <v>181</v>
      </c>
      <c r="E292" s="187" t="s">
        <v>682</v>
      </c>
      <c r="F292" s="188" t="s">
        <v>683</v>
      </c>
      <c r="G292" s="189" t="s">
        <v>386</v>
      </c>
      <c r="H292" s="190">
        <v>2</v>
      </c>
      <c r="I292" s="191"/>
      <c r="J292" s="192">
        <f t="shared" si="10"/>
        <v>0</v>
      </c>
      <c r="K292" s="188" t="s">
        <v>150</v>
      </c>
      <c r="L292" s="193"/>
      <c r="M292" s="194" t="s">
        <v>0</v>
      </c>
      <c r="N292" s="195" t="s">
        <v>39</v>
      </c>
      <c r="O292" s="57"/>
      <c r="P292" s="158">
        <f t="shared" si="11"/>
        <v>0</v>
      </c>
      <c r="Q292" s="158">
        <v>0.26200000000000001</v>
      </c>
      <c r="R292" s="158">
        <f t="shared" si="12"/>
        <v>0.52400000000000002</v>
      </c>
      <c r="S292" s="158">
        <v>0</v>
      </c>
      <c r="T292" s="159">
        <f t="shared" si="13"/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160" t="s">
        <v>180</v>
      </c>
      <c r="AT292" s="160" t="s">
        <v>181</v>
      </c>
      <c r="AU292" s="160" t="s">
        <v>82</v>
      </c>
      <c r="AY292" s="17" t="s">
        <v>144</v>
      </c>
      <c r="BE292" s="161">
        <f t="shared" si="14"/>
        <v>0</v>
      </c>
      <c r="BF292" s="161">
        <f t="shared" si="15"/>
        <v>0</v>
      </c>
      <c r="BG292" s="161">
        <f t="shared" si="16"/>
        <v>0</v>
      </c>
      <c r="BH292" s="161">
        <f t="shared" si="17"/>
        <v>0</v>
      </c>
      <c r="BI292" s="161">
        <f t="shared" si="18"/>
        <v>0</v>
      </c>
      <c r="BJ292" s="17" t="s">
        <v>80</v>
      </c>
      <c r="BK292" s="161">
        <f t="shared" si="19"/>
        <v>0</v>
      </c>
      <c r="BL292" s="17" t="s">
        <v>151</v>
      </c>
      <c r="BM292" s="160" t="s">
        <v>706</v>
      </c>
    </row>
    <row r="293" spans="1:65" s="2" customFormat="1" ht="16.5" customHeight="1">
      <c r="A293" s="31"/>
      <c r="B293" s="148"/>
      <c r="C293" s="186" t="s">
        <v>707</v>
      </c>
      <c r="D293" s="186" t="s">
        <v>181</v>
      </c>
      <c r="E293" s="187" t="s">
        <v>708</v>
      </c>
      <c r="F293" s="188" t="s">
        <v>709</v>
      </c>
      <c r="G293" s="189" t="s">
        <v>386</v>
      </c>
      <c r="H293" s="190">
        <v>1</v>
      </c>
      <c r="I293" s="191"/>
      <c r="J293" s="192">
        <f t="shared" si="10"/>
        <v>0</v>
      </c>
      <c r="K293" s="188" t="s">
        <v>150</v>
      </c>
      <c r="L293" s="193"/>
      <c r="M293" s="194" t="s">
        <v>0</v>
      </c>
      <c r="N293" s="195" t="s">
        <v>39</v>
      </c>
      <c r="O293" s="57"/>
      <c r="P293" s="158">
        <f t="shared" si="11"/>
        <v>0</v>
      </c>
      <c r="Q293" s="158">
        <v>0.52600000000000002</v>
      </c>
      <c r="R293" s="158">
        <f t="shared" si="12"/>
        <v>0.52600000000000002</v>
      </c>
      <c r="S293" s="158">
        <v>0</v>
      </c>
      <c r="T293" s="159">
        <f t="shared" si="13"/>
        <v>0</v>
      </c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R293" s="160" t="s">
        <v>180</v>
      </c>
      <c r="AT293" s="160" t="s">
        <v>181</v>
      </c>
      <c r="AU293" s="160" t="s">
        <v>82</v>
      </c>
      <c r="AY293" s="17" t="s">
        <v>144</v>
      </c>
      <c r="BE293" s="161">
        <f t="shared" si="14"/>
        <v>0</v>
      </c>
      <c r="BF293" s="161">
        <f t="shared" si="15"/>
        <v>0</v>
      </c>
      <c r="BG293" s="161">
        <f t="shared" si="16"/>
        <v>0</v>
      </c>
      <c r="BH293" s="161">
        <f t="shared" si="17"/>
        <v>0</v>
      </c>
      <c r="BI293" s="161">
        <f t="shared" si="18"/>
        <v>0</v>
      </c>
      <c r="BJ293" s="17" t="s">
        <v>80</v>
      </c>
      <c r="BK293" s="161">
        <f t="shared" si="19"/>
        <v>0</v>
      </c>
      <c r="BL293" s="17" t="s">
        <v>151</v>
      </c>
      <c r="BM293" s="160" t="s">
        <v>710</v>
      </c>
    </row>
    <row r="294" spans="1:65" s="2" customFormat="1" ht="24.2" customHeight="1">
      <c r="A294" s="31"/>
      <c r="B294" s="148"/>
      <c r="C294" s="186" t="s">
        <v>711</v>
      </c>
      <c r="D294" s="186" t="s">
        <v>181</v>
      </c>
      <c r="E294" s="187" t="s">
        <v>690</v>
      </c>
      <c r="F294" s="188" t="s">
        <v>691</v>
      </c>
      <c r="G294" s="189" t="s">
        <v>386</v>
      </c>
      <c r="H294" s="190">
        <v>3</v>
      </c>
      <c r="I294" s="191"/>
      <c r="J294" s="192">
        <f t="shared" si="10"/>
        <v>0</v>
      </c>
      <c r="K294" s="188" t="s">
        <v>150</v>
      </c>
      <c r="L294" s="193"/>
      <c r="M294" s="194" t="s">
        <v>0</v>
      </c>
      <c r="N294" s="195" t="s">
        <v>39</v>
      </c>
      <c r="O294" s="57"/>
      <c r="P294" s="158">
        <f t="shared" si="11"/>
        <v>0</v>
      </c>
      <c r="Q294" s="158">
        <v>0.58499999999999996</v>
      </c>
      <c r="R294" s="158">
        <f t="shared" si="12"/>
        <v>1.7549999999999999</v>
      </c>
      <c r="S294" s="158">
        <v>0</v>
      </c>
      <c r="T294" s="159">
        <f t="shared" si="13"/>
        <v>0</v>
      </c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R294" s="160" t="s">
        <v>180</v>
      </c>
      <c r="AT294" s="160" t="s">
        <v>181</v>
      </c>
      <c r="AU294" s="160" t="s">
        <v>82</v>
      </c>
      <c r="AY294" s="17" t="s">
        <v>144</v>
      </c>
      <c r="BE294" s="161">
        <f t="shared" si="14"/>
        <v>0</v>
      </c>
      <c r="BF294" s="161">
        <f t="shared" si="15"/>
        <v>0</v>
      </c>
      <c r="BG294" s="161">
        <f t="shared" si="16"/>
        <v>0</v>
      </c>
      <c r="BH294" s="161">
        <f t="shared" si="17"/>
        <v>0</v>
      </c>
      <c r="BI294" s="161">
        <f t="shared" si="18"/>
        <v>0</v>
      </c>
      <c r="BJ294" s="17" t="s">
        <v>80</v>
      </c>
      <c r="BK294" s="161">
        <f t="shared" si="19"/>
        <v>0</v>
      </c>
      <c r="BL294" s="17" t="s">
        <v>151</v>
      </c>
      <c r="BM294" s="160" t="s">
        <v>712</v>
      </c>
    </row>
    <row r="295" spans="1:65" s="2" customFormat="1" ht="24.2" customHeight="1">
      <c r="A295" s="31"/>
      <c r="B295" s="148"/>
      <c r="C295" s="186" t="s">
        <v>713</v>
      </c>
      <c r="D295" s="186" t="s">
        <v>181</v>
      </c>
      <c r="E295" s="187" t="s">
        <v>714</v>
      </c>
      <c r="F295" s="188" t="s">
        <v>715</v>
      </c>
      <c r="G295" s="189" t="s">
        <v>386</v>
      </c>
      <c r="H295" s="190">
        <v>1</v>
      </c>
      <c r="I295" s="191"/>
      <c r="J295" s="192">
        <f t="shared" si="10"/>
        <v>0</v>
      </c>
      <c r="K295" s="188" t="s">
        <v>150</v>
      </c>
      <c r="L295" s="193"/>
      <c r="M295" s="194" t="s">
        <v>0</v>
      </c>
      <c r="N295" s="195" t="s">
        <v>39</v>
      </c>
      <c r="O295" s="57"/>
      <c r="P295" s="158">
        <f t="shared" si="11"/>
        <v>0</v>
      </c>
      <c r="Q295" s="158">
        <v>0.44900000000000001</v>
      </c>
      <c r="R295" s="158">
        <f t="shared" si="12"/>
        <v>0.44900000000000001</v>
      </c>
      <c r="S295" s="158">
        <v>0</v>
      </c>
      <c r="T295" s="159">
        <f t="shared" si="13"/>
        <v>0</v>
      </c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R295" s="160" t="s">
        <v>180</v>
      </c>
      <c r="AT295" s="160" t="s">
        <v>181</v>
      </c>
      <c r="AU295" s="160" t="s">
        <v>82</v>
      </c>
      <c r="AY295" s="17" t="s">
        <v>144</v>
      </c>
      <c r="BE295" s="161">
        <f t="shared" si="14"/>
        <v>0</v>
      </c>
      <c r="BF295" s="161">
        <f t="shared" si="15"/>
        <v>0</v>
      </c>
      <c r="BG295" s="161">
        <f t="shared" si="16"/>
        <v>0</v>
      </c>
      <c r="BH295" s="161">
        <f t="shared" si="17"/>
        <v>0</v>
      </c>
      <c r="BI295" s="161">
        <f t="shared" si="18"/>
        <v>0</v>
      </c>
      <c r="BJ295" s="17" t="s">
        <v>80</v>
      </c>
      <c r="BK295" s="161">
        <f t="shared" si="19"/>
        <v>0</v>
      </c>
      <c r="BL295" s="17" t="s">
        <v>151</v>
      </c>
      <c r="BM295" s="160" t="s">
        <v>716</v>
      </c>
    </row>
    <row r="296" spans="1:65" s="2" customFormat="1" ht="24.2" customHeight="1">
      <c r="A296" s="31"/>
      <c r="B296" s="148"/>
      <c r="C296" s="186" t="s">
        <v>717</v>
      </c>
      <c r="D296" s="186" t="s">
        <v>181</v>
      </c>
      <c r="E296" s="187" t="s">
        <v>718</v>
      </c>
      <c r="F296" s="188" t="s">
        <v>719</v>
      </c>
      <c r="G296" s="189" t="s">
        <v>386</v>
      </c>
      <c r="H296" s="190">
        <v>1</v>
      </c>
      <c r="I296" s="191"/>
      <c r="J296" s="192">
        <f t="shared" si="10"/>
        <v>0</v>
      </c>
      <c r="K296" s="188" t="s">
        <v>150</v>
      </c>
      <c r="L296" s="193"/>
      <c r="M296" s="194" t="s">
        <v>0</v>
      </c>
      <c r="N296" s="195" t="s">
        <v>39</v>
      </c>
      <c r="O296" s="57"/>
      <c r="P296" s="158">
        <f t="shared" si="11"/>
        <v>0</v>
      </c>
      <c r="Q296" s="158">
        <v>2.8000000000000001E-2</v>
      </c>
      <c r="R296" s="158">
        <f t="shared" si="12"/>
        <v>2.8000000000000001E-2</v>
      </c>
      <c r="S296" s="158">
        <v>0</v>
      </c>
      <c r="T296" s="159">
        <f t="shared" si="13"/>
        <v>0</v>
      </c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R296" s="160" t="s">
        <v>180</v>
      </c>
      <c r="AT296" s="160" t="s">
        <v>181</v>
      </c>
      <c r="AU296" s="160" t="s">
        <v>82</v>
      </c>
      <c r="AY296" s="17" t="s">
        <v>144</v>
      </c>
      <c r="BE296" s="161">
        <f t="shared" si="14"/>
        <v>0</v>
      </c>
      <c r="BF296" s="161">
        <f t="shared" si="15"/>
        <v>0</v>
      </c>
      <c r="BG296" s="161">
        <f t="shared" si="16"/>
        <v>0</v>
      </c>
      <c r="BH296" s="161">
        <f t="shared" si="17"/>
        <v>0</v>
      </c>
      <c r="BI296" s="161">
        <f t="shared" si="18"/>
        <v>0</v>
      </c>
      <c r="BJ296" s="17" t="s">
        <v>80</v>
      </c>
      <c r="BK296" s="161">
        <f t="shared" si="19"/>
        <v>0</v>
      </c>
      <c r="BL296" s="17" t="s">
        <v>151</v>
      </c>
      <c r="BM296" s="160" t="s">
        <v>720</v>
      </c>
    </row>
    <row r="297" spans="1:65" s="2" customFormat="1" ht="24.2" customHeight="1">
      <c r="A297" s="31"/>
      <c r="B297" s="148"/>
      <c r="C297" s="186" t="s">
        <v>721</v>
      </c>
      <c r="D297" s="186" t="s">
        <v>181</v>
      </c>
      <c r="E297" s="187" t="s">
        <v>568</v>
      </c>
      <c r="F297" s="188" t="s">
        <v>569</v>
      </c>
      <c r="G297" s="189" t="s">
        <v>386</v>
      </c>
      <c r="H297" s="190">
        <v>1</v>
      </c>
      <c r="I297" s="191"/>
      <c r="J297" s="192">
        <f t="shared" si="10"/>
        <v>0</v>
      </c>
      <c r="K297" s="188" t="s">
        <v>150</v>
      </c>
      <c r="L297" s="193"/>
      <c r="M297" s="194" t="s">
        <v>0</v>
      </c>
      <c r="N297" s="195" t="s">
        <v>39</v>
      </c>
      <c r="O297" s="57"/>
      <c r="P297" s="158">
        <f t="shared" si="11"/>
        <v>0</v>
      </c>
      <c r="Q297" s="158">
        <v>0.04</v>
      </c>
      <c r="R297" s="158">
        <f t="shared" si="12"/>
        <v>0.04</v>
      </c>
      <c r="S297" s="158">
        <v>0</v>
      </c>
      <c r="T297" s="159">
        <f t="shared" si="13"/>
        <v>0</v>
      </c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R297" s="160" t="s">
        <v>180</v>
      </c>
      <c r="AT297" s="160" t="s">
        <v>181</v>
      </c>
      <c r="AU297" s="160" t="s">
        <v>82</v>
      </c>
      <c r="AY297" s="17" t="s">
        <v>144</v>
      </c>
      <c r="BE297" s="161">
        <f t="shared" si="14"/>
        <v>0</v>
      </c>
      <c r="BF297" s="161">
        <f t="shared" si="15"/>
        <v>0</v>
      </c>
      <c r="BG297" s="161">
        <f t="shared" si="16"/>
        <v>0</v>
      </c>
      <c r="BH297" s="161">
        <f t="shared" si="17"/>
        <v>0</v>
      </c>
      <c r="BI297" s="161">
        <f t="shared" si="18"/>
        <v>0</v>
      </c>
      <c r="BJ297" s="17" t="s">
        <v>80</v>
      </c>
      <c r="BK297" s="161">
        <f t="shared" si="19"/>
        <v>0</v>
      </c>
      <c r="BL297" s="17" t="s">
        <v>151</v>
      </c>
      <c r="BM297" s="160" t="s">
        <v>722</v>
      </c>
    </row>
    <row r="298" spans="1:65" s="2" customFormat="1" ht="24.2" customHeight="1">
      <c r="A298" s="31"/>
      <c r="B298" s="148"/>
      <c r="C298" s="186" t="s">
        <v>723</v>
      </c>
      <c r="D298" s="186" t="s">
        <v>181</v>
      </c>
      <c r="E298" s="187" t="s">
        <v>724</v>
      </c>
      <c r="F298" s="188" t="s">
        <v>725</v>
      </c>
      <c r="G298" s="189" t="s">
        <v>386</v>
      </c>
      <c r="H298" s="190">
        <v>1</v>
      </c>
      <c r="I298" s="191"/>
      <c r="J298" s="192">
        <f t="shared" si="10"/>
        <v>0</v>
      </c>
      <c r="K298" s="188" t="s">
        <v>150</v>
      </c>
      <c r="L298" s="193"/>
      <c r="M298" s="194" t="s">
        <v>0</v>
      </c>
      <c r="N298" s="195" t="s">
        <v>39</v>
      </c>
      <c r="O298" s="57"/>
      <c r="P298" s="158">
        <f t="shared" si="11"/>
        <v>0</v>
      </c>
      <c r="Q298" s="158">
        <v>5.0999999999999997E-2</v>
      </c>
      <c r="R298" s="158">
        <f t="shared" si="12"/>
        <v>5.0999999999999997E-2</v>
      </c>
      <c r="S298" s="158">
        <v>0</v>
      </c>
      <c r="T298" s="159">
        <f t="shared" si="13"/>
        <v>0</v>
      </c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R298" s="160" t="s">
        <v>180</v>
      </c>
      <c r="AT298" s="160" t="s">
        <v>181</v>
      </c>
      <c r="AU298" s="160" t="s">
        <v>82</v>
      </c>
      <c r="AY298" s="17" t="s">
        <v>144</v>
      </c>
      <c r="BE298" s="161">
        <f t="shared" si="14"/>
        <v>0</v>
      </c>
      <c r="BF298" s="161">
        <f t="shared" si="15"/>
        <v>0</v>
      </c>
      <c r="BG298" s="161">
        <f t="shared" si="16"/>
        <v>0</v>
      </c>
      <c r="BH298" s="161">
        <f t="shared" si="17"/>
        <v>0</v>
      </c>
      <c r="BI298" s="161">
        <f t="shared" si="18"/>
        <v>0</v>
      </c>
      <c r="BJ298" s="17" t="s">
        <v>80</v>
      </c>
      <c r="BK298" s="161">
        <f t="shared" si="19"/>
        <v>0</v>
      </c>
      <c r="BL298" s="17" t="s">
        <v>151</v>
      </c>
      <c r="BM298" s="160" t="s">
        <v>726</v>
      </c>
    </row>
    <row r="299" spans="1:65" s="2" customFormat="1" ht="24.2" customHeight="1">
      <c r="A299" s="31"/>
      <c r="B299" s="148"/>
      <c r="C299" s="186" t="s">
        <v>727</v>
      </c>
      <c r="D299" s="186" t="s">
        <v>181</v>
      </c>
      <c r="E299" s="187" t="s">
        <v>728</v>
      </c>
      <c r="F299" s="188" t="s">
        <v>729</v>
      </c>
      <c r="G299" s="189" t="s">
        <v>386</v>
      </c>
      <c r="H299" s="190">
        <v>1</v>
      </c>
      <c r="I299" s="191"/>
      <c r="J299" s="192">
        <f t="shared" si="10"/>
        <v>0</v>
      </c>
      <c r="K299" s="188" t="s">
        <v>150</v>
      </c>
      <c r="L299" s="193"/>
      <c r="M299" s="194" t="s">
        <v>0</v>
      </c>
      <c r="N299" s="195" t="s">
        <v>39</v>
      </c>
      <c r="O299" s="57"/>
      <c r="P299" s="158">
        <f t="shared" si="11"/>
        <v>0</v>
      </c>
      <c r="Q299" s="158">
        <v>6.8000000000000005E-2</v>
      </c>
      <c r="R299" s="158">
        <f t="shared" si="12"/>
        <v>6.8000000000000005E-2</v>
      </c>
      <c r="S299" s="158">
        <v>0</v>
      </c>
      <c r="T299" s="159">
        <f t="shared" si="13"/>
        <v>0</v>
      </c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R299" s="160" t="s">
        <v>180</v>
      </c>
      <c r="AT299" s="160" t="s">
        <v>181</v>
      </c>
      <c r="AU299" s="160" t="s">
        <v>82</v>
      </c>
      <c r="AY299" s="17" t="s">
        <v>144</v>
      </c>
      <c r="BE299" s="161">
        <f t="shared" si="14"/>
        <v>0</v>
      </c>
      <c r="BF299" s="161">
        <f t="shared" si="15"/>
        <v>0</v>
      </c>
      <c r="BG299" s="161">
        <f t="shared" si="16"/>
        <v>0</v>
      </c>
      <c r="BH299" s="161">
        <f t="shared" si="17"/>
        <v>0</v>
      </c>
      <c r="BI299" s="161">
        <f t="shared" si="18"/>
        <v>0</v>
      </c>
      <c r="BJ299" s="17" t="s">
        <v>80</v>
      </c>
      <c r="BK299" s="161">
        <f t="shared" si="19"/>
        <v>0</v>
      </c>
      <c r="BL299" s="17" t="s">
        <v>151</v>
      </c>
      <c r="BM299" s="160" t="s">
        <v>730</v>
      </c>
    </row>
    <row r="300" spans="1:65" s="2" customFormat="1" ht="24.2" customHeight="1">
      <c r="A300" s="31"/>
      <c r="B300" s="148"/>
      <c r="C300" s="186" t="s">
        <v>731</v>
      </c>
      <c r="D300" s="186" t="s">
        <v>181</v>
      </c>
      <c r="E300" s="187" t="s">
        <v>732</v>
      </c>
      <c r="F300" s="188" t="s">
        <v>733</v>
      </c>
      <c r="G300" s="189" t="s">
        <v>386</v>
      </c>
      <c r="H300" s="190">
        <v>16</v>
      </c>
      <c r="I300" s="191"/>
      <c r="J300" s="192">
        <f t="shared" si="10"/>
        <v>0</v>
      </c>
      <c r="K300" s="188" t="s">
        <v>150</v>
      </c>
      <c r="L300" s="193"/>
      <c r="M300" s="194" t="s">
        <v>0</v>
      </c>
      <c r="N300" s="195" t="s">
        <v>39</v>
      </c>
      <c r="O300" s="57"/>
      <c r="P300" s="158">
        <f t="shared" si="11"/>
        <v>0</v>
      </c>
      <c r="Q300" s="158">
        <v>2E-3</v>
      </c>
      <c r="R300" s="158">
        <f t="shared" si="12"/>
        <v>3.2000000000000001E-2</v>
      </c>
      <c r="S300" s="158">
        <v>0</v>
      </c>
      <c r="T300" s="159">
        <f t="shared" si="13"/>
        <v>0</v>
      </c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R300" s="160" t="s">
        <v>180</v>
      </c>
      <c r="AT300" s="160" t="s">
        <v>181</v>
      </c>
      <c r="AU300" s="160" t="s">
        <v>82</v>
      </c>
      <c r="AY300" s="17" t="s">
        <v>144</v>
      </c>
      <c r="BE300" s="161">
        <f t="shared" si="14"/>
        <v>0</v>
      </c>
      <c r="BF300" s="161">
        <f t="shared" si="15"/>
        <v>0</v>
      </c>
      <c r="BG300" s="161">
        <f t="shared" si="16"/>
        <v>0</v>
      </c>
      <c r="BH300" s="161">
        <f t="shared" si="17"/>
        <v>0</v>
      </c>
      <c r="BI300" s="161">
        <f t="shared" si="18"/>
        <v>0</v>
      </c>
      <c r="BJ300" s="17" t="s">
        <v>80</v>
      </c>
      <c r="BK300" s="161">
        <f t="shared" si="19"/>
        <v>0</v>
      </c>
      <c r="BL300" s="17" t="s">
        <v>151</v>
      </c>
      <c r="BM300" s="160" t="s">
        <v>734</v>
      </c>
    </row>
    <row r="301" spans="1:65" s="2" customFormat="1" ht="37.9" customHeight="1">
      <c r="A301" s="31"/>
      <c r="B301" s="148"/>
      <c r="C301" s="149" t="s">
        <v>735</v>
      </c>
      <c r="D301" s="149" t="s">
        <v>146</v>
      </c>
      <c r="E301" s="150" t="s">
        <v>736</v>
      </c>
      <c r="F301" s="151" t="s">
        <v>737</v>
      </c>
      <c r="G301" s="152" t="s">
        <v>210</v>
      </c>
      <c r="H301" s="153">
        <v>51.84</v>
      </c>
      <c r="I301" s="154"/>
      <c r="J301" s="155">
        <f t="shared" si="10"/>
        <v>0</v>
      </c>
      <c r="K301" s="151" t="s">
        <v>150</v>
      </c>
      <c r="L301" s="32"/>
      <c r="M301" s="156" t="s">
        <v>0</v>
      </c>
      <c r="N301" s="157" t="s">
        <v>39</v>
      </c>
      <c r="O301" s="57"/>
      <c r="P301" s="158">
        <f t="shared" si="11"/>
        <v>0</v>
      </c>
      <c r="Q301" s="158">
        <v>7.195E-2</v>
      </c>
      <c r="R301" s="158">
        <f t="shared" si="12"/>
        <v>3.7298880000000003</v>
      </c>
      <c r="S301" s="158">
        <v>0</v>
      </c>
      <c r="T301" s="159">
        <f t="shared" si="13"/>
        <v>0</v>
      </c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R301" s="160" t="s">
        <v>151</v>
      </c>
      <c r="AT301" s="160" t="s">
        <v>146</v>
      </c>
      <c r="AU301" s="160" t="s">
        <v>82</v>
      </c>
      <c r="AY301" s="17" t="s">
        <v>144</v>
      </c>
      <c r="BE301" s="161">
        <f t="shared" si="14"/>
        <v>0</v>
      </c>
      <c r="BF301" s="161">
        <f t="shared" si="15"/>
        <v>0</v>
      </c>
      <c r="BG301" s="161">
        <f t="shared" si="16"/>
        <v>0</v>
      </c>
      <c r="BH301" s="161">
        <f t="shared" si="17"/>
        <v>0</v>
      </c>
      <c r="BI301" s="161">
        <f t="shared" si="18"/>
        <v>0</v>
      </c>
      <c r="BJ301" s="17" t="s">
        <v>80</v>
      </c>
      <c r="BK301" s="161">
        <f t="shared" si="19"/>
        <v>0</v>
      </c>
      <c r="BL301" s="17" t="s">
        <v>151</v>
      </c>
      <c r="BM301" s="160" t="s">
        <v>738</v>
      </c>
    </row>
    <row r="302" spans="1:65" s="13" customFormat="1">
      <c r="B302" s="162"/>
      <c r="D302" s="163" t="s">
        <v>157</v>
      </c>
      <c r="E302" s="164" t="s">
        <v>0</v>
      </c>
      <c r="F302" s="165" t="s">
        <v>739</v>
      </c>
      <c r="H302" s="164" t="s">
        <v>0</v>
      </c>
      <c r="I302" s="166"/>
      <c r="L302" s="162"/>
      <c r="M302" s="167"/>
      <c r="N302" s="168"/>
      <c r="O302" s="168"/>
      <c r="P302" s="168"/>
      <c r="Q302" s="168"/>
      <c r="R302" s="168"/>
      <c r="S302" s="168"/>
      <c r="T302" s="169"/>
      <c r="AT302" s="164" t="s">
        <v>157</v>
      </c>
      <c r="AU302" s="164" t="s">
        <v>82</v>
      </c>
      <c r="AV302" s="13" t="s">
        <v>80</v>
      </c>
      <c r="AW302" s="13" t="s">
        <v>30</v>
      </c>
      <c r="AX302" s="13" t="s">
        <v>74</v>
      </c>
      <c r="AY302" s="164" t="s">
        <v>144</v>
      </c>
    </row>
    <row r="303" spans="1:65" s="13" customFormat="1">
      <c r="B303" s="162"/>
      <c r="D303" s="163" t="s">
        <v>157</v>
      </c>
      <c r="E303" s="164" t="s">
        <v>0</v>
      </c>
      <c r="F303" s="165" t="s">
        <v>740</v>
      </c>
      <c r="H303" s="164" t="s">
        <v>0</v>
      </c>
      <c r="I303" s="166"/>
      <c r="L303" s="162"/>
      <c r="M303" s="167"/>
      <c r="N303" s="168"/>
      <c r="O303" s="168"/>
      <c r="P303" s="168"/>
      <c r="Q303" s="168"/>
      <c r="R303" s="168"/>
      <c r="S303" s="168"/>
      <c r="T303" s="169"/>
      <c r="AT303" s="164" t="s">
        <v>157</v>
      </c>
      <c r="AU303" s="164" t="s">
        <v>82</v>
      </c>
      <c r="AV303" s="13" t="s">
        <v>80</v>
      </c>
      <c r="AW303" s="13" t="s">
        <v>30</v>
      </c>
      <c r="AX303" s="13" t="s">
        <v>74</v>
      </c>
      <c r="AY303" s="164" t="s">
        <v>144</v>
      </c>
    </row>
    <row r="304" spans="1:65" s="13" customFormat="1" ht="22.5">
      <c r="B304" s="162"/>
      <c r="D304" s="163" t="s">
        <v>157</v>
      </c>
      <c r="E304" s="164" t="s">
        <v>0</v>
      </c>
      <c r="F304" s="165" t="s">
        <v>741</v>
      </c>
      <c r="H304" s="164" t="s">
        <v>0</v>
      </c>
      <c r="I304" s="166"/>
      <c r="L304" s="162"/>
      <c r="M304" s="167"/>
      <c r="N304" s="168"/>
      <c r="O304" s="168"/>
      <c r="P304" s="168"/>
      <c r="Q304" s="168"/>
      <c r="R304" s="168"/>
      <c r="S304" s="168"/>
      <c r="T304" s="169"/>
      <c r="AT304" s="164" t="s">
        <v>157</v>
      </c>
      <c r="AU304" s="164" t="s">
        <v>82</v>
      </c>
      <c r="AV304" s="13" t="s">
        <v>80</v>
      </c>
      <c r="AW304" s="13" t="s">
        <v>30</v>
      </c>
      <c r="AX304" s="13" t="s">
        <v>74</v>
      </c>
      <c r="AY304" s="164" t="s">
        <v>144</v>
      </c>
    </row>
    <row r="305" spans="1:65" s="14" customFormat="1">
      <c r="B305" s="170"/>
      <c r="D305" s="163" t="s">
        <v>157</v>
      </c>
      <c r="E305" s="171" t="s">
        <v>0</v>
      </c>
      <c r="F305" s="172" t="s">
        <v>742</v>
      </c>
      <c r="H305" s="173">
        <v>51.84</v>
      </c>
      <c r="I305" s="174"/>
      <c r="L305" s="170"/>
      <c r="M305" s="175"/>
      <c r="N305" s="176"/>
      <c r="O305" s="176"/>
      <c r="P305" s="176"/>
      <c r="Q305" s="176"/>
      <c r="R305" s="176"/>
      <c r="S305" s="176"/>
      <c r="T305" s="177"/>
      <c r="AT305" s="171" t="s">
        <v>157</v>
      </c>
      <c r="AU305" s="171" t="s">
        <v>82</v>
      </c>
      <c r="AV305" s="14" t="s">
        <v>82</v>
      </c>
      <c r="AW305" s="14" t="s">
        <v>30</v>
      </c>
      <c r="AX305" s="14" t="s">
        <v>80</v>
      </c>
      <c r="AY305" s="171" t="s">
        <v>144</v>
      </c>
    </row>
    <row r="306" spans="1:65" s="2" customFormat="1" ht="37.9" customHeight="1">
      <c r="A306" s="31"/>
      <c r="B306" s="148"/>
      <c r="C306" s="149" t="s">
        <v>743</v>
      </c>
      <c r="D306" s="149" t="s">
        <v>146</v>
      </c>
      <c r="E306" s="150" t="s">
        <v>744</v>
      </c>
      <c r="F306" s="151" t="s">
        <v>745</v>
      </c>
      <c r="G306" s="152" t="s">
        <v>386</v>
      </c>
      <c r="H306" s="153">
        <v>4</v>
      </c>
      <c r="I306" s="154"/>
      <c r="J306" s="155">
        <f>ROUND(I306*H306,2)</f>
        <v>0</v>
      </c>
      <c r="K306" s="151" t="s">
        <v>150</v>
      </c>
      <c r="L306" s="32"/>
      <c r="M306" s="156" t="s">
        <v>0</v>
      </c>
      <c r="N306" s="157" t="s">
        <v>39</v>
      </c>
      <c r="O306" s="57"/>
      <c r="P306" s="158">
        <f>O306*H306</f>
        <v>0</v>
      </c>
      <c r="Q306" s="158">
        <v>7.6499999999999999E-2</v>
      </c>
      <c r="R306" s="158">
        <f>Q306*H306</f>
        <v>0.30599999999999999</v>
      </c>
      <c r="S306" s="158">
        <v>0</v>
      </c>
      <c r="T306" s="159">
        <f>S306*H306</f>
        <v>0</v>
      </c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R306" s="160" t="s">
        <v>151</v>
      </c>
      <c r="AT306" s="160" t="s">
        <v>146</v>
      </c>
      <c r="AU306" s="160" t="s">
        <v>82</v>
      </c>
      <c r="AY306" s="17" t="s">
        <v>144</v>
      </c>
      <c r="BE306" s="161">
        <f>IF(N306="základní",J306,0)</f>
        <v>0</v>
      </c>
      <c r="BF306" s="161">
        <f>IF(N306="snížená",J306,0)</f>
        <v>0</v>
      </c>
      <c r="BG306" s="161">
        <f>IF(N306="zákl. přenesená",J306,0)</f>
        <v>0</v>
      </c>
      <c r="BH306" s="161">
        <f>IF(N306="sníž. přenesená",J306,0)</f>
        <v>0</v>
      </c>
      <c r="BI306" s="161">
        <f>IF(N306="nulová",J306,0)</f>
        <v>0</v>
      </c>
      <c r="BJ306" s="17" t="s">
        <v>80</v>
      </c>
      <c r="BK306" s="161">
        <f>ROUND(I306*H306,2)</f>
        <v>0</v>
      </c>
      <c r="BL306" s="17" t="s">
        <v>151</v>
      </c>
      <c r="BM306" s="160" t="s">
        <v>746</v>
      </c>
    </row>
    <row r="307" spans="1:65" s="14" customFormat="1">
      <c r="B307" s="170"/>
      <c r="D307" s="163" t="s">
        <v>157</v>
      </c>
      <c r="E307" s="171" t="s">
        <v>0</v>
      </c>
      <c r="F307" s="172" t="s">
        <v>151</v>
      </c>
      <c r="H307" s="173">
        <v>4</v>
      </c>
      <c r="I307" s="174"/>
      <c r="L307" s="170"/>
      <c r="M307" s="175"/>
      <c r="N307" s="176"/>
      <c r="O307" s="176"/>
      <c r="P307" s="176"/>
      <c r="Q307" s="176"/>
      <c r="R307" s="176"/>
      <c r="S307" s="176"/>
      <c r="T307" s="177"/>
      <c r="AT307" s="171" t="s">
        <v>157</v>
      </c>
      <c r="AU307" s="171" t="s">
        <v>82</v>
      </c>
      <c r="AV307" s="14" t="s">
        <v>82</v>
      </c>
      <c r="AW307" s="14" t="s">
        <v>30</v>
      </c>
      <c r="AX307" s="14" t="s">
        <v>80</v>
      </c>
      <c r="AY307" s="171" t="s">
        <v>144</v>
      </c>
    </row>
    <row r="308" spans="1:65" s="2" customFormat="1" ht="24.2" customHeight="1">
      <c r="A308" s="31"/>
      <c r="B308" s="148"/>
      <c r="C308" s="149" t="s">
        <v>747</v>
      </c>
      <c r="D308" s="149" t="s">
        <v>146</v>
      </c>
      <c r="E308" s="150" t="s">
        <v>748</v>
      </c>
      <c r="F308" s="151" t="s">
        <v>749</v>
      </c>
      <c r="G308" s="152" t="s">
        <v>386</v>
      </c>
      <c r="H308" s="153">
        <v>4</v>
      </c>
      <c r="I308" s="154"/>
      <c r="J308" s="155">
        <f>ROUND(I308*H308,2)</f>
        <v>0</v>
      </c>
      <c r="K308" s="151" t="s">
        <v>150</v>
      </c>
      <c r="L308" s="32"/>
      <c r="M308" s="156" t="s">
        <v>0</v>
      </c>
      <c r="N308" s="157" t="s">
        <v>39</v>
      </c>
      <c r="O308" s="57"/>
      <c r="P308" s="158">
        <f>O308*H308</f>
        <v>0</v>
      </c>
      <c r="Q308" s="158">
        <v>0.21734000000000001</v>
      </c>
      <c r="R308" s="158">
        <f>Q308*H308</f>
        <v>0.86936000000000002</v>
      </c>
      <c r="S308" s="158">
        <v>0</v>
      </c>
      <c r="T308" s="159">
        <f>S308*H308</f>
        <v>0</v>
      </c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R308" s="160" t="s">
        <v>151</v>
      </c>
      <c r="AT308" s="160" t="s">
        <v>146</v>
      </c>
      <c r="AU308" s="160" t="s">
        <v>82</v>
      </c>
      <c r="AY308" s="17" t="s">
        <v>144</v>
      </c>
      <c r="BE308" s="161">
        <f>IF(N308="základní",J308,0)</f>
        <v>0</v>
      </c>
      <c r="BF308" s="161">
        <f>IF(N308="snížená",J308,0)</f>
        <v>0</v>
      </c>
      <c r="BG308" s="161">
        <f>IF(N308="zákl. přenesená",J308,0)</f>
        <v>0</v>
      </c>
      <c r="BH308" s="161">
        <f>IF(N308="sníž. přenesená",J308,0)</f>
        <v>0</v>
      </c>
      <c r="BI308" s="161">
        <f>IF(N308="nulová",J308,0)</f>
        <v>0</v>
      </c>
      <c r="BJ308" s="17" t="s">
        <v>80</v>
      </c>
      <c r="BK308" s="161">
        <f>ROUND(I308*H308,2)</f>
        <v>0</v>
      </c>
      <c r="BL308" s="17" t="s">
        <v>151</v>
      </c>
      <c r="BM308" s="160" t="s">
        <v>750</v>
      </c>
    </row>
    <row r="309" spans="1:65" s="2" customFormat="1" ht="24.2" customHeight="1">
      <c r="A309" s="31"/>
      <c r="B309" s="148"/>
      <c r="C309" s="186" t="s">
        <v>751</v>
      </c>
      <c r="D309" s="186" t="s">
        <v>181</v>
      </c>
      <c r="E309" s="187" t="s">
        <v>752</v>
      </c>
      <c r="F309" s="188" t="s">
        <v>753</v>
      </c>
      <c r="G309" s="189" t="s">
        <v>386</v>
      </c>
      <c r="H309" s="190">
        <v>4</v>
      </c>
      <c r="I309" s="191"/>
      <c r="J309" s="192">
        <f>ROUND(I309*H309,2)</f>
        <v>0</v>
      </c>
      <c r="K309" s="188" t="s">
        <v>150</v>
      </c>
      <c r="L309" s="193"/>
      <c r="M309" s="194" t="s">
        <v>0</v>
      </c>
      <c r="N309" s="195" t="s">
        <v>39</v>
      </c>
      <c r="O309" s="57"/>
      <c r="P309" s="158">
        <f>O309*H309</f>
        <v>0</v>
      </c>
      <c r="Q309" s="158">
        <v>0.16500000000000001</v>
      </c>
      <c r="R309" s="158">
        <f>Q309*H309</f>
        <v>0.66</v>
      </c>
      <c r="S309" s="158">
        <v>0</v>
      </c>
      <c r="T309" s="159">
        <f>S309*H309</f>
        <v>0</v>
      </c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R309" s="160" t="s">
        <v>180</v>
      </c>
      <c r="AT309" s="160" t="s">
        <v>181</v>
      </c>
      <c r="AU309" s="160" t="s">
        <v>82</v>
      </c>
      <c r="AY309" s="17" t="s">
        <v>144</v>
      </c>
      <c r="BE309" s="161">
        <f>IF(N309="základní",J309,0)</f>
        <v>0</v>
      </c>
      <c r="BF309" s="161">
        <f>IF(N309="snížená",J309,0)</f>
        <v>0</v>
      </c>
      <c r="BG309" s="161">
        <f>IF(N309="zákl. přenesená",J309,0)</f>
        <v>0</v>
      </c>
      <c r="BH309" s="161">
        <f>IF(N309="sníž. přenesená",J309,0)</f>
        <v>0</v>
      </c>
      <c r="BI309" s="161">
        <f>IF(N309="nulová",J309,0)</f>
        <v>0</v>
      </c>
      <c r="BJ309" s="17" t="s">
        <v>80</v>
      </c>
      <c r="BK309" s="161">
        <f>ROUND(I309*H309,2)</f>
        <v>0</v>
      </c>
      <c r="BL309" s="17" t="s">
        <v>151</v>
      </c>
      <c r="BM309" s="160" t="s">
        <v>754</v>
      </c>
    </row>
    <row r="310" spans="1:65" s="2" customFormat="1" ht="24.2" customHeight="1">
      <c r="A310" s="31"/>
      <c r="B310" s="148"/>
      <c r="C310" s="149" t="s">
        <v>755</v>
      </c>
      <c r="D310" s="149" t="s">
        <v>146</v>
      </c>
      <c r="E310" s="150" t="s">
        <v>748</v>
      </c>
      <c r="F310" s="151" t="s">
        <v>749</v>
      </c>
      <c r="G310" s="152" t="s">
        <v>386</v>
      </c>
      <c r="H310" s="153">
        <v>1</v>
      </c>
      <c r="I310" s="154"/>
      <c r="J310" s="155">
        <f>ROUND(I310*H310,2)</f>
        <v>0</v>
      </c>
      <c r="K310" s="151" t="s">
        <v>150</v>
      </c>
      <c r="L310" s="32"/>
      <c r="M310" s="156" t="s">
        <v>0</v>
      </c>
      <c r="N310" s="157" t="s">
        <v>39</v>
      </c>
      <c r="O310" s="57"/>
      <c r="P310" s="158">
        <f>O310*H310</f>
        <v>0</v>
      </c>
      <c r="Q310" s="158">
        <v>0.21734000000000001</v>
      </c>
      <c r="R310" s="158">
        <f>Q310*H310</f>
        <v>0.21734000000000001</v>
      </c>
      <c r="S310" s="158">
        <v>0</v>
      </c>
      <c r="T310" s="159">
        <f>S310*H310</f>
        <v>0</v>
      </c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R310" s="160" t="s">
        <v>151</v>
      </c>
      <c r="AT310" s="160" t="s">
        <v>146</v>
      </c>
      <c r="AU310" s="160" t="s">
        <v>82</v>
      </c>
      <c r="AY310" s="17" t="s">
        <v>144</v>
      </c>
      <c r="BE310" s="161">
        <f>IF(N310="základní",J310,0)</f>
        <v>0</v>
      </c>
      <c r="BF310" s="161">
        <f>IF(N310="snížená",J310,0)</f>
        <v>0</v>
      </c>
      <c r="BG310" s="161">
        <f>IF(N310="zákl. přenesená",J310,0)</f>
        <v>0</v>
      </c>
      <c r="BH310" s="161">
        <f>IF(N310="sníž. přenesená",J310,0)</f>
        <v>0</v>
      </c>
      <c r="BI310" s="161">
        <f>IF(N310="nulová",J310,0)</f>
        <v>0</v>
      </c>
      <c r="BJ310" s="17" t="s">
        <v>80</v>
      </c>
      <c r="BK310" s="161">
        <f>ROUND(I310*H310,2)</f>
        <v>0</v>
      </c>
      <c r="BL310" s="17" t="s">
        <v>151</v>
      </c>
      <c r="BM310" s="160" t="s">
        <v>756</v>
      </c>
    </row>
    <row r="311" spans="1:65" s="14" customFormat="1">
      <c r="B311" s="170"/>
      <c r="D311" s="163" t="s">
        <v>157</v>
      </c>
      <c r="E311" s="171" t="s">
        <v>0</v>
      </c>
      <c r="F311" s="172" t="s">
        <v>566</v>
      </c>
      <c r="H311" s="173">
        <v>1</v>
      </c>
      <c r="I311" s="174"/>
      <c r="L311" s="170"/>
      <c r="M311" s="175"/>
      <c r="N311" s="176"/>
      <c r="O311" s="176"/>
      <c r="P311" s="176"/>
      <c r="Q311" s="176"/>
      <c r="R311" s="176"/>
      <c r="S311" s="176"/>
      <c r="T311" s="177"/>
      <c r="AT311" s="171" t="s">
        <v>157</v>
      </c>
      <c r="AU311" s="171" t="s">
        <v>82</v>
      </c>
      <c r="AV311" s="14" t="s">
        <v>82</v>
      </c>
      <c r="AW311" s="14" t="s">
        <v>30</v>
      </c>
      <c r="AX311" s="14" t="s">
        <v>80</v>
      </c>
      <c r="AY311" s="171" t="s">
        <v>144</v>
      </c>
    </row>
    <row r="312" spans="1:65" s="2" customFormat="1" ht="24.2" customHeight="1">
      <c r="A312" s="31"/>
      <c r="B312" s="148"/>
      <c r="C312" s="186" t="s">
        <v>757</v>
      </c>
      <c r="D312" s="186" t="s">
        <v>181</v>
      </c>
      <c r="E312" s="187" t="s">
        <v>758</v>
      </c>
      <c r="F312" s="188" t="s">
        <v>759</v>
      </c>
      <c r="G312" s="189" t="s">
        <v>386</v>
      </c>
      <c r="H312" s="190">
        <v>1</v>
      </c>
      <c r="I312" s="191"/>
      <c r="J312" s="192">
        <f t="shared" ref="J312:J318" si="20">ROUND(I312*H312,2)</f>
        <v>0</v>
      </c>
      <c r="K312" s="188" t="s">
        <v>150</v>
      </c>
      <c r="L312" s="193"/>
      <c r="M312" s="194" t="s">
        <v>0</v>
      </c>
      <c r="N312" s="195" t="s">
        <v>39</v>
      </c>
      <c r="O312" s="57"/>
      <c r="P312" s="158">
        <f t="shared" ref="P312:P318" si="21">O312*H312</f>
        <v>0</v>
      </c>
      <c r="Q312" s="158">
        <v>0.16200000000000001</v>
      </c>
      <c r="R312" s="158">
        <f t="shared" ref="R312:R318" si="22">Q312*H312</f>
        <v>0.16200000000000001</v>
      </c>
      <c r="S312" s="158">
        <v>0</v>
      </c>
      <c r="T312" s="159">
        <f t="shared" ref="T312:T318" si="23">S312*H312</f>
        <v>0</v>
      </c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R312" s="160" t="s">
        <v>180</v>
      </c>
      <c r="AT312" s="160" t="s">
        <v>181</v>
      </c>
      <c r="AU312" s="160" t="s">
        <v>82</v>
      </c>
      <c r="AY312" s="17" t="s">
        <v>144</v>
      </c>
      <c r="BE312" s="161">
        <f t="shared" ref="BE312:BE318" si="24">IF(N312="základní",J312,0)</f>
        <v>0</v>
      </c>
      <c r="BF312" s="161">
        <f t="shared" ref="BF312:BF318" si="25">IF(N312="snížená",J312,0)</f>
        <v>0</v>
      </c>
      <c r="BG312" s="161">
        <f t="shared" ref="BG312:BG318" si="26">IF(N312="zákl. přenesená",J312,0)</f>
        <v>0</v>
      </c>
      <c r="BH312" s="161">
        <f t="shared" ref="BH312:BH318" si="27">IF(N312="sníž. přenesená",J312,0)</f>
        <v>0</v>
      </c>
      <c r="BI312" s="161">
        <f t="shared" ref="BI312:BI318" si="28">IF(N312="nulová",J312,0)</f>
        <v>0</v>
      </c>
      <c r="BJ312" s="17" t="s">
        <v>80</v>
      </c>
      <c r="BK312" s="161">
        <f t="shared" ref="BK312:BK318" si="29">ROUND(I312*H312,2)</f>
        <v>0</v>
      </c>
      <c r="BL312" s="17" t="s">
        <v>151</v>
      </c>
      <c r="BM312" s="160" t="s">
        <v>760</v>
      </c>
    </row>
    <row r="313" spans="1:65" s="2" customFormat="1" ht="24.2" customHeight="1">
      <c r="A313" s="31"/>
      <c r="B313" s="148"/>
      <c r="C313" s="149" t="s">
        <v>761</v>
      </c>
      <c r="D313" s="149" t="s">
        <v>146</v>
      </c>
      <c r="E313" s="150" t="s">
        <v>748</v>
      </c>
      <c r="F313" s="151" t="s">
        <v>749</v>
      </c>
      <c r="G313" s="152" t="s">
        <v>386</v>
      </c>
      <c r="H313" s="153">
        <v>4</v>
      </c>
      <c r="I313" s="154"/>
      <c r="J313" s="155">
        <f t="shared" si="20"/>
        <v>0</v>
      </c>
      <c r="K313" s="151" t="s">
        <v>150</v>
      </c>
      <c r="L313" s="32"/>
      <c r="M313" s="156" t="s">
        <v>0</v>
      </c>
      <c r="N313" s="157" t="s">
        <v>39</v>
      </c>
      <c r="O313" s="57"/>
      <c r="P313" s="158">
        <f t="shared" si="21"/>
        <v>0</v>
      </c>
      <c r="Q313" s="158">
        <v>0.21734000000000001</v>
      </c>
      <c r="R313" s="158">
        <f t="shared" si="22"/>
        <v>0.86936000000000002</v>
      </c>
      <c r="S313" s="158">
        <v>0</v>
      </c>
      <c r="T313" s="159">
        <f t="shared" si="23"/>
        <v>0</v>
      </c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R313" s="160" t="s">
        <v>151</v>
      </c>
      <c r="AT313" s="160" t="s">
        <v>146</v>
      </c>
      <c r="AU313" s="160" t="s">
        <v>82</v>
      </c>
      <c r="AY313" s="17" t="s">
        <v>144</v>
      </c>
      <c r="BE313" s="161">
        <f t="shared" si="24"/>
        <v>0</v>
      </c>
      <c r="BF313" s="161">
        <f t="shared" si="25"/>
        <v>0</v>
      </c>
      <c r="BG313" s="161">
        <f t="shared" si="26"/>
        <v>0</v>
      </c>
      <c r="BH313" s="161">
        <f t="shared" si="27"/>
        <v>0</v>
      </c>
      <c r="BI313" s="161">
        <f t="shared" si="28"/>
        <v>0</v>
      </c>
      <c r="BJ313" s="17" t="s">
        <v>80</v>
      </c>
      <c r="BK313" s="161">
        <f t="shared" si="29"/>
        <v>0</v>
      </c>
      <c r="BL313" s="17" t="s">
        <v>151</v>
      </c>
      <c r="BM313" s="160" t="s">
        <v>762</v>
      </c>
    </row>
    <row r="314" spans="1:65" s="2" customFormat="1" ht="21.75" customHeight="1">
      <c r="A314" s="31"/>
      <c r="B314" s="148"/>
      <c r="C314" s="186" t="s">
        <v>763</v>
      </c>
      <c r="D314" s="186" t="s">
        <v>181</v>
      </c>
      <c r="E314" s="187" t="s">
        <v>764</v>
      </c>
      <c r="F314" s="188" t="s">
        <v>765</v>
      </c>
      <c r="G314" s="189" t="s">
        <v>386</v>
      </c>
      <c r="H314" s="190">
        <v>4</v>
      </c>
      <c r="I314" s="191"/>
      <c r="J314" s="192">
        <f t="shared" si="20"/>
        <v>0</v>
      </c>
      <c r="K314" s="188" t="s">
        <v>150</v>
      </c>
      <c r="L314" s="193"/>
      <c r="M314" s="194" t="s">
        <v>0</v>
      </c>
      <c r="N314" s="195" t="s">
        <v>39</v>
      </c>
      <c r="O314" s="57"/>
      <c r="P314" s="158">
        <f t="shared" si="21"/>
        <v>0</v>
      </c>
      <c r="Q314" s="158">
        <v>0.19600000000000001</v>
      </c>
      <c r="R314" s="158">
        <f t="shared" si="22"/>
        <v>0.78400000000000003</v>
      </c>
      <c r="S314" s="158">
        <v>0</v>
      </c>
      <c r="T314" s="159">
        <f t="shared" si="23"/>
        <v>0</v>
      </c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R314" s="160" t="s">
        <v>180</v>
      </c>
      <c r="AT314" s="160" t="s">
        <v>181</v>
      </c>
      <c r="AU314" s="160" t="s">
        <v>82</v>
      </c>
      <c r="AY314" s="17" t="s">
        <v>144</v>
      </c>
      <c r="BE314" s="161">
        <f t="shared" si="24"/>
        <v>0</v>
      </c>
      <c r="BF314" s="161">
        <f t="shared" si="25"/>
        <v>0</v>
      </c>
      <c r="BG314" s="161">
        <f t="shared" si="26"/>
        <v>0</v>
      </c>
      <c r="BH314" s="161">
        <f t="shared" si="27"/>
        <v>0</v>
      </c>
      <c r="BI314" s="161">
        <f t="shared" si="28"/>
        <v>0</v>
      </c>
      <c r="BJ314" s="17" t="s">
        <v>80</v>
      </c>
      <c r="BK314" s="161">
        <f t="shared" si="29"/>
        <v>0</v>
      </c>
      <c r="BL314" s="17" t="s">
        <v>151</v>
      </c>
      <c r="BM314" s="160" t="s">
        <v>766</v>
      </c>
    </row>
    <row r="315" spans="1:65" s="2" customFormat="1" ht="24.2" customHeight="1">
      <c r="A315" s="31"/>
      <c r="B315" s="148"/>
      <c r="C315" s="186" t="s">
        <v>767</v>
      </c>
      <c r="D315" s="186" t="s">
        <v>181</v>
      </c>
      <c r="E315" s="187" t="s">
        <v>768</v>
      </c>
      <c r="F315" s="188" t="s">
        <v>769</v>
      </c>
      <c r="G315" s="189" t="s">
        <v>386</v>
      </c>
      <c r="H315" s="190">
        <v>4</v>
      </c>
      <c r="I315" s="191"/>
      <c r="J315" s="192">
        <f t="shared" si="20"/>
        <v>0</v>
      </c>
      <c r="K315" s="188" t="s">
        <v>150</v>
      </c>
      <c r="L315" s="193"/>
      <c r="M315" s="194" t="s">
        <v>0</v>
      </c>
      <c r="N315" s="195" t="s">
        <v>39</v>
      </c>
      <c r="O315" s="57"/>
      <c r="P315" s="158">
        <f t="shared" si="21"/>
        <v>0</v>
      </c>
      <c r="Q315" s="158">
        <v>1.2E-2</v>
      </c>
      <c r="R315" s="158">
        <f t="shared" si="22"/>
        <v>4.8000000000000001E-2</v>
      </c>
      <c r="S315" s="158">
        <v>0</v>
      </c>
      <c r="T315" s="159">
        <f t="shared" si="23"/>
        <v>0</v>
      </c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R315" s="160" t="s">
        <v>180</v>
      </c>
      <c r="AT315" s="160" t="s">
        <v>181</v>
      </c>
      <c r="AU315" s="160" t="s">
        <v>82</v>
      </c>
      <c r="AY315" s="17" t="s">
        <v>144</v>
      </c>
      <c r="BE315" s="161">
        <f t="shared" si="24"/>
        <v>0</v>
      </c>
      <c r="BF315" s="161">
        <f t="shared" si="25"/>
        <v>0</v>
      </c>
      <c r="BG315" s="161">
        <f t="shared" si="26"/>
        <v>0</v>
      </c>
      <c r="BH315" s="161">
        <f t="shared" si="27"/>
        <v>0</v>
      </c>
      <c r="BI315" s="161">
        <f t="shared" si="28"/>
        <v>0</v>
      </c>
      <c r="BJ315" s="17" t="s">
        <v>80</v>
      </c>
      <c r="BK315" s="161">
        <f t="shared" si="29"/>
        <v>0</v>
      </c>
      <c r="BL315" s="17" t="s">
        <v>151</v>
      </c>
      <c r="BM315" s="160" t="s">
        <v>770</v>
      </c>
    </row>
    <row r="316" spans="1:65" s="2" customFormat="1" ht="16.5" customHeight="1">
      <c r="A316" s="31"/>
      <c r="B316" s="148"/>
      <c r="C316" s="186" t="s">
        <v>771</v>
      </c>
      <c r="D316" s="186" t="s">
        <v>181</v>
      </c>
      <c r="E316" s="187" t="s">
        <v>772</v>
      </c>
      <c r="F316" s="188" t="s">
        <v>773</v>
      </c>
      <c r="G316" s="189" t="s">
        <v>386</v>
      </c>
      <c r="H316" s="190">
        <v>4</v>
      </c>
      <c r="I316" s="191"/>
      <c r="J316" s="192">
        <f t="shared" si="20"/>
        <v>0</v>
      </c>
      <c r="K316" s="188" t="s">
        <v>150</v>
      </c>
      <c r="L316" s="193"/>
      <c r="M316" s="194" t="s">
        <v>0</v>
      </c>
      <c r="N316" s="195" t="s">
        <v>39</v>
      </c>
      <c r="O316" s="57"/>
      <c r="P316" s="158">
        <f t="shared" si="21"/>
        <v>0</v>
      </c>
      <c r="Q316" s="158">
        <v>1E-3</v>
      </c>
      <c r="R316" s="158">
        <f t="shared" si="22"/>
        <v>4.0000000000000001E-3</v>
      </c>
      <c r="S316" s="158">
        <v>0</v>
      </c>
      <c r="T316" s="159">
        <f t="shared" si="23"/>
        <v>0</v>
      </c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R316" s="160" t="s">
        <v>180</v>
      </c>
      <c r="AT316" s="160" t="s">
        <v>181</v>
      </c>
      <c r="AU316" s="160" t="s">
        <v>82</v>
      </c>
      <c r="AY316" s="17" t="s">
        <v>144</v>
      </c>
      <c r="BE316" s="161">
        <f t="shared" si="24"/>
        <v>0</v>
      </c>
      <c r="BF316" s="161">
        <f t="shared" si="25"/>
        <v>0</v>
      </c>
      <c r="BG316" s="161">
        <f t="shared" si="26"/>
        <v>0</v>
      </c>
      <c r="BH316" s="161">
        <f t="shared" si="27"/>
        <v>0</v>
      </c>
      <c r="BI316" s="161">
        <f t="shared" si="28"/>
        <v>0</v>
      </c>
      <c r="BJ316" s="17" t="s">
        <v>80</v>
      </c>
      <c r="BK316" s="161">
        <f t="shared" si="29"/>
        <v>0</v>
      </c>
      <c r="BL316" s="17" t="s">
        <v>151</v>
      </c>
      <c r="BM316" s="160" t="s">
        <v>774</v>
      </c>
    </row>
    <row r="317" spans="1:65" s="2" customFormat="1" ht="16.5" customHeight="1">
      <c r="A317" s="31"/>
      <c r="B317" s="148"/>
      <c r="C317" s="186" t="s">
        <v>775</v>
      </c>
      <c r="D317" s="186" t="s">
        <v>181</v>
      </c>
      <c r="E317" s="187" t="s">
        <v>776</v>
      </c>
      <c r="F317" s="188" t="s">
        <v>777</v>
      </c>
      <c r="G317" s="189" t="s">
        <v>386</v>
      </c>
      <c r="H317" s="190">
        <v>4</v>
      </c>
      <c r="I317" s="191"/>
      <c r="J317" s="192">
        <f t="shared" si="20"/>
        <v>0</v>
      </c>
      <c r="K317" s="188" t="s">
        <v>150</v>
      </c>
      <c r="L317" s="193"/>
      <c r="M317" s="194" t="s">
        <v>0</v>
      </c>
      <c r="N317" s="195" t="s">
        <v>39</v>
      </c>
      <c r="O317" s="57"/>
      <c r="P317" s="158">
        <f t="shared" si="21"/>
        <v>0</v>
      </c>
      <c r="Q317" s="158">
        <v>0.22</v>
      </c>
      <c r="R317" s="158">
        <f t="shared" si="22"/>
        <v>0.88</v>
      </c>
      <c r="S317" s="158">
        <v>0</v>
      </c>
      <c r="T317" s="159">
        <f t="shared" si="23"/>
        <v>0</v>
      </c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R317" s="160" t="s">
        <v>180</v>
      </c>
      <c r="AT317" s="160" t="s">
        <v>181</v>
      </c>
      <c r="AU317" s="160" t="s">
        <v>82</v>
      </c>
      <c r="AY317" s="17" t="s">
        <v>144</v>
      </c>
      <c r="BE317" s="161">
        <f t="shared" si="24"/>
        <v>0</v>
      </c>
      <c r="BF317" s="161">
        <f t="shared" si="25"/>
        <v>0</v>
      </c>
      <c r="BG317" s="161">
        <f t="shared" si="26"/>
        <v>0</v>
      </c>
      <c r="BH317" s="161">
        <f t="shared" si="27"/>
        <v>0</v>
      </c>
      <c r="BI317" s="161">
        <f t="shared" si="28"/>
        <v>0</v>
      </c>
      <c r="BJ317" s="17" t="s">
        <v>80</v>
      </c>
      <c r="BK317" s="161">
        <f t="shared" si="29"/>
        <v>0</v>
      </c>
      <c r="BL317" s="17" t="s">
        <v>151</v>
      </c>
      <c r="BM317" s="160" t="s">
        <v>778</v>
      </c>
    </row>
    <row r="318" spans="1:65" s="2" customFormat="1" ht="24.2" customHeight="1">
      <c r="A318" s="31"/>
      <c r="B318" s="148"/>
      <c r="C318" s="149" t="s">
        <v>779</v>
      </c>
      <c r="D318" s="149" t="s">
        <v>146</v>
      </c>
      <c r="E318" s="150" t="s">
        <v>780</v>
      </c>
      <c r="F318" s="151" t="s">
        <v>781</v>
      </c>
      <c r="G318" s="152" t="s">
        <v>210</v>
      </c>
      <c r="H318" s="153">
        <v>4.7629999999999999</v>
      </c>
      <c r="I318" s="154"/>
      <c r="J318" s="155">
        <f t="shared" si="20"/>
        <v>0</v>
      </c>
      <c r="K318" s="151" t="s">
        <v>150</v>
      </c>
      <c r="L318" s="32"/>
      <c r="M318" s="156" t="s">
        <v>0</v>
      </c>
      <c r="N318" s="157" t="s">
        <v>39</v>
      </c>
      <c r="O318" s="57"/>
      <c r="P318" s="158">
        <f t="shared" si="21"/>
        <v>0</v>
      </c>
      <c r="Q318" s="158">
        <v>2.5018699999999998</v>
      </c>
      <c r="R318" s="158">
        <f t="shared" si="22"/>
        <v>11.916406809999998</v>
      </c>
      <c r="S318" s="158">
        <v>0</v>
      </c>
      <c r="T318" s="159">
        <f t="shared" si="23"/>
        <v>0</v>
      </c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R318" s="160" t="s">
        <v>151</v>
      </c>
      <c r="AT318" s="160" t="s">
        <v>146</v>
      </c>
      <c r="AU318" s="160" t="s">
        <v>82</v>
      </c>
      <c r="AY318" s="17" t="s">
        <v>144</v>
      </c>
      <c r="BE318" s="161">
        <f t="shared" si="24"/>
        <v>0</v>
      </c>
      <c r="BF318" s="161">
        <f t="shared" si="25"/>
        <v>0</v>
      </c>
      <c r="BG318" s="161">
        <f t="shared" si="26"/>
        <v>0</v>
      </c>
      <c r="BH318" s="161">
        <f t="shared" si="27"/>
        <v>0</v>
      </c>
      <c r="BI318" s="161">
        <f t="shared" si="28"/>
        <v>0</v>
      </c>
      <c r="BJ318" s="17" t="s">
        <v>80</v>
      </c>
      <c r="BK318" s="161">
        <f t="shared" si="29"/>
        <v>0</v>
      </c>
      <c r="BL318" s="17" t="s">
        <v>151</v>
      </c>
      <c r="BM318" s="160" t="s">
        <v>782</v>
      </c>
    </row>
    <row r="319" spans="1:65" s="13" customFormat="1">
      <c r="B319" s="162"/>
      <c r="D319" s="163" t="s">
        <v>157</v>
      </c>
      <c r="E319" s="164" t="s">
        <v>0</v>
      </c>
      <c r="F319" s="165" t="s">
        <v>783</v>
      </c>
      <c r="H319" s="164" t="s">
        <v>0</v>
      </c>
      <c r="I319" s="166"/>
      <c r="L319" s="162"/>
      <c r="M319" s="167"/>
      <c r="N319" s="168"/>
      <c r="O319" s="168"/>
      <c r="P319" s="168"/>
      <c r="Q319" s="168"/>
      <c r="R319" s="168"/>
      <c r="S319" s="168"/>
      <c r="T319" s="169"/>
      <c r="AT319" s="164" t="s">
        <v>157</v>
      </c>
      <c r="AU319" s="164" t="s">
        <v>82</v>
      </c>
      <c r="AV319" s="13" t="s">
        <v>80</v>
      </c>
      <c r="AW319" s="13" t="s">
        <v>30</v>
      </c>
      <c r="AX319" s="13" t="s">
        <v>74</v>
      </c>
      <c r="AY319" s="164" t="s">
        <v>144</v>
      </c>
    </row>
    <row r="320" spans="1:65" s="14" customFormat="1">
      <c r="B320" s="170"/>
      <c r="D320" s="163" t="s">
        <v>157</v>
      </c>
      <c r="E320" s="171" t="s">
        <v>0</v>
      </c>
      <c r="F320" s="172" t="s">
        <v>784</v>
      </c>
      <c r="H320" s="173">
        <v>3.5619999999999998</v>
      </c>
      <c r="I320" s="174"/>
      <c r="L320" s="170"/>
      <c r="M320" s="175"/>
      <c r="N320" s="176"/>
      <c r="O320" s="176"/>
      <c r="P320" s="176"/>
      <c r="Q320" s="176"/>
      <c r="R320" s="176"/>
      <c r="S320" s="176"/>
      <c r="T320" s="177"/>
      <c r="AT320" s="171" t="s">
        <v>157</v>
      </c>
      <c r="AU320" s="171" t="s">
        <v>82</v>
      </c>
      <c r="AV320" s="14" t="s">
        <v>82</v>
      </c>
      <c r="AW320" s="14" t="s">
        <v>30</v>
      </c>
      <c r="AX320" s="14" t="s">
        <v>74</v>
      </c>
      <c r="AY320" s="171" t="s">
        <v>144</v>
      </c>
    </row>
    <row r="321" spans="1:65" s="14" customFormat="1">
      <c r="B321" s="170"/>
      <c r="D321" s="163" t="s">
        <v>157</v>
      </c>
      <c r="E321" s="171" t="s">
        <v>0</v>
      </c>
      <c r="F321" s="172" t="s">
        <v>785</v>
      </c>
      <c r="H321" s="173">
        <v>1.4370000000000001</v>
      </c>
      <c r="I321" s="174"/>
      <c r="L321" s="170"/>
      <c r="M321" s="175"/>
      <c r="N321" s="176"/>
      <c r="O321" s="176"/>
      <c r="P321" s="176"/>
      <c r="Q321" s="176"/>
      <c r="R321" s="176"/>
      <c r="S321" s="176"/>
      <c r="T321" s="177"/>
      <c r="AT321" s="171" t="s">
        <v>157</v>
      </c>
      <c r="AU321" s="171" t="s">
        <v>82</v>
      </c>
      <c r="AV321" s="14" t="s">
        <v>82</v>
      </c>
      <c r="AW321" s="14" t="s">
        <v>30</v>
      </c>
      <c r="AX321" s="14" t="s">
        <v>74</v>
      </c>
      <c r="AY321" s="171" t="s">
        <v>144</v>
      </c>
    </row>
    <row r="322" spans="1:65" s="14" customFormat="1">
      <c r="B322" s="170"/>
      <c r="D322" s="163" t="s">
        <v>157</v>
      </c>
      <c r="E322" s="171" t="s">
        <v>0</v>
      </c>
      <c r="F322" s="172" t="s">
        <v>786</v>
      </c>
      <c r="H322" s="173">
        <v>-0.23599999999999999</v>
      </c>
      <c r="I322" s="174"/>
      <c r="L322" s="170"/>
      <c r="M322" s="175"/>
      <c r="N322" s="176"/>
      <c r="O322" s="176"/>
      <c r="P322" s="176"/>
      <c r="Q322" s="176"/>
      <c r="R322" s="176"/>
      <c r="S322" s="176"/>
      <c r="T322" s="177"/>
      <c r="AT322" s="171" t="s">
        <v>157</v>
      </c>
      <c r="AU322" s="171" t="s">
        <v>82</v>
      </c>
      <c r="AV322" s="14" t="s">
        <v>82</v>
      </c>
      <c r="AW322" s="14" t="s">
        <v>30</v>
      </c>
      <c r="AX322" s="14" t="s">
        <v>74</v>
      </c>
      <c r="AY322" s="171" t="s">
        <v>144</v>
      </c>
    </row>
    <row r="323" spans="1:65" s="15" customFormat="1">
      <c r="B323" s="178"/>
      <c r="D323" s="163" t="s">
        <v>157</v>
      </c>
      <c r="E323" s="179" t="s">
        <v>0</v>
      </c>
      <c r="F323" s="180" t="s">
        <v>170</v>
      </c>
      <c r="H323" s="181">
        <v>4.7629999999999999</v>
      </c>
      <c r="I323" s="182"/>
      <c r="L323" s="178"/>
      <c r="M323" s="183"/>
      <c r="N323" s="184"/>
      <c r="O323" s="184"/>
      <c r="P323" s="184"/>
      <c r="Q323" s="184"/>
      <c r="R323" s="184"/>
      <c r="S323" s="184"/>
      <c r="T323" s="185"/>
      <c r="AT323" s="179" t="s">
        <v>157</v>
      </c>
      <c r="AU323" s="179" t="s">
        <v>82</v>
      </c>
      <c r="AV323" s="15" t="s">
        <v>151</v>
      </c>
      <c r="AW323" s="15" t="s">
        <v>30</v>
      </c>
      <c r="AX323" s="15" t="s">
        <v>80</v>
      </c>
      <c r="AY323" s="179" t="s">
        <v>144</v>
      </c>
    </row>
    <row r="324" spans="1:65" s="2" customFormat="1" ht="24.2" customHeight="1">
      <c r="A324" s="31"/>
      <c r="B324" s="148"/>
      <c r="C324" s="149" t="s">
        <v>787</v>
      </c>
      <c r="D324" s="149" t="s">
        <v>146</v>
      </c>
      <c r="E324" s="150" t="s">
        <v>788</v>
      </c>
      <c r="F324" s="151" t="s">
        <v>789</v>
      </c>
      <c r="G324" s="152" t="s">
        <v>149</v>
      </c>
      <c r="H324" s="153">
        <v>7.2729999999999997</v>
      </c>
      <c r="I324" s="154"/>
      <c r="J324" s="155">
        <f>ROUND(I324*H324,2)</f>
        <v>0</v>
      </c>
      <c r="K324" s="151" t="s">
        <v>150</v>
      </c>
      <c r="L324" s="32"/>
      <c r="M324" s="156" t="s">
        <v>0</v>
      </c>
      <c r="N324" s="157" t="s">
        <v>39</v>
      </c>
      <c r="O324" s="57"/>
      <c r="P324" s="158">
        <f>O324*H324</f>
        <v>0</v>
      </c>
      <c r="Q324" s="158">
        <v>4.0200000000000001E-3</v>
      </c>
      <c r="R324" s="158">
        <f>Q324*H324</f>
        <v>2.923746E-2</v>
      </c>
      <c r="S324" s="158">
        <v>0</v>
      </c>
      <c r="T324" s="159">
        <f>S324*H324</f>
        <v>0</v>
      </c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R324" s="160" t="s">
        <v>151</v>
      </c>
      <c r="AT324" s="160" t="s">
        <v>146</v>
      </c>
      <c r="AU324" s="160" t="s">
        <v>82</v>
      </c>
      <c r="AY324" s="17" t="s">
        <v>144</v>
      </c>
      <c r="BE324" s="161">
        <f>IF(N324="základní",J324,0)</f>
        <v>0</v>
      </c>
      <c r="BF324" s="161">
        <f>IF(N324="snížená",J324,0)</f>
        <v>0</v>
      </c>
      <c r="BG324" s="161">
        <f>IF(N324="zákl. přenesená",J324,0)</f>
        <v>0</v>
      </c>
      <c r="BH324" s="161">
        <f>IF(N324="sníž. přenesená",J324,0)</f>
        <v>0</v>
      </c>
      <c r="BI324" s="161">
        <f>IF(N324="nulová",J324,0)</f>
        <v>0</v>
      </c>
      <c r="BJ324" s="17" t="s">
        <v>80</v>
      </c>
      <c r="BK324" s="161">
        <f>ROUND(I324*H324,2)</f>
        <v>0</v>
      </c>
      <c r="BL324" s="17" t="s">
        <v>151</v>
      </c>
      <c r="BM324" s="160" t="s">
        <v>790</v>
      </c>
    </row>
    <row r="325" spans="1:65" s="14" customFormat="1">
      <c r="B325" s="170"/>
      <c r="D325" s="163" t="s">
        <v>157</v>
      </c>
      <c r="E325" s="171" t="s">
        <v>0</v>
      </c>
      <c r="F325" s="172" t="s">
        <v>791</v>
      </c>
      <c r="H325" s="173">
        <v>2.327</v>
      </c>
      <c r="I325" s="174"/>
      <c r="L325" s="170"/>
      <c r="M325" s="175"/>
      <c r="N325" s="176"/>
      <c r="O325" s="176"/>
      <c r="P325" s="176"/>
      <c r="Q325" s="176"/>
      <c r="R325" s="176"/>
      <c r="S325" s="176"/>
      <c r="T325" s="177"/>
      <c r="AT325" s="171" t="s">
        <v>157</v>
      </c>
      <c r="AU325" s="171" t="s">
        <v>82</v>
      </c>
      <c r="AV325" s="14" t="s">
        <v>82</v>
      </c>
      <c r="AW325" s="14" t="s">
        <v>30</v>
      </c>
      <c r="AX325" s="14" t="s">
        <v>74</v>
      </c>
      <c r="AY325" s="171" t="s">
        <v>144</v>
      </c>
    </row>
    <row r="326" spans="1:65" s="14" customFormat="1">
      <c r="B326" s="170"/>
      <c r="D326" s="163" t="s">
        <v>157</v>
      </c>
      <c r="E326" s="171" t="s">
        <v>0</v>
      </c>
      <c r="F326" s="172" t="s">
        <v>792</v>
      </c>
      <c r="H326" s="173">
        <v>4.7889999999999997</v>
      </c>
      <c r="I326" s="174"/>
      <c r="L326" s="170"/>
      <c r="M326" s="175"/>
      <c r="N326" s="176"/>
      <c r="O326" s="176"/>
      <c r="P326" s="176"/>
      <c r="Q326" s="176"/>
      <c r="R326" s="176"/>
      <c r="S326" s="176"/>
      <c r="T326" s="177"/>
      <c r="AT326" s="171" t="s">
        <v>157</v>
      </c>
      <c r="AU326" s="171" t="s">
        <v>82</v>
      </c>
      <c r="AV326" s="14" t="s">
        <v>82</v>
      </c>
      <c r="AW326" s="14" t="s">
        <v>30</v>
      </c>
      <c r="AX326" s="14" t="s">
        <v>74</v>
      </c>
      <c r="AY326" s="171" t="s">
        <v>144</v>
      </c>
    </row>
    <row r="327" spans="1:65" s="14" customFormat="1">
      <c r="B327" s="170"/>
      <c r="D327" s="163" t="s">
        <v>157</v>
      </c>
      <c r="E327" s="171" t="s">
        <v>0</v>
      </c>
      <c r="F327" s="172" t="s">
        <v>793</v>
      </c>
      <c r="H327" s="173">
        <v>-0.78500000000000003</v>
      </c>
      <c r="I327" s="174"/>
      <c r="L327" s="170"/>
      <c r="M327" s="175"/>
      <c r="N327" s="176"/>
      <c r="O327" s="176"/>
      <c r="P327" s="176"/>
      <c r="Q327" s="176"/>
      <c r="R327" s="176"/>
      <c r="S327" s="176"/>
      <c r="T327" s="177"/>
      <c r="AT327" s="171" t="s">
        <v>157</v>
      </c>
      <c r="AU327" s="171" t="s">
        <v>82</v>
      </c>
      <c r="AV327" s="14" t="s">
        <v>82</v>
      </c>
      <c r="AW327" s="14" t="s">
        <v>30</v>
      </c>
      <c r="AX327" s="14" t="s">
        <v>74</v>
      </c>
      <c r="AY327" s="171" t="s">
        <v>144</v>
      </c>
    </row>
    <row r="328" spans="1:65" s="14" customFormat="1">
      <c r="B328" s="170"/>
      <c r="D328" s="163" t="s">
        <v>157</v>
      </c>
      <c r="E328" s="171" t="s">
        <v>0</v>
      </c>
      <c r="F328" s="172" t="s">
        <v>794</v>
      </c>
      <c r="H328" s="173">
        <v>0.94199999999999995</v>
      </c>
      <c r="I328" s="174"/>
      <c r="L328" s="170"/>
      <c r="M328" s="175"/>
      <c r="N328" s="176"/>
      <c r="O328" s="176"/>
      <c r="P328" s="176"/>
      <c r="Q328" s="176"/>
      <c r="R328" s="176"/>
      <c r="S328" s="176"/>
      <c r="T328" s="177"/>
      <c r="AT328" s="171" t="s">
        <v>157</v>
      </c>
      <c r="AU328" s="171" t="s">
        <v>82</v>
      </c>
      <c r="AV328" s="14" t="s">
        <v>82</v>
      </c>
      <c r="AW328" s="14" t="s">
        <v>30</v>
      </c>
      <c r="AX328" s="14" t="s">
        <v>74</v>
      </c>
      <c r="AY328" s="171" t="s">
        <v>144</v>
      </c>
    </row>
    <row r="329" spans="1:65" s="15" customFormat="1">
      <c r="B329" s="178"/>
      <c r="D329" s="163" t="s">
        <v>157</v>
      </c>
      <c r="E329" s="179" t="s">
        <v>0</v>
      </c>
      <c r="F329" s="180" t="s">
        <v>170</v>
      </c>
      <c r="H329" s="181">
        <v>7.2729999999999997</v>
      </c>
      <c r="I329" s="182"/>
      <c r="L329" s="178"/>
      <c r="M329" s="183"/>
      <c r="N329" s="184"/>
      <c r="O329" s="184"/>
      <c r="P329" s="184"/>
      <c r="Q329" s="184"/>
      <c r="R329" s="184"/>
      <c r="S329" s="184"/>
      <c r="T329" s="185"/>
      <c r="AT329" s="179" t="s">
        <v>157</v>
      </c>
      <c r="AU329" s="179" t="s">
        <v>82</v>
      </c>
      <c r="AV329" s="15" t="s">
        <v>151</v>
      </c>
      <c r="AW329" s="15" t="s">
        <v>30</v>
      </c>
      <c r="AX329" s="15" t="s">
        <v>80</v>
      </c>
      <c r="AY329" s="179" t="s">
        <v>144</v>
      </c>
    </row>
    <row r="330" spans="1:65" s="12" customFormat="1" ht="22.9" customHeight="1">
      <c r="B330" s="135"/>
      <c r="D330" s="136" t="s">
        <v>73</v>
      </c>
      <c r="E330" s="146" t="s">
        <v>251</v>
      </c>
      <c r="F330" s="146" t="s">
        <v>252</v>
      </c>
      <c r="I330" s="138"/>
      <c r="J330" s="147">
        <f>BK330</f>
        <v>0</v>
      </c>
      <c r="L330" s="135"/>
      <c r="M330" s="140"/>
      <c r="N330" s="141"/>
      <c r="O330" s="141"/>
      <c r="P330" s="142">
        <f>P331</f>
        <v>0</v>
      </c>
      <c r="Q330" s="141"/>
      <c r="R330" s="142">
        <f>R331</f>
        <v>0</v>
      </c>
      <c r="S330" s="141"/>
      <c r="T330" s="143">
        <f>T331</f>
        <v>0</v>
      </c>
      <c r="AR330" s="136" t="s">
        <v>80</v>
      </c>
      <c r="AT330" s="144" t="s">
        <v>73</v>
      </c>
      <c r="AU330" s="144" t="s">
        <v>80</v>
      </c>
      <c r="AY330" s="136" t="s">
        <v>144</v>
      </c>
      <c r="BK330" s="145">
        <f>BK331</f>
        <v>0</v>
      </c>
    </row>
    <row r="331" spans="1:65" s="2" customFormat="1" ht="24.2" customHeight="1">
      <c r="A331" s="31"/>
      <c r="B331" s="148"/>
      <c r="C331" s="149" t="s">
        <v>795</v>
      </c>
      <c r="D331" s="149" t="s">
        <v>146</v>
      </c>
      <c r="E331" s="150" t="s">
        <v>796</v>
      </c>
      <c r="F331" s="151" t="s">
        <v>797</v>
      </c>
      <c r="G331" s="152" t="s">
        <v>223</v>
      </c>
      <c r="H331" s="153">
        <v>994.81100000000004</v>
      </c>
      <c r="I331" s="154"/>
      <c r="J331" s="155">
        <f>ROUND(I331*H331,2)</f>
        <v>0</v>
      </c>
      <c r="K331" s="151" t="s">
        <v>150</v>
      </c>
      <c r="L331" s="32"/>
      <c r="M331" s="156" t="s">
        <v>0</v>
      </c>
      <c r="N331" s="157" t="s">
        <v>39</v>
      </c>
      <c r="O331" s="57"/>
      <c r="P331" s="158">
        <f>O331*H331</f>
        <v>0</v>
      </c>
      <c r="Q331" s="158">
        <v>0</v>
      </c>
      <c r="R331" s="158">
        <f>Q331*H331</f>
        <v>0</v>
      </c>
      <c r="S331" s="158">
        <v>0</v>
      </c>
      <c r="T331" s="159">
        <f>S331*H331</f>
        <v>0</v>
      </c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R331" s="160" t="s">
        <v>151</v>
      </c>
      <c r="AT331" s="160" t="s">
        <v>146</v>
      </c>
      <c r="AU331" s="160" t="s">
        <v>82</v>
      </c>
      <c r="AY331" s="17" t="s">
        <v>144</v>
      </c>
      <c r="BE331" s="161">
        <f>IF(N331="základní",J331,0)</f>
        <v>0</v>
      </c>
      <c r="BF331" s="161">
        <f>IF(N331="snížená",J331,0)</f>
        <v>0</v>
      </c>
      <c r="BG331" s="161">
        <f>IF(N331="zákl. přenesená",J331,0)</f>
        <v>0</v>
      </c>
      <c r="BH331" s="161">
        <f>IF(N331="sníž. přenesená",J331,0)</f>
        <v>0</v>
      </c>
      <c r="BI331" s="161">
        <f>IF(N331="nulová",J331,0)</f>
        <v>0</v>
      </c>
      <c r="BJ331" s="17" t="s">
        <v>80</v>
      </c>
      <c r="BK331" s="161">
        <f>ROUND(I331*H331,2)</f>
        <v>0</v>
      </c>
      <c r="BL331" s="17" t="s">
        <v>151</v>
      </c>
      <c r="BM331" s="160" t="s">
        <v>798</v>
      </c>
    </row>
    <row r="332" spans="1:65" s="12" customFormat="1" ht="25.9" customHeight="1">
      <c r="B332" s="135"/>
      <c r="D332" s="136" t="s">
        <v>73</v>
      </c>
      <c r="E332" s="137" t="s">
        <v>799</v>
      </c>
      <c r="F332" s="137" t="s">
        <v>800</v>
      </c>
      <c r="I332" s="138"/>
      <c r="J332" s="139">
        <f>BK332</f>
        <v>0</v>
      </c>
      <c r="L332" s="135"/>
      <c r="M332" s="140"/>
      <c r="N332" s="141"/>
      <c r="O332" s="141"/>
      <c r="P332" s="142">
        <f>P333</f>
        <v>0</v>
      </c>
      <c r="Q332" s="141"/>
      <c r="R332" s="142">
        <f>R333</f>
        <v>5.5219599999999994E-2</v>
      </c>
      <c r="S332" s="141"/>
      <c r="T332" s="143">
        <f>T333</f>
        <v>0</v>
      </c>
      <c r="AR332" s="136" t="s">
        <v>82</v>
      </c>
      <c r="AT332" s="144" t="s">
        <v>73</v>
      </c>
      <c r="AU332" s="144" t="s">
        <v>74</v>
      </c>
      <c r="AY332" s="136" t="s">
        <v>144</v>
      </c>
      <c r="BK332" s="145">
        <f>BK333</f>
        <v>0</v>
      </c>
    </row>
    <row r="333" spans="1:65" s="12" customFormat="1" ht="22.9" customHeight="1">
      <c r="B333" s="135"/>
      <c r="D333" s="136" t="s">
        <v>73</v>
      </c>
      <c r="E333" s="146" t="s">
        <v>801</v>
      </c>
      <c r="F333" s="146" t="s">
        <v>802</v>
      </c>
      <c r="I333" s="138"/>
      <c r="J333" s="147">
        <f>BK333</f>
        <v>0</v>
      </c>
      <c r="L333" s="135"/>
      <c r="M333" s="140"/>
      <c r="N333" s="141"/>
      <c r="O333" s="141"/>
      <c r="P333" s="142">
        <f>SUM(P334:P345)</f>
        <v>0</v>
      </c>
      <c r="Q333" s="141"/>
      <c r="R333" s="142">
        <f>SUM(R334:R345)</f>
        <v>5.5219599999999994E-2</v>
      </c>
      <c r="S333" s="141"/>
      <c r="T333" s="143">
        <f>SUM(T334:T345)</f>
        <v>0</v>
      </c>
      <c r="AR333" s="136" t="s">
        <v>82</v>
      </c>
      <c r="AT333" s="144" t="s">
        <v>73</v>
      </c>
      <c r="AU333" s="144" t="s">
        <v>80</v>
      </c>
      <c r="AY333" s="136" t="s">
        <v>144</v>
      </c>
      <c r="BK333" s="145">
        <f>SUM(BK334:BK345)</f>
        <v>0</v>
      </c>
    </row>
    <row r="334" spans="1:65" s="2" customFormat="1" ht="24.2" customHeight="1">
      <c r="A334" s="31"/>
      <c r="B334" s="148"/>
      <c r="C334" s="149" t="s">
        <v>803</v>
      </c>
      <c r="D334" s="149" t="s">
        <v>146</v>
      </c>
      <c r="E334" s="150" t="s">
        <v>804</v>
      </c>
      <c r="F334" s="151" t="s">
        <v>805</v>
      </c>
      <c r="G334" s="152" t="s">
        <v>149</v>
      </c>
      <c r="H334" s="153">
        <v>8.3409999999999993</v>
      </c>
      <c r="I334" s="154"/>
      <c r="J334" s="155">
        <f>ROUND(I334*H334,2)</f>
        <v>0</v>
      </c>
      <c r="K334" s="151" t="s">
        <v>150</v>
      </c>
      <c r="L334" s="32"/>
      <c r="M334" s="156" t="s">
        <v>0</v>
      </c>
      <c r="N334" s="157" t="s">
        <v>39</v>
      </c>
      <c r="O334" s="57"/>
      <c r="P334" s="158">
        <f>O334*H334</f>
        <v>0</v>
      </c>
      <c r="Q334" s="158">
        <v>0</v>
      </c>
      <c r="R334" s="158">
        <f>Q334*H334</f>
        <v>0</v>
      </c>
      <c r="S334" s="158">
        <v>0</v>
      </c>
      <c r="T334" s="159">
        <f>S334*H334</f>
        <v>0</v>
      </c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R334" s="160" t="s">
        <v>226</v>
      </c>
      <c r="AT334" s="160" t="s">
        <v>146</v>
      </c>
      <c r="AU334" s="160" t="s">
        <v>82</v>
      </c>
      <c r="AY334" s="17" t="s">
        <v>144</v>
      </c>
      <c r="BE334" s="161">
        <f>IF(N334="základní",J334,0)</f>
        <v>0</v>
      </c>
      <c r="BF334" s="161">
        <f>IF(N334="snížená",J334,0)</f>
        <v>0</v>
      </c>
      <c r="BG334" s="161">
        <f>IF(N334="zákl. přenesená",J334,0)</f>
        <v>0</v>
      </c>
      <c r="BH334" s="161">
        <f>IF(N334="sníž. přenesená",J334,0)</f>
        <v>0</v>
      </c>
      <c r="BI334" s="161">
        <f>IF(N334="nulová",J334,0)</f>
        <v>0</v>
      </c>
      <c r="BJ334" s="17" t="s">
        <v>80</v>
      </c>
      <c r="BK334" s="161">
        <f>ROUND(I334*H334,2)</f>
        <v>0</v>
      </c>
      <c r="BL334" s="17" t="s">
        <v>226</v>
      </c>
      <c r="BM334" s="160" t="s">
        <v>806</v>
      </c>
    </row>
    <row r="335" spans="1:65" s="13" customFormat="1">
      <c r="B335" s="162"/>
      <c r="D335" s="163" t="s">
        <v>157</v>
      </c>
      <c r="E335" s="164" t="s">
        <v>0</v>
      </c>
      <c r="F335" s="165" t="s">
        <v>783</v>
      </c>
      <c r="H335" s="164" t="s">
        <v>0</v>
      </c>
      <c r="I335" s="166"/>
      <c r="L335" s="162"/>
      <c r="M335" s="167"/>
      <c r="N335" s="168"/>
      <c r="O335" s="168"/>
      <c r="P335" s="168"/>
      <c r="Q335" s="168"/>
      <c r="R335" s="168"/>
      <c r="S335" s="168"/>
      <c r="T335" s="169"/>
      <c r="AT335" s="164" t="s">
        <v>157</v>
      </c>
      <c r="AU335" s="164" t="s">
        <v>82</v>
      </c>
      <c r="AV335" s="13" t="s">
        <v>80</v>
      </c>
      <c r="AW335" s="13" t="s">
        <v>30</v>
      </c>
      <c r="AX335" s="13" t="s">
        <v>74</v>
      </c>
      <c r="AY335" s="164" t="s">
        <v>144</v>
      </c>
    </row>
    <row r="336" spans="1:65" s="14" customFormat="1">
      <c r="B336" s="170"/>
      <c r="D336" s="163" t="s">
        <v>157</v>
      </c>
      <c r="E336" s="171" t="s">
        <v>0</v>
      </c>
      <c r="F336" s="172" t="s">
        <v>792</v>
      </c>
      <c r="H336" s="173">
        <v>4.7889999999999997</v>
      </c>
      <c r="I336" s="174"/>
      <c r="L336" s="170"/>
      <c r="M336" s="175"/>
      <c r="N336" s="176"/>
      <c r="O336" s="176"/>
      <c r="P336" s="176"/>
      <c r="Q336" s="176"/>
      <c r="R336" s="176"/>
      <c r="S336" s="176"/>
      <c r="T336" s="177"/>
      <c r="AT336" s="171" t="s">
        <v>157</v>
      </c>
      <c r="AU336" s="171" t="s">
        <v>82</v>
      </c>
      <c r="AV336" s="14" t="s">
        <v>82</v>
      </c>
      <c r="AW336" s="14" t="s">
        <v>30</v>
      </c>
      <c r="AX336" s="14" t="s">
        <v>74</v>
      </c>
      <c r="AY336" s="171" t="s">
        <v>144</v>
      </c>
    </row>
    <row r="337" spans="1:65" s="14" customFormat="1">
      <c r="B337" s="170"/>
      <c r="D337" s="163" t="s">
        <v>157</v>
      </c>
      <c r="E337" s="171" t="s">
        <v>0</v>
      </c>
      <c r="F337" s="172" t="s">
        <v>791</v>
      </c>
      <c r="H337" s="173">
        <v>2.327</v>
      </c>
      <c r="I337" s="174"/>
      <c r="L337" s="170"/>
      <c r="M337" s="175"/>
      <c r="N337" s="176"/>
      <c r="O337" s="176"/>
      <c r="P337" s="176"/>
      <c r="Q337" s="176"/>
      <c r="R337" s="176"/>
      <c r="S337" s="176"/>
      <c r="T337" s="177"/>
      <c r="AT337" s="171" t="s">
        <v>157</v>
      </c>
      <c r="AU337" s="171" t="s">
        <v>82</v>
      </c>
      <c r="AV337" s="14" t="s">
        <v>82</v>
      </c>
      <c r="AW337" s="14" t="s">
        <v>30</v>
      </c>
      <c r="AX337" s="14" t="s">
        <v>74</v>
      </c>
      <c r="AY337" s="171" t="s">
        <v>144</v>
      </c>
    </row>
    <row r="338" spans="1:65" s="14" customFormat="1">
      <c r="B338" s="170"/>
      <c r="D338" s="163" t="s">
        <v>157</v>
      </c>
      <c r="E338" s="171" t="s">
        <v>0</v>
      </c>
      <c r="F338" s="172" t="s">
        <v>807</v>
      </c>
      <c r="H338" s="173">
        <v>1.2250000000000001</v>
      </c>
      <c r="I338" s="174"/>
      <c r="L338" s="170"/>
      <c r="M338" s="175"/>
      <c r="N338" s="176"/>
      <c r="O338" s="176"/>
      <c r="P338" s="176"/>
      <c r="Q338" s="176"/>
      <c r="R338" s="176"/>
      <c r="S338" s="176"/>
      <c r="T338" s="177"/>
      <c r="AT338" s="171" t="s">
        <v>157</v>
      </c>
      <c r="AU338" s="171" t="s">
        <v>82</v>
      </c>
      <c r="AV338" s="14" t="s">
        <v>82</v>
      </c>
      <c r="AW338" s="14" t="s">
        <v>30</v>
      </c>
      <c r="AX338" s="14" t="s">
        <v>74</v>
      </c>
      <c r="AY338" s="171" t="s">
        <v>144</v>
      </c>
    </row>
    <row r="339" spans="1:65" s="15" customFormat="1">
      <c r="B339" s="178"/>
      <c r="D339" s="163" t="s">
        <v>157</v>
      </c>
      <c r="E339" s="179" t="s">
        <v>0</v>
      </c>
      <c r="F339" s="180" t="s">
        <v>170</v>
      </c>
      <c r="H339" s="181">
        <v>8.3409999999999993</v>
      </c>
      <c r="I339" s="182"/>
      <c r="L339" s="178"/>
      <c r="M339" s="183"/>
      <c r="N339" s="184"/>
      <c r="O339" s="184"/>
      <c r="P339" s="184"/>
      <c r="Q339" s="184"/>
      <c r="R339" s="184"/>
      <c r="S339" s="184"/>
      <c r="T339" s="185"/>
      <c r="AT339" s="179" t="s">
        <v>157</v>
      </c>
      <c r="AU339" s="179" t="s">
        <v>82</v>
      </c>
      <c r="AV339" s="15" t="s">
        <v>151</v>
      </c>
      <c r="AW339" s="15" t="s">
        <v>30</v>
      </c>
      <c r="AX339" s="15" t="s">
        <v>80</v>
      </c>
      <c r="AY339" s="179" t="s">
        <v>144</v>
      </c>
    </row>
    <row r="340" spans="1:65" s="2" customFormat="1" ht="16.5" customHeight="1">
      <c r="A340" s="31"/>
      <c r="B340" s="148"/>
      <c r="C340" s="186" t="s">
        <v>808</v>
      </c>
      <c r="D340" s="186" t="s">
        <v>181</v>
      </c>
      <c r="E340" s="187" t="s">
        <v>809</v>
      </c>
      <c r="F340" s="188" t="s">
        <v>810</v>
      </c>
      <c r="G340" s="189" t="s">
        <v>223</v>
      </c>
      <c r="H340" s="190">
        <v>3.0000000000000001E-3</v>
      </c>
      <c r="I340" s="191"/>
      <c r="J340" s="192">
        <f>ROUND(I340*H340,2)</f>
        <v>0</v>
      </c>
      <c r="K340" s="188" t="s">
        <v>150</v>
      </c>
      <c r="L340" s="193"/>
      <c r="M340" s="194" t="s">
        <v>0</v>
      </c>
      <c r="N340" s="195" t="s">
        <v>39</v>
      </c>
      <c r="O340" s="57"/>
      <c r="P340" s="158">
        <f>O340*H340</f>
        <v>0</v>
      </c>
      <c r="Q340" s="158">
        <v>1</v>
      </c>
      <c r="R340" s="158">
        <f>Q340*H340</f>
        <v>3.0000000000000001E-3</v>
      </c>
      <c r="S340" s="158">
        <v>0</v>
      </c>
      <c r="T340" s="159">
        <f>S340*H340</f>
        <v>0</v>
      </c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R340" s="160" t="s">
        <v>406</v>
      </c>
      <c r="AT340" s="160" t="s">
        <v>181</v>
      </c>
      <c r="AU340" s="160" t="s">
        <v>82</v>
      </c>
      <c r="AY340" s="17" t="s">
        <v>144</v>
      </c>
      <c r="BE340" s="161">
        <f>IF(N340="základní",J340,0)</f>
        <v>0</v>
      </c>
      <c r="BF340" s="161">
        <f>IF(N340="snížená",J340,0)</f>
        <v>0</v>
      </c>
      <c r="BG340" s="161">
        <f>IF(N340="zákl. přenesená",J340,0)</f>
        <v>0</v>
      </c>
      <c r="BH340" s="161">
        <f>IF(N340="sníž. přenesená",J340,0)</f>
        <v>0</v>
      </c>
      <c r="BI340" s="161">
        <f>IF(N340="nulová",J340,0)</f>
        <v>0</v>
      </c>
      <c r="BJ340" s="17" t="s">
        <v>80</v>
      </c>
      <c r="BK340" s="161">
        <f>ROUND(I340*H340,2)</f>
        <v>0</v>
      </c>
      <c r="BL340" s="17" t="s">
        <v>226</v>
      </c>
      <c r="BM340" s="160" t="s">
        <v>811</v>
      </c>
    </row>
    <row r="341" spans="1:65" s="14" customFormat="1">
      <c r="B341" s="170"/>
      <c r="D341" s="163" t="s">
        <v>157</v>
      </c>
      <c r="F341" s="172" t="s">
        <v>812</v>
      </c>
      <c r="H341" s="173">
        <v>3.0000000000000001E-3</v>
      </c>
      <c r="I341" s="174"/>
      <c r="L341" s="170"/>
      <c r="M341" s="175"/>
      <c r="N341" s="176"/>
      <c r="O341" s="176"/>
      <c r="P341" s="176"/>
      <c r="Q341" s="176"/>
      <c r="R341" s="176"/>
      <c r="S341" s="176"/>
      <c r="T341" s="177"/>
      <c r="AT341" s="171" t="s">
        <v>157</v>
      </c>
      <c r="AU341" s="171" t="s">
        <v>82</v>
      </c>
      <c r="AV341" s="14" t="s">
        <v>82</v>
      </c>
      <c r="AW341" s="14" t="s">
        <v>2</v>
      </c>
      <c r="AX341" s="14" t="s">
        <v>80</v>
      </c>
      <c r="AY341" s="171" t="s">
        <v>144</v>
      </c>
    </row>
    <row r="342" spans="1:65" s="2" customFormat="1" ht="21.75" customHeight="1">
      <c r="A342" s="31"/>
      <c r="B342" s="148"/>
      <c r="C342" s="149" t="s">
        <v>813</v>
      </c>
      <c r="D342" s="149" t="s">
        <v>146</v>
      </c>
      <c r="E342" s="150" t="s">
        <v>814</v>
      </c>
      <c r="F342" s="151" t="s">
        <v>815</v>
      </c>
      <c r="G342" s="152" t="s">
        <v>149</v>
      </c>
      <c r="H342" s="153">
        <v>8.3409999999999993</v>
      </c>
      <c r="I342" s="154"/>
      <c r="J342" s="155">
        <f>ROUND(I342*H342,2)</f>
        <v>0</v>
      </c>
      <c r="K342" s="151" t="s">
        <v>150</v>
      </c>
      <c r="L342" s="32"/>
      <c r="M342" s="156" t="s">
        <v>0</v>
      </c>
      <c r="N342" s="157" t="s">
        <v>39</v>
      </c>
      <c r="O342" s="57"/>
      <c r="P342" s="158">
        <f>O342*H342</f>
        <v>0</v>
      </c>
      <c r="Q342" s="158">
        <v>4.0000000000000002E-4</v>
      </c>
      <c r="R342" s="158">
        <f>Q342*H342</f>
        <v>3.3363999999999998E-3</v>
      </c>
      <c r="S342" s="158">
        <v>0</v>
      </c>
      <c r="T342" s="159">
        <f>S342*H342</f>
        <v>0</v>
      </c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R342" s="160" t="s">
        <v>226</v>
      </c>
      <c r="AT342" s="160" t="s">
        <v>146</v>
      </c>
      <c r="AU342" s="160" t="s">
        <v>82</v>
      </c>
      <c r="AY342" s="17" t="s">
        <v>144</v>
      </c>
      <c r="BE342" s="161">
        <f>IF(N342="základní",J342,0)</f>
        <v>0</v>
      </c>
      <c r="BF342" s="161">
        <f>IF(N342="snížená",J342,0)</f>
        <v>0</v>
      </c>
      <c r="BG342" s="161">
        <f>IF(N342="zákl. přenesená",J342,0)</f>
        <v>0</v>
      </c>
      <c r="BH342" s="161">
        <f>IF(N342="sníž. přenesená",J342,0)</f>
        <v>0</v>
      </c>
      <c r="BI342" s="161">
        <f>IF(N342="nulová",J342,0)</f>
        <v>0</v>
      </c>
      <c r="BJ342" s="17" t="s">
        <v>80</v>
      </c>
      <c r="BK342" s="161">
        <f>ROUND(I342*H342,2)</f>
        <v>0</v>
      </c>
      <c r="BL342" s="17" t="s">
        <v>226</v>
      </c>
      <c r="BM342" s="160" t="s">
        <v>816</v>
      </c>
    </row>
    <row r="343" spans="1:65" s="2" customFormat="1" ht="37.9" customHeight="1">
      <c r="A343" s="31"/>
      <c r="B343" s="148"/>
      <c r="C343" s="186" t="s">
        <v>817</v>
      </c>
      <c r="D343" s="186" t="s">
        <v>181</v>
      </c>
      <c r="E343" s="187" t="s">
        <v>818</v>
      </c>
      <c r="F343" s="188" t="s">
        <v>819</v>
      </c>
      <c r="G343" s="189" t="s">
        <v>149</v>
      </c>
      <c r="H343" s="190">
        <v>10.183999999999999</v>
      </c>
      <c r="I343" s="191"/>
      <c r="J343" s="192">
        <f>ROUND(I343*H343,2)</f>
        <v>0</v>
      </c>
      <c r="K343" s="188" t="s">
        <v>150</v>
      </c>
      <c r="L343" s="193"/>
      <c r="M343" s="194" t="s">
        <v>0</v>
      </c>
      <c r="N343" s="195" t="s">
        <v>39</v>
      </c>
      <c r="O343" s="57"/>
      <c r="P343" s="158">
        <f>O343*H343</f>
        <v>0</v>
      </c>
      <c r="Q343" s="158">
        <v>4.7999999999999996E-3</v>
      </c>
      <c r="R343" s="158">
        <f>Q343*H343</f>
        <v>4.8883199999999995E-2</v>
      </c>
      <c r="S343" s="158">
        <v>0</v>
      </c>
      <c r="T343" s="159">
        <f>S343*H343</f>
        <v>0</v>
      </c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R343" s="160" t="s">
        <v>406</v>
      </c>
      <c r="AT343" s="160" t="s">
        <v>181</v>
      </c>
      <c r="AU343" s="160" t="s">
        <v>82</v>
      </c>
      <c r="AY343" s="17" t="s">
        <v>144</v>
      </c>
      <c r="BE343" s="161">
        <f>IF(N343="základní",J343,0)</f>
        <v>0</v>
      </c>
      <c r="BF343" s="161">
        <f>IF(N343="snížená",J343,0)</f>
        <v>0</v>
      </c>
      <c r="BG343" s="161">
        <f>IF(N343="zákl. přenesená",J343,0)</f>
        <v>0</v>
      </c>
      <c r="BH343" s="161">
        <f>IF(N343="sníž. přenesená",J343,0)</f>
        <v>0</v>
      </c>
      <c r="BI343" s="161">
        <f>IF(N343="nulová",J343,0)</f>
        <v>0</v>
      </c>
      <c r="BJ343" s="17" t="s">
        <v>80</v>
      </c>
      <c r="BK343" s="161">
        <f>ROUND(I343*H343,2)</f>
        <v>0</v>
      </c>
      <c r="BL343" s="17" t="s">
        <v>226</v>
      </c>
      <c r="BM343" s="160" t="s">
        <v>820</v>
      </c>
    </row>
    <row r="344" spans="1:65" s="14" customFormat="1">
      <c r="B344" s="170"/>
      <c r="D344" s="163" t="s">
        <v>157</v>
      </c>
      <c r="F344" s="172" t="s">
        <v>821</v>
      </c>
      <c r="H344" s="173">
        <v>10.183999999999999</v>
      </c>
      <c r="I344" s="174"/>
      <c r="L344" s="170"/>
      <c r="M344" s="175"/>
      <c r="N344" s="176"/>
      <c r="O344" s="176"/>
      <c r="P344" s="176"/>
      <c r="Q344" s="176"/>
      <c r="R344" s="176"/>
      <c r="S344" s="176"/>
      <c r="T344" s="177"/>
      <c r="AT344" s="171" t="s">
        <v>157</v>
      </c>
      <c r="AU344" s="171" t="s">
        <v>82</v>
      </c>
      <c r="AV344" s="14" t="s">
        <v>82</v>
      </c>
      <c r="AW344" s="14" t="s">
        <v>2</v>
      </c>
      <c r="AX344" s="14" t="s">
        <v>80</v>
      </c>
      <c r="AY344" s="171" t="s">
        <v>144</v>
      </c>
    </row>
    <row r="345" spans="1:65" s="2" customFormat="1" ht="24.2" customHeight="1">
      <c r="A345" s="31"/>
      <c r="B345" s="148"/>
      <c r="C345" s="149" t="s">
        <v>822</v>
      </c>
      <c r="D345" s="149" t="s">
        <v>146</v>
      </c>
      <c r="E345" s="150" t="s">
        <v>823</v>
      </c>
      <c r="F345" s="151" t="s">
        <v>824</v>
      </c>
      <c r="G345" s="152" t="s">
        <v>825</v>
      </c>
      <c r="H345" s="201"/>
      <c r="I345" s="154"/>
      <c r="J345" s="155">
        <f>ROUND(I345*H345,2)</f>
        <v>0</v>
      </c>
      <c r="K345" s="151" t="s">
        <v>150</v>
      </c>
      <c r="L345" s="32"/>
      <c r="M345" s="196" t="s">
        <v>0</v>
      </c>
      <c r="N345" s="197" t="s">
        <v>39</v>
      </c>
      <c r="O345" s="198"/>
      <c r="P345" s="199">
        <f>O345*H345</f>
        <v>0</v>
      </c>
      <c r="Q345" s="199">
        <v>0</v>
      </c>
      <c r="R345" s="199">
        <f>Q345*H345</f>
        <v>0</v>
      </c>
      <c r="S345" s="199">
        <v>0</v>
      </c>
      <c r="T345" s="200">
        <f>S345*H345</f>
        <v>0</v>
      </c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R345" s="160" t="s">
        <v>226</v>
      </c>
      <c r="AT345" s="160" t="s">
        <v>146</v>
      </c>
      <c r="AU345" s="160" t="s">
        <v>82</v>
      </c>
      <c r="AY345" s="17" t="s">
        <v>144</v>
      </c>
      <c r="BE345" s="161">
        <f>IF(N345="základní",J345,0)</f>
        <v>0</v>
      </c>
      <c r="BF345" s="161">
        <f>IF(N345="snížená",J345,0)</f>
        <v>0</v>
      </c>
      <c r="BG345" s="161">
        <f>IF(N345="zákl. přenesená",J345,0)</f>
        <v>0</v>
      </c>
      <c r="BH345" s="161">
        <f>IF(N345="sníž. přenesená",J345,0)</f>
        <v>0</v>
      </c>
      <c r="BI345" s="161">
        <f>IF(N345="nulová",J345,0)</f>
        <v>0</v>
      </c>
      <c r="BJ345" s="17" t="s">
        <v>80</v>
      </c>
      <c r="BK345" s="161">
        <f>ROUND(I345*H345,2)</f>
        <v>0</v>
      </c>
      <c r="BL345" s="17" t="s">
        <v>226</v>
      </c>
      <c r="BM345" s="160" t="s">
        <v>826</v>
      </c>
    </row>
    <row r="346" spans="1:65" s="2" customFormat="1" ht="6.95" customHeight="1">
      <c r="A346" s="31"/>
      <c r="B346" s="46"/>
      <c r="C346" s="47"/>
      <c r="D346" s="47"/>
      <c r="E346" s="47"/>
      <c r="F346" s="47"/>
      <c r="G346" s="47"/>
      <c r="H346" s="47"/>
      <c r="I346" s="47"/>
      <c r="J346" s="47"/>
      <c r="K346" s="47"/>
      <c r="L346" s="32"/>
      <c r="M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</row>
  </sheetData>
  <autoFilter ref="C131:K345"/>
  <mergeCells count="15">
    <mergeCell ref="E118:H118"/>
    <mergeCell ref="E122:H122"/>
    <mergeCell ref="E120:H120"/>
    <mergeCell ref="E124:H124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4"/>
  <sheetViews>
    <sheetView showGridLines="0" topLeftCell="A114" workbookViewId="0">
      <selection activeCell="H114" sqref="H1:H104857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B2" s="210" t="s">
        <v>945</v>
      </c>
      <c r="L2" s="246" t="s">
        <v>4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7" t="s">
        <v>101</v>
      </c>
      <c r="AZ2" s="97" t="s">
        <v>417</v>
      </c>
      <c r="BA2" s="97" t="s">
        <v>0</v>
      </c>
      <c r="BB2" s="97" t="s">
        <v>0</v>
      </c>
      <c r="BC2" s="97" t="s">
        <v>827</v>
      </c>
      <c r="BD2" s="97" t="s">
        <v>82</v>
      </c>
    </row>
    <row r="3" spans="1:5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  <c r="AZ3" s="97" t="s">
        <v>264</v>
      </c>
      <c r="BA3" s="97" t="s">
        <v>0</v>
      </c>
      <c r="BB3" s="97" t="s">
        <v>0</v>
      </c>
      <c r="BC3" s="97" t="s">
        <v>828</v>
      </c>
      <c r="BD3" s="97" t="s">
        <v>82</v>
      </c>
    </row>
    <row r="4" spans="1:56" s="1" customFormat="1" ht="24.95" customHeight="1">
      <c r="B4" s="20"/>
      <c r="D4" s="21" t="s">
        <v>112</v>
      </c>
      <c r="L4" s="20"/>
      <c r="M4" s="98" t="s">
        <v>9</v>
      </c>
      <c r="AT4" s="17" t="s">
        <v>2</v>
      </c>
      <c r="AZ4" s="97" t="s">
        <v>266</v>
      </c>
      <c r="BA4" s="97" t="s">
        <v>0</v>
      </c>
      <c r="BB4" s="97" t="s">
        <v>0</v>
      </c>
      <c r="BC4" s="97" t="s">
        <v>829</v>
      </c>
      <c r="BD4" s="97" t="s">
        <v>82</v>
      </c>
    </row>
    <row r="5" spans="1:56" s="1" customFormat="1" ht="6.95" customHeight="1">
      <c r="B5" s="20"/>
      <c r="L5" s="20"/>
      <c r="AZ5" s="97" t="s">
        <v>423</v>
      </c>
      <c r="BA5" s="97" t="s">
        <v>0</v>
      </c>
      <c r="BB5" s="97" t="s">
        <v>0</v>
      </c>
      <c r="BC5" s="97" t="s">
        <v>830</v>
      </c>
      <c r="BD5" s="97" t="s">
        <v>82</v>
      </c>
    </row>
    <row r="6" spans="1:56" s="1" customFormat="1" ht="12" customHeight="1">
      <c r="B6" s="20"/>
      <c r="D6" s="27" t="s">
        <v>15</v>
      </c>
      <c r="L6" s="20"/>
      <c r="AZ6" s="97" t="s">
        <v>259</v>
      </c>
      <c r="BA6" s="97" t="s">
        <v>0</v>
      </c>
      <c r="BB6" s="97" t="s">
        <v>0</v>
      </c>
      <c r="BC6" s="97" t="s">
        <v>831</v>
      </c>
      <c r="BD6" s="97" t="s">
        <v>82</v>
      </c>
    </row>
    <row r="7" spans="1:56" s="1" customFormat="1" ht="16.5" customHeight="1">
      <c r="B7" s="20"/>
      <c r="E7" s="261" t="str">
        <f>'Rekapitulace stavby'!K6</f>
        <v>Zpevněná plocha Martinov</v>
      </c>
      <c r="F7" s="262"/>
      <c r="G7" s="262"/>
      <c r="H7" s="262"/>
      <c r="L7" s="20"/>
    </row>
    <row r="8" spans="1:56" ht="12.75">
      <c r="B8" s="20"/>
      <c r="D8" s="27" t="s">
        <v>113</v>
      </c>
      <c r="L8" s="20"/>
    </row>
    <row r="9" spans="1:56" s="1" customFormat="1" ht="16.5" customHeight="1">
      <c r="B9" s="20"/>
      <c r="E9" s="261" t="s">
        <v>268</v>
      </c>
      <c r="F9" s="247"/>
      <c r="G9" s="247"/>
      <c r="H9" s="247"/>
      <c r="L9" s="20"/>
    </row>
    <row r="10" spans="1:56" s="1" customFormat="1" ht="12" customHeight="1">
      <c r="B10" s="20"/>
      <c r="D10" s="27" t="s">
        <v>115</v>
      </c>
      <c r="L10" s="20"/>
    </row>
    <row r="11" spans="1:56" s="2" customFormat="1" ht="16.5" customHeight="1">
      <c r="A11" s="31"/>
      <c r="B11" s="32"/>
      <c r="C11" s="31"/>
      <c r="D11" s="31"/>
      <c r="E11" s="264" t="s">
        <v>426</v>
      </c>
      <c r="F11" s="260"/>
      <c r="G11" s="260"/>
      <c r="H11" s="260"/>
      <c r="I11" s="31"/>
      <c r="J11" s="31"/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56" s="2" customFormat="1" ht="12" customHeight="1">
      <c r="A12" s="31"/>
      <c r="B12" s="32"/>
      <c r="C12" s="31"/>
      <c r="D12" s="27" t="s">
        <v>427</v>
      </c>
      <c r="E12" s="31"/>
      <c r="F12" s="31"/>
      <c r="G12" s="31"/>
      <c r="H12" s="31"/>
      <c r="I12" s="31"/>
      <c r="J12" s="31"/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56" s="2" customFormat="1" ht="16.5" customHeight="1">
      <c r="A13" s="31"/>
      <c r="B13" s="32"/>
      <c r="C13" s="31"/>
      <c r="D13" s="31"/>
      <c r="E13" s="240" t="s">
        <v>832</v>
      </c>
      <c r="F13" s="260"/>
      <c r="G13" s="260"/>
      <c r="H13" s="260"/>
      <c r="I13" s="31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56" s="2" customFormat="1">
      <c r="A14" s="31"/>
      <c r="B14" s="32"/>
      <c r="C14" s="31"/>
      <c r="D14" s="31"/>
      <c r="E14" s="31"/>
      <c r="F14" s="31"/>
      <c r="G14" s="31"/>
      <c r="H14" s="31"/>
      <c r="I14" s="31"/>
      <c r="J14" s="31"/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56" s="2" customFormat="1" ht="12" customHeight="1">
      <c r="A15" s="31"/>
      <c r="B15" s="32"/>
      <c r="C15" s="31"/>
      <c r="D15" s="27" t="s">
        <v>17</v>
      </c>
      <c r="E15" s="31"/>
      <c r="F15" s="25" t="s">
        <v>0</v>
      </c>
      <c r="G15" s="31"/>
      <c r="H15" s="31"/>
      <c r="I15" s="27" t="s">
        <v>18</v>
      </c>
      <c r="J15" s="25" t="s">
        <v>0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56" s="2" customFormat="1" ht="12" customHeight="1">
      <c r="A16" s="31"/>
      <c r="B16" s="32"/>
      <c r="C16" s="31"/>
      <c r="D16" s="27" t="s">
        <v>19</v>
      </c>
      <c r="E16" s="31"/>
      <c r="F16" s="25" t="s">
        <v>20</v>
      </c>
      <c r="G16" s="31"/>
      <c r="H16" s="31"/>
      <c r="I16" s="27" t="s">
        <v>21</v>
      </c>
      <c r="J16" s="54">
        <f>'Rekapitulace stavby'!AN8</f>
        <v>44825</v>
      </c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0.9" customHeight="1">
      <c r="A17" s="31"/>
      <c r="B17" s="32"/>
      <c r="C17" s="31"/>
      <c r="D17" s="31"/>
      <c r="E17" s="31"/>
      <c r="F17" s="31"/>
      <c r="G17" s="31"/>
      <c r="H17" s="31"/>
      <c r="I17" s="31"/>
      <c r="J17" s="31"/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2"/>
      <c r="C18" s="31"/>
      <c r="D18" s="27" t="s">
        <v>22</v>
      </c>
      <c r="E18" s="31"/>
      <c r="F18" s="31"/>
      <c r="G18" s="31"/>
      <c r="H18" s="31"/>
      <c r="I18" s="27" t="s">
        <v>23</v>
      </c>
      <c r="J18" s="25" t="s">
        <v>0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2"/>
      <c r="C19" s="31"/>
      <c r="D19" s="31"/>
      <c r="E19" s="25" t="s">
        <v>24</v>
      </c>
      <c r="F19" s="31"/>
      <c r="G19" s="31"/>
      <c r="H19" s="31"/>
      <c r="I19" s="27" t="s">
        <v>25</v>
      </c>
      <c r="J19" s="25" t="s">
        <v>0</v>
      </c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2"/>
      <c r="C20" s="31"/>
      <c r="D20" s="31"/>
      <c r="E20" s="31"/>
      <c r="F20" s="31"/>
      <c r="G20" s="31"/>
      <c r="H20" s="31"/>
      <c r="I20" s="31"/>
      <c r="J20" s="31"/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2"/>
      <c r="C21" s="31"/>
      <c r="D21" s="27" t="s">
        <v>26</v>
      </c>
      <c r="E21" s="31"/>
      <c r="F21" s="31"/>
      <c r="G21" s="31"/>
      <c r="H21" s="31"/>
      <c r="I21" s="27" t="s">
        <v>23</v>
      </c>
      <c r="J21" s="28" t="str">
        <f>'Rekapitulace stavby'!AN13</f>
        <v>Vyplň údaj</v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2"/>
      <c r="C22" s="31"/>
      <c r="D22" s="31"/>
      <c r="E22" s="263" t="str">
        <f>'Rekapitulace stavby'!E14</f>
        <v>Vyplň údaj</v>
      </c>
      <c r="F22" s="255"/>
      <c r="G22" s="255"/>
      <c r="H22" s="255"/>
      <c r="I22" s="27" t="s">
        <v>25</v>
      </c>
      <c r="J22" s="28" t="str">
        <f>'Rekapitulace stavby'!AN14</f>
        <v>Vyplň údaj</v>
      </c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2"/>
      <c r="C23" s="31"/>
      <c r="D23" s="31"/>
      <c r="E23" s="31"/>
      <c r="F23" s="31"/>
      <c r="G23" s="31"/>
      <c r="H23" s="31"/>
      <c r="I23" s="31"/>
      <c r="J23" s="31"/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2"/>
      <c r="C24" s="31"/>
      <c r="D24" s="27" t="s">
        <v>28</v>
      </c>
      <c r="E24" s="31"/>
      <c r="F24" s="31"/>
      <c r="G24" s="31"/>
      <c r="H24" s="31"/>
      <c r="I24" s="27" t="s">
        <v>23</v>
      </c>
      <c r="J24" s="25" t="s">
        <v>0</v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8" customHeight="1">
      <c r="A25" s="31"/>
      <c r="B25" s="32"/>
      <c r="C25" s="31"/>
      <c r="D25" s="31"/>
      <c r="E25" s="25" t="s">
        <v>117</v>
      </c>
      <c r="F25" s="31"/>
      <c r="G25" s="31"/>
      <c r="H25" s="31"/>
      <c r="I25" s="27" t="s">
        <v>25</v>
      </c>
      <c r="J25" s="25" t="s">
        <v>0</v>
      </c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6.95" customHeight="1">
      <c r="A26" s="31"/>
      <c r="B26" s="32"/>
      <c r="C26" s="31"/>
      <c r="D26" s="31"/>
      <c r="E26" s="31"/>
      <c r="F26" s="31"/>
      <c r="G26" s="31"/>
      <c r="H26" s="31"/>
      <c r="I26" s="3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12" customHeight="1">
      <c r="A27" s="31"/>
      <c r="B27" s="32"/>
      <c r="C27" s="31"/>
      <c r="D27" s="27" t="s">
        <v>31</v>
      </c>
      <c r="E27" s="31"/>
      <c r="F27" s="31"/>
      <c r="G27" s="31"/>
      <c r="H27" s="31"/>
      <c r="I27" s="27" t="s">
        <v>23</v>
      </c>
      <c r="J27" s="25" t="s">
        <v>0</v>
      </c>
      <c r="K27" s="31"/>
      <c r="L27" s="4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8" customHeight="1">
      <c r="A28" s="31"/>
      <c r="B28" s="32"/>
      <c r="C28" s="31"/>
      <c r="D28" s="31"/>
      <c r="E28" s="25" t="s">
        <v>32</v>
      </c>
      <c r="F28" s="31"/>
      <c r="G28" s="31"/>
      <c r="H28" s="31"/>
      <c r="I28" s="27" t="s">
        <v>25</v>
      </c>
      <c r="J28" s="25" t="s">
        <v>0</v>
      </c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31"/>
      <c r="E29" s="31"/>
      <c r="F29" s="31"/>
      <c r="G29" s="31"/>
      <c r="H29" s="31"/>
      <c r="I29" s="31"/>
      <c r="J29" s="31"/>
      <c r="K29" s="31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2" customHeight="1">
      <c r="A30" s="31"/>
      <c r="B30" s="32"/>
      <c r="C30" s="31"/>
      <c r="D30" s="27" t="s">
        <v>33</v>
      </c>
      <c r="E30" s="31"/>
      <c r="F30" s="31"/>
      <c r="G30" s="31"/>
      <c r="H30" s="31"/>
      <c r="I30" s="31"/>
      <c r="J30" s="31"/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8" customFormat="1" ht="16.5" customHeight="1">
      <c r="A31" s="99"/>
      <c r="B31" s="100"/>
      <c r="C31" s="99"/>
      <c r="D31" s="99"/>
      <c r="E31" s="259" t="s">
        <v>0</v>
      </c>
      <c r="F31" s="259"/>
      <c r="G31" s="259"/>
      <c r="H31" s="259"/>
      <c r="I31" s="99"/>
      <c r="J31" s="99"/>
      <c r="K31" s="99"/>
      <c r="L31" s="101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</row>
    <row r="32" spans="1:31" s="2" customFormat="1" ht="6.95" customHeight="1">
      <c r="A32" s="31"/>
      <c r="B32" s="32"/>
      <c r="C32" s="31"/>
      <c r="D32" s="31"/>
      <c r="E32" s="31"/>
      <c r="F32" s="31"/>
      <c r="G32" s="31"/>
      <c r="H32" s="31"/>
      <c r="I32" s="31"/>
      <c r="J32" s="31"/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5"/>
      <c r="E33" s="65"/>
      <c r="F33" s="65"/>
      <c r="G33" s="65"/>
      <c r="H33" s="65"/>
      <c r="I33" s="65"/>
      <c r="J33" s="65"/>
      <c r="K33" s="65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25.35" customHeight="1">
      <c r="A34" s="31"/>
      <c r="B34" s="32"/>
      <c r="C34" s="31"/>
      <c r="D34" s="102" t="s">
        <v>34</v>
      </c>
      <c r="E34" s="31"/>
      <c r="F34" s="31"/>
      <c r="G34" s="31"/>
      <c r="H34" s="31"/>
      <c r="I34" s="31"/>
      <c r="J34" s="70">
        <f>ROUND(J130, 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6.95" customHeight="1">
      <c r="A35" s="31"/>
      <c r="B35" s="32"/>
      <c r="C35" s="31"/>
      <c r="D35" s="65"/>
      <c r="E35" s="65"/>
      <c r="F35" s="65"/>
      <c r="G35" s="65"/>
      <c r="H35" s="65"/>
      <c r="I35" s="65"/>
      <c r="J35" s="65"/>
      <c r="K35" s="65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31"/>
      <c r="F36" s="35" t="s">
        <v>36</v>
      </c>
      <c r="G36" s="31"/>
      <c r="H36" s="31"/>
      <c r="I36" s="35" t="s">
        <v>35</v>
      </c>
      <c r="J36" s="35" t="s">
        <v>37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>
      <c r="A37" s="31"/>
      <c r="B37" s="32"/>
      <c r="C37" s="31"/>
      <c r="D37" s="103" t="s">
        <v>38</v>
      </c>
      <c r="E37" s="27" t="s">
        <v>39</v>
      </c>
      <c r="F37" s="104">
        <f>ROUND((SUM(BE130:BE203)),  2)</f>
        <v>0</v>
      </c>
      <c r="G37" s="31"/>
      <c r="H37" s="31"/>
      <c r="I37" s="105">
        <v>0.21</v>
      </c>
      <c r="J37" s="104">
        <f>ROUND(((SUM(BE130:BE203))*I37),  2)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2"/>
      <c r="C38" s="31"/>
      <c r="D38" s="31"/>
      <c r="E38" s="27" t="s">
        <v>40</v>
      </c>
      <c r="F38" s="104">
        <f>ROUND((SUM(BF130:BF203)),  2)</f>
        <v>0</v>
      </c>
      <c r="G38" s="31"/>
      <c r="H38" s="31"/>
      <c r="I38" s="105">
        <v>0.15</v>
      </c>
      <c r="J38" s="104">
        <f>ROUND(((SUM(BF130:BF203))*I38),  2)</f>
        <v>0</v>
      </c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27" t="s">
        <v>41</v>
      </c>
      <c r="F39" s="104">
        <f>ROUND((SUM(BG130:BG203)),  2)</f>
        <v>0</v>
      </c>
      <c r="G39" s="31"/>
      <c r="H39" s="31"/>
      <c r="I39" s="105">
        <v>0.21</v>
      </c>
      <c r="J39" s="104">
        <f>0</f>
        <v>0</v>
      </c>
      <c r="K39" s="31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hidden="1" customHeight="1">
      <c r="A40" s="31"/>
      <c r="B40" s="32"/>
      <c r="C40" s="31"/>
      <c r="D40" s="31"/>
      <c r="E40" s="27" t="s">
        <v>42</v>
      </c>
      <c r="F40" s="104">
        <f>ROUND((SUM(BH130:BH203)),  2)</f>
        <v>0</v>
      </c>
      <c r="G40" s="31"/>
      <c r="H40" s="31"/>
      <c r="I40" s="105">
        <v>0.15</v>
      </c>
      <c r="J40" s="104">
        <f>0</f>
        <v>0</v>
      </c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14.45" hidden="1" customHeight="1">
      <c r="A41" s="31"/>
      <c r="B41" s="32"/>
      <c r="C41" s="31"/>
      <c r="D41" s="31"/>
      <c r="E41" s="27" t="s">
        <v>43</v>
      </c>
      <c r="F41" s="104">
        <f>ROUND((SUM(BI130:BI203)),  2)</f>
        <v>0</v>
      </c>
      <c r="G41" s="31"/>
      <c r="H41" s="31"/>
      <c r="I41" s="105">
        <v>0</v>
      </c>
      <c r="J41" s="104">
        <f>0</f>
        <v>0</v>
      </c>
      <c r="K41" s="31"/>
      <c r="L41" s="4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6.9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2" customFormat="1" ht="25.35" customHeight="1">
      <c r="A43" s="31"/>
      <c r="B43" s="32"/>
      <c r="C43" s="106"/>
      <c r="D43" s="107" t="s">
        <v>44</v>
      </c>
      <c r="E43" s="59"/>
      <c r="F43" s="59"/>
      <c r="G43" s="108" t="s">
        <v>45</v>
      </c>
      <c r="H43" s="109" t="s">
        <v>46</v>
      </c>
      <c r="I43" s="59"/>
      <c r="J43" s="110">
        <f>SUM(J34:J41)</f>
        <v>0</v>
      </c>
      <c r="K43" s="111"/>
      <c r="L43" s="4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s="2" customFormat="1" ht="14.45" customHeight="1">
      <c r="A44" s="31"/>
      <c r="B44" s="32"/>
      <c r="C44" s="31"/>
      <c r="D44" s="31"/>
      <c r="E44" s="31"/>
      <c r="F44" s="31"/>
      <c r="G44" s="31"/>
      <c r="H44" s="31"/>
      <c r="I44" s="31"/>
      <c r="J44" s="31"/>
      <c r="K44" s="31"/>
      <c r="L44" s="4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1"/>
      <c r="D50" s="42" t="s">
        <v>47</v>
      </c>
      <c r="E50" s="43"/>
      <c r="F50" s="43"/>
      <c r="G50" s="42" t="s">
        <v>48</v>
      </c>
      <c r="H50" s="43"/>
      <c r="I50" s="43"/>
      <c r="J50" s="43"/>
      <c r="K50" s="43"/>
      <c r="L50" s="4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1"/>
      <c r="B61" s="32"/>
      <c r="C61" s="31"/>
      <c r="D61" s="44" t="s">
        <v>49</v>
      </c>
      <c r="E61" s="34"/>
      <c r="F61" s="112" t="s">
        <v>50</v>
      </c>
      <c r="G61" s="44" t="s">
        <v>49</v>
      </c>
      <c r="H61" s="34"/>
      <c r="I61" s="34"/>
      <c r="J61" s="113" t="s">
        <v>50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1"/>
      <c r="B65" s="32"/>
      <c r="C65" s="31"/>
      <c r="D65" s="42" t="s">
        <v>51</v>
      </c>
      <c r="E65" s="45"/>
      <c r="F65" s="45"/>
      <c r="G65" s="42" t="s">
        <v>52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1"/>
      <c r="B76" s="32"/>
      <c r="C76" s="31"/>
      <c r="D76" s="44" t="s">
        <v>49</v>
      </c>
      <c r="E76" s="34"/>
      <c r="F76" s="112" t="s">
        <v>50</v>
      </c>
      <c r="G76" s="44" t="s">
        <v>49</v>
      </c>
      <c r="H76" s="34"/>
      <c r="I76" s="34"/>
      <c r="J76" s="113" t="s">
        <v>50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1" t="s">
        <v>118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7" t="s">
        <v>15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1"/>
      <c r="D85" s="31"/>
      <c r="E85" s="261" t="str">
        <f>E7</f>
        <v>Zpevněná plocha Martinov</v>
      </c>
      <c r="F85" s="262"/>
      <c r="G85" s="262"/>
      <c r="H85" s="262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B86" s="20"/>
      <c r="C86" s="27" t="s">
        <v>113</v>
      </c>
      <c r="L86" s="20"/>
    </row>
    <row r="87" spans="1:31" s="1" customFormat="1" ht="16.5" customHeight="1">
      <c r="B87" s="20"/>
      <c r="E87" s="261" t="s">
        <v>268</v>
      </c>
      <c r="F87" s="247"/>
      <c r="G87" s="247"/>
      <c r="H87" s="247"/>
      <c r="L87" s="20"/>
    </row>
    <row r="88" spans="1:31" s="1" customFormat="1" ht="12" customHeight="1">
      <c r="B88" s="20"/>
      <c r="C88" s="27" t="s">
        <v>115</v>
      </c>
      <c r="L88" s="20"/>
    </row>
    <row r="89" spans="1:31" s="2" customFormat="1" ht="16.5" customHeight="1">
      <c r="A89" s="31"/>
      <c r="B89" s="32"/>
      <c r="C89" s="31"/>
      <c r="D89" s="31"/>
      <c r="E89" s="264" t="s">
        <v>426</v>
      </c>
      <c r="F89" s="260"/>
      <c r="G89" s="260"/>
      <c r="H89" s="260"/>
      <c r="I89" s="31"/>
      <c r="J89" s="31"/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2" customHeight="1">
      <c r="A90" s="31"/>
      <c r="B90" s="32"/>
      <c r="C90" s="27" t="s">
        <v>427</v>
      </c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6.5" customHeight="1">
      <c r="A91" s="31"/>
      <c r="B91" s="32"/>
      <c r="C91" s="31"/>
      <c r="D91" s="31"/>
      <c r="E91" s="240" t="str">
        <f>E13</f>
        <v>312 - Větev D2</v>
      </c>
      <c r="F91" s="260"/>
      <c r="G91" s="260"/>
      <c r="H91" s="260"/>
      <c r="I91" s="31"/>
      <c r="J91" s="31"/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1"/>
      <c r="D92" s="31"/>
      <c r="E92" s="31"/>
      <c r="F92" s="31"/>
      <c r="G92" s="31"/>
      <c r="H92" s="31"/>
      <c r="I92" s="31"/>
      <c r="J92" s="31"/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2" customHeight="1">
      <c r="A93" s="31"/>
      <c r="B93" s="32"/>
      <c r="C93" s="27" t="s">
        <v>19</v>
      </c>
      <c r="D93" s="31"/>
      <c r="E93" s="31"/>
      <c r="F93" s="25" t="str">
        <f>F16</f>
        <v>Ostrava-Martinov</v>
      </c>
      <c r="G93" s="31"/>
      <c r="H93" s="31"/>
      <c r="I93" s="27" t="s">
        <v>21</v>
      </c>
      <c r="J93" s="54">
        <f>IF(J16="","",J16)</f>
        <v>44825</v>
      </c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6.95" customHeight="1">
      <c r="A94" s="31"/>
      <c r="B94" s="32"/>
      <c r="C94" s="31"/>
      <c r="D94" s="31"/>
      <c r="E94" s="31"/>
      <c r="F94" s="31"/>
      <c r="G94" s="31"/>
      <c r="H94" s="31"/>
      <c r="I94" s="31"/>
      <c r="J94" s="31"/>
      <c r="K94" s="31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25.7" customHeight="1">
      <c r="A95" s="31"/>
      <c r="B95" s="32"/>
      <c r="C95" s="27" t="s">
        <v>22</v>
      </c>
      <c r="D95" s="31"/>
      <c r="E95" s="31"/>
      <c r="F95" s="25" t="str">
        <f>E19</f>
        <v>MP Krásno,a.s.</v>
      </c>
      <c r="G95" s="31"/>
      <c r="H95" s="31"/>
      <c r="I95" s="27" t="s">
        <v>28</v>
      </c>
      <c r="J95" s="29" t="str">
        <f>E25</f>
        <v>Ivo Hradil-VODOPROJEKT</v>
      </c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15.2" customHeight="1">
      <c r="A96" s="31"/>
      <c r="B96" s="32"/>
      <c r="C96" s="27" t="s">
        <v>26</v>
      </c>
      <c r="D96" s="31"/>
      <c r="E96" s="31"/>
      <c r="F96" s="211" t="str">
        <f>IF(E22="","",E22)</f>
        <v>Vyplň údaj</v>
      </c>
      <c r="G96" s="212"/>
      <c r="H96" s="31"/>
      <c r="I96" s="27" t="s">
        <v>31</v>
      </c>
      <c r="J96" s="29" t="str">
        <f>E28</f>
        <v>Fajfrová Irena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customHeight="1">
      <c r="A97" s="31"/>
      <c r="B97" s="32"/>
      <c r="C97" s="31"/>
      <c r="D97" s="31"/>
      <c r="E97" s="31"/>
      <c r="F97" s="31"/>
      <c r="G97" s="31"/>
      <c r="H97" s="31"/>
      <c r="I97" s="31"/>
      <c r="J97" s="31"/>
      <c r="K97" s="31"/>
      <c r="L97" s="4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9.25" customHeight="1">
      <c r="A98" s="31"/>
      <c r="B98" s="32"/>
      <c r="C98" s="114" t="s">
        <v>119</v>
      </c>
      <c r="D98" s="106"/>
      <c r="E98" s="106"/>
      <c r="F98" s="106"/>
      <c r="G98" s="106"/>
      <c r="H98" s="106"/>
      <c r="I98" s="106"/>
      <c r="J98" s="115" t="s">
        <v>120</v>
      </c>
      <c r="K98" s="106"/>
      <c r="L98" s="4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99" spans="1:47" s="2" customFormat="1" ht="10.35" customHeight="1">
      <c r="A99" s="31"/>
      <c r="B99" s="32"/>
      <c r="C99" s="31"/>
      <c r="D99" s="31"/>
      <c r="E99" s="31"/>
      <c r="F99" s="31"/>
      <c r="G99" s="31"/>
      <c r="H99" s="31"/>
      <c r="I99" s="31"/>
      <c r="J99" s="31"/>
      <c r="K99" s="31"/>
      <c r="L99" s="4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47" s="2" customFormat="1" ht="22.9" customHeight="1">
      <c r="A100" s="31"/>
      <c r="B100" s="32"/>
      <c r="C100" s="116" t="s">
        <v>121</v>
      </c>
      <c r="D100" s="31"/>
      <c r="E100" s="31"/>
      <c r="F100" s="31"/>
      <c r="G100" s="31"/>
      <c r="H100" s="31"/>
      <c r="I100" s="31"/>
      <c r="J100" s="70">
        <f>J130</f>
        <v>0</v>
      </c>
      <c r="K100" s="31"/>
      <c r="L100" s="4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U100" s="17" t="s">
        <v>122</v>
      </c>
    </row>
    <row r="101" spans="1:47" s="9" customFormat="1" ht="24.95" customHeight="1">
      <c r="B101" s="117"/>
      <c r="D101" s="118" t="s">
        <v>123</v>
      </c>
      <c r="E101" s="119"/>
      <c r="F101" s="119"/>
      <c r="G101" s="119"/>
      <c r="H101" s="119"/>
      <c r="I101" s="119"/>
      <c r="J101" s="120">
        <f>J131</f>
        <v>0</v>
      </c>
      <c r="L101" s="117"/>
    </row>
    <row r="102" spans="1:47" s="10" customFormat="1" ht="19.899999999999999" customHeight="1">
      <c r="B102" s="121"/>
      <c r="D102" s="122" t="s">
        <v>124</v>
      </c>
      <c r="E102" s="123"/>
      <c r="F102" s="123"/>
      <c r="G102" s="123"/>
      <c r="H102" s="123"/>
      <c r="I102" s="123"/>
      <c r="J102" s="124">
        <f>J132</f>
        <v>0</v>
      </c>
      <c r="L102" s="121"/>
    </row>
    <row r="103" spans="1:47" s="10" customFormat="1" ht="19.899999999999999" customHeight="1">
      <c r="B103" s="121"/>
      <c r="D103" s="122" t="s">
        <v>429</v>
      </c>
      <c r="E103" s="123"/>
      <c r="F103" s="123"/>
      <c r="G103" s="123"/>
      <c r="H103" s="123"/>
      <c r="I103" s="123"/>
      <c r="J103" s="124">
        <f>J182</f>
        <v>0</v>
      </c>
      <c r="L103" s="121"/>
    </row>
    <row r="104" spans="1:47" s="10" customFormat="1" ht="19.899999999999999" customHeight="1">
      <c r="B104" s="121"/>
      <c r="D104" s="122" t="s">
        <v>271</v>
      </c>
      <c r="E104" s="123"/>
      <c r="F104" s="123"/>
      <c r="G104" s="123"/>
      <c r="H104" s="123"/>
      <c r="I104" s="123"/>
      <c r="J104" s="124">
        <f>J184</f>
        <v>0</v>
      </c>
      <c r="L104" s="121"/>
    </row>
    <row r="105" spans="1:47" s="10" customFormat="1" ht="19.899999999999999" customHeight="1">
      <c r="B105" s="121"/>
      <c r="D105" s="122" t="s">
        <v>272</v>
      </c>
      <c r="E105" s="123"/>
      <c r="F105" s="123"/>
      <c r="G105" s="123"/>
      <c r="H105" s="123"/>
      <c r="I105" s="123"/>
      <c r="J105" s="124">
        <f>J188</f>
        <v>0</v>
      </c>
      <c r="L105" s="121"/>
    </row>
    <row r="106" spans="1:47" s="10" customFormat="1" ht="19.899999999999999" customHeight="1">
      <c r="B106" s="121"/>
      <c r="D106" s="122" t="s">
        <v>128</v>
      </c>
      <c r="E106" s="123"/>
      <c r="F106" s="123"/>
      <c r="G106" s="123"/>
      <c r="H106" s="123"/>
      <c r="I106" s="123"/>
      <c r="J106" s="124">
        <f>J202</f>
        <v>0</v>
      </c>
      <c r="L106" s="121"/>
    </row>
    <row r="107" spans="1:47" s="2" customFormat="1" ht="21.75" customHeight="1">
      <c r="A107" s="31"/>
      <c r="B107" s="32"/>
      <c r="C107" s="31"/>
      <c r="D107" s="31"/>
      <c r="E107" s="31"/>
      <c r="F107" s="31"/>
      <c r="G107" s="31"/>
      <c r="H107" s="31"/>
      <c r="I107" s="31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47" s="2" customFormat="1" ht="6.95" customHeight="1">
      <c r="A108" s="31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12" spans="1:47" s="2" customFormat="1" ht="6.95" customHeight="1">
      <c r="A112" s="31"/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24.95" customHeight="1">
      <c r="A113" s="31"/>
      <c r="B113" s="32"/>
      <c r="C113" s="21" t="s">
        <v>129</v>
      </c>
      <c r="D113" s="31"/>
      <c r="E113" s="31"/>
      <c r="F113" s="31"/>
      <c r="G113" s="31"/>
      <c r="H113" s="31"/>
      <c r="I113" s="31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5" customHeight="1">
      <c r="A114" s="31"/>
      <c r="B114" s="32"/>
      <c r="C114" s="31"/>
      <c r="D114" s="31"/>
      <c r="E114" s="31"/>
      <c r="F114" s="31"/>
      <c r="G114" s="31"/>
      <c r="H114" s="31"/>
      <c r="I114" s="31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2" customHeight="1">
      <c r="A115" s="31"/>
      <c r="B115" s="32"/>
      <c r="C115" s="27" t="s">
        <v>15</v>
      </c>
      <c r="D115" s="31"/>
      <c r="E115" s="31"/>
      <c r="F115" s="31"/>
      <c r="G115" s="31"/>
      <c r="H115" s="31"/>
      <c r="I115" s="31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6.5" customHeight="1">
      <c r="A116" s="31"/>
      <c r="B116" s="32"/>
      <c r="C116" s="31"/>
      <c r="D116" s="31"/>
      <c r="E116" s="261" t="str">
        <f>E7</f>
        <v>Zpevněná plocha Martinov</v>
      </c>
      <c r="F116" s="262"/>
      <c r="G116" s="262"/>
      <c r="H116" s="262"/>
      <c r="I116" s="31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1" customFormat="1" ht="12" customHeight="1">
      <c r="B117" s="20"/>
      <c r="C117" s="27" t="s">
        <v>113</v>
      </c>
      <c r="L117" s="20"/>
    </row>
    <row r="118" spans="1:31" s="1" customFormat="1" ht="16.5" customHeight="1">
      <c r="B118" s="20"/>
      <c r="E118" s="261" t="s">
        <v>268</v>
      </c>
      <c r="F118" s="247"/>
      <c r="G118" s="247"/>
      <c r="H118" s="247"/>
      <c r="L118" s="20"/>
    </row>
    <row r="119" spans="1:31" s="1" customFormat="1" ht="12" customHeight="1">
      <c r="B119" s="20"/>
      <c r="C119" s="27" t="s">
        <v>115</v>
      </c>
      <c r="L119" s="20"/>
    </row>
    <row r="120" spans="1:31" s="2" customFormat="1" ht="16.5" customHeight="1">
      <c r="A120" s="31"/>
      <c r="B120" s="32"/>
      <c r="C120" s="31"/>
      <c r="D120" s="31"/>
      <c r="E120" s="264" t="s">
        <v>426</v>
      </c>
      <c r="F120" s="260"/>
      <c r="G120" s="260"/>
      <c r="H120" s="260"/>
      <c r="I120" s="31"/>
      <c r="J120" s="31"/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2" customHeight="1">
      <c r="A121" s="31"/>
      <c r="B121" s="32"/>
      <c r="C121" s="27" t="s">
        <v>427</v>
      </c>
      <c r="D121" s="31"/>
      <c r="E121" s="31"/>
      <c r="F121" s="31"/>
      <c r="G121" s="31"/>
      <c r="H121" s="31"/>
      <c r="I121" s="31"/>
      <c r="J121" s="31"/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6.5" customHeight="1">
      <c r="A122" s="31"/>
      <c r="B122" s="32"/>
      <c r="C122" s="31"/>
      <c r="D122" s="31"/>
      <c r="E122" s="240" t="str">
        <f>E13</f>
        <v>312 - Větev D2</v>
      </c>
      <c r="F122" s="260"/>
      <c r="G122" s="260"/>
      <c r="H122" s="260"/>
      <c r="I122" s="31"/>
      <c r="J122" s="31"/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6.95" customHeight="1">
      <c r="A123" s="31"/>
      <c r="B123" s="32"/>
      <c r="C123" s="31"/>
      <c r="D123" s="31"/>
      <c r="E123" s="31"/>
      <c r="F123" s="31"/>
      <c r="G123" s="31"/>
      <c r="H123" s="31"/>
      <c r="I123" s="31"/>
      <c r="J123" s="31"/>
      <c r="K123" s="31"/>
      <c r="L123" s="4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2" customHeight="1">
      <c r="A124" s="31"/>
      <c r="B124" s="32"/>
      <c r="C124" s="27" t="s">
        <v>19</v>
      </c>
      <c r="D124" s="31"/>
      <c r="E124" s="31"/>
      <c r="F124" s="25" t="str">
        <f>F16</f>
        <v>Ostrava-Martinov</v>
      </c>
      <c r="G124" s="31"/>
      <c r="H124" s="31"/>
      <c r="I124" s="27" t="s">
        <v>21</v>
      </c>
      <c r="J124" s="54">
        <f>IF(J16="","",J16)</f>
        <v>44825</v>
      </c>
      <c r="K124" s="31"/>
      <c r="L124" s="4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6.95" customHeight="1">
      <c r="A125" s="31"/>
      <c r="B125" s="32"/>
      <c r="C125" s="31"/>
      <c r="D125" s="31"/>
      <c r="E125" s="31"/>
      <c r="F125" s="31"/>
      <c r="G125" s="31"/>
      <c r="H125" s="31"/>
      <c r="I125" s="31"/>
      <c r="J125" s="31"/>
      <c r="K125" s="31"/>
      <c r="L125" s="4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25.7" customHeight="1">
      <c r="A126" s="31"/>
      <c r="B126" s="32"/>
      <c r="C126" s="27" t="s">
        <v>22</v>
      </c>
      <c r="D126" s="31"/>
      <c r="E126" s="31"/>
      <c r="F126" s="25" t="str">
        <f>E19</f>
        <v>MP Krásno,a.s.</v>
      </c>
      <c r="G126" s="31"/>
      <c r="H126" s="31"/>
      <c r="I126" s="27" t="s">
        <v>28</v>
      </c>
      <c r="J126" s="29" t="str">
        <f>E25</f>
        <v>Ivo Hradil-VODOPROJEKT</v>
      </c>
      <c r="K126" s="31"/>
      <c r="L126" s="4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5.2" customHeight="1">
      <c r="A127" s="31"/>
      <c r="B127" s="32"/>
      <c r="C127" s="27" t="s">
        <v>26</v>
      </c>
      <c r="D127" s="31"/>
      <c r="E127" s="31"/>
      <c r="F127" s="211" t="str">
        <f>IF(E22="","",E22)</f>
        <v>Vyplň údaj</v>
      </c>
      <c r="G127" s="212"/>
      <c r="H127" s="31"/>
      <c r="I127" s="27" t="s">
        <v>31</v>
      </c>
      <c r="J127" s="29" t="str">
        <f>E28</f>
        <v>Fajfrová Irena</v>
      </c>
      <c r="K127" s="31"/>
      <c r="L127" s="4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0.35" customHeight="1">
      <c r="A128" s="31"/>
      <c r="B128" s="32"/>
      <c r="C128" s="31"/>
      <c r="D128" s="31"/>
      <c r="E128" s="31"/>
      <c r="F128" s="31"/>
      <c r="G128" s="31"/>
      <c r="H128" s="31"/>
      <c r="I128" s="31"/>
      <c r="J128" s="31"/>
      <c r="K128" s="31"/>
      <c r="L128" s="4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11" customFormat="1" ht="29.25" customHeight="1">
      <c r="A129" s="125"/>
      <c r="B129" s="126"/>
      <c r="C129" s="127" t="s">
        <v>130</v>
      </c>
      <c r="D129" s="128" t="s">
        <v>59</v>
      </c>
      <c r="E129" s="128" t="s">
        <v>55</v>
      </c>
      <c r="F129" s="128" t="s">
        <v>56</v>
      </c>
      <c r="G129" s="128" t="s">
        <v>131</v>
      </c>
      <c r="H129" s="128" t="s">
        <v>132</v>
      </c>
      <c r="I129" s="128" t="s">
        <v>133</v>
      </c>
      <c r="J129" s="128" t="s">
        <v>120</v>
      </c>
      <c r="K129" s="129" t="s">
        <v>134</v>
      </c>
      <c r="L129" s="130"/>
      <c r="M129" s="61" t="s">
        <v>0</v>
      </c>
      <c r="N129" s="62" t="s">
        <v>38</v>
      </c>
      <c r="O129" s="62" t="s">
        <v>135</v>
      </c>
      <c r="P129" s="62" t="s">
        <v>136</v>
      </c>
      <c r="Q129" s="62" t="s">
        <v>137</v>
      </c>
      <c r="R129" s="62" t="s">
        <v>138</v>
      </c>
      <c r="S129" s="62" t="s">
        <v>139</v>
      </c>
      <c r="T129" s="63" t="s">
        <v>140</v>
      </c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</row>
    <row r="130" spans="1:65" s="2" customFormat="1" ht="22.9" customHeight="1">
      <c r="A130" s="31"/>
      <c r="B130" s="32"/>
      <c r="C130" s="68" t="s">
        <v>141</v>
      </c>
      <c r="D130" s="31"/>
      <c r="E130" s="31"/>
      <c r="F130" s="31"/>
      <c r="G130" s="31"/>
      <c r="H130" s="31"/>
      <c r="I130" s="31"/>
      <c r="J130" s="131">
        <f>BK130</f>
        <v>0</v>
      </c>
      <c r="K130" s="31"/>
      <c r="L130" s="32"/>
      <c r="M130" s="64"/>
      <c r="N130" s="55"/>
      <c r="O130" s="65"/>
      <c r="P130" s="132">
        <f>P131</f>
        <v>0</v>
      </c>
      <c r="Q130" s="65"/>
      <c r="R130" s="132">
        <f>R131</f>
        <v>95.715933540000009</v>
      </c>
      <c r="S130" s="65"/>
      <c r="T130" s="133">
        <f>T131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T130" s="17" t="s">
        <v>73</v>
      </c>
      <c r="AU130" s="17" t="s">
        <v>122</v>
      </c>
      <c r="BK130" s="134">
        <f>BK131</f>
        <v>0</v>
      </c>
    </row>
    <row r="131" spans="1:65" s="12" customFormat="1" ht="25.9" customHeight="1">
      <c r="B131" s="135"/>
      <c r="D131" s="136" t="s">
        <v>73</v>
      </c>
      <c r="E131" s="137" t="s">
        <v>142</v>
      </c>
      <c r="F131" s="137" t="s">
        <v>143</v>
      </c>
      <c r="I131" s="138"/>
      <c r="J131" s="139">
        <f>BK131</f>
        <v>0</v>
      </c>
      <c r="L131" s="135"/>
      <c r="M131" s="140"/>
      <c r="N131" s="141"/>
      <c r="O131" s="141"/>
      <c r="P131" s="142">
        <f>P132+P182+P184+P188+P202</f>
        <v>0</v>
      </c>
      <c r="Q131" s="141"/>
      <c r="R131" s="142">
        <f>R132+R182+R184+R188+R202</f>
        <v>95.715933540000009</v>
      </c>
      <c r="S131" s="141"/>
      <c r="T131" s="143">
        <f>T132+T182+T184+T188+T202</f>
        <v>0</v>
      </c>
      <c r="AR131" s="136" t="s">
        <v>80</v>
      </c>
      <c r="AT131" s="144" t="s">
        <v>73</v>
      </c>
      <c r="AU131" s="144" t="s">
        <v>74</v>
      </c>
      <c r="AY131" s="136" t="s">
        <v>144</v>
      </c>
      <c r="BK131" s="145">
        <f>BK132+BK182+BK184+BK188+BK202</f>
        <v>0</v>
      </c>
    </row>
    <row r="132" spans="1:65" s="12" customFormat="1" ht="22.9" customHeight="1">
      <c r="B132" s="135"/>
      <c r="D132" s="136" t="s">
        <v>73</v>
      </c>
      <c r="E132" s="146" t="s">
        <v>80</v>
      </c>
      <c r="F132" s="146" t="s">
        <v>145</v>
      </c>
      <c r="I132" s="138"/>
      <c r="J132" s="147">
        <f>BK132</f>
        <v>0</v>
      </c>
      <c r="L132" s="135"/>
      <c r="M132" s="140"/>
      <c r="N132" s="141"/>
      <c r="O132" s="141"/>
      <c r="P132" s="142">
        <f>SUM(P133:P181)</f>
        <v>0</v>
      </c>
      <c r="Q132" s="141"/>
      <c r="R132" s="142">
        <f>SUM(R133:R181)</f>
        <v>80.715248639999999</v>
      </c>
      <c r="S132" s="141"/>
      <c r="T132" s="143">
        <f>SUM(T133:T181)</f>
        <v>0</v>
      </c>
      <c r="AR132" s="136" t="s">
        <v>80</v>
      </c>
      <c r="AT132" s="144" t="s">
        <v>73</v>
      </c>
      <c r="AU132" s="144" t="s">
        <v>80</v>
      </c>
      <c r="AY132" s="136" t="s">
        <v>144</v>
      </c>
      <c r="BK132" s="145">
        <f>SUM(BK133:BK181)</f>
        <v>0</v>
      </c>
    </row>
    <row r="133" spans="1:65" s="2" customFormat="1" ht="37.9" customHeight="1">
      <c r="A133" s="31"/>
      <c r="B133" s="148"/>
      <c r="C133" s="149" t="s">
        <v>80</v>
      </c>
      <c r="D133" s="149" t="s">
        <v>146</v>
      </c>
      <c r="E133" s="150" t="s">
        <v>833</v>
      </c>
      <c r="F133" s="151" t="s">
        <v>834</v>
      </c>
      <c r="G133" s="152" t="s">
        <v>210</v>
      </c>
      <c r="H133" s="153">
        <v>17.622</v>
      </c>
      <c r="I133" s="154"/>
      <c r="J133" s="155">
        <f>ROUND(I133*H133,2)</f>
        <v>0</v>
      </c>
      <c r="K133" s="151" t="s">
        <v>150</v>
      </c>
      <c r="L133" s="32"/>
      <c r="M133" s="156" t="s">
        <v>0</v>
      </c>
      <c r="N133" s="157" t="s">
        <v>39</v>
      </c>
      <c r="O133" s="57"/>
      <c r="P133" s="158">
        <f>O133*H133</f>
        <v>0</v>
      </c>
      <c r="Q133" s="158">
        <v>0</v>
      </c>
      <c r="R133" s="158">
        <f>Q133*H133</f>
        <v>0</v>
      </c>
      <c r="S133" s="158">
        <v>0</v>
      </c>
      <c r="T133" s="159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60" t="s">
        <v>151</v>
      </c>
      <c r="AT133" s="160" t="s">
        <v>146</v>
      </c>
      <c r="AU133" s="160" t="s">
        <v>82</v>
      </c>
      <c r="AY133" s="17" t="s">
        <v>144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7" t="s">
        <v>80</v>
      </c>
      <c r="BK133" s="161">
        <f>ROUND(I133*H133,2)</f>
        <v>0</v>
      </c>
      <c r="BL133" s="17" t="s">
        <v>151</v>
      </c>
      <c r="BM133" s="160" t="s">
        <v>835</v>
      </c>
    </row>
    <row r="134" spans="1:65" s="13" customFormat="1">
      <c r="B134" s="162"/>
      <c r="D134" s="163" t="s">
        <v>157</v>
      </c>
      <c r="E134" s="164" t="s">
        <v>0</v>
      </c>
      <c r="F134" s="165" t="s">
        <v>836</v>
      </c>
      <c r="H134" s="164" t="s">
        <v>0</v>
      </c>
      <c r="I134" s="166"/>
      <c r="L134" s="162"/>
      <c r="M134" s="167"/>
      <c r="N134" s="168"/>
      <c r="O134" s="168"/>
      <c r="P134" s="168"/>
      <c r="Q134" s="168"/>
      <c r="R134" s="168"/>
      <c r="S134" s="168"/>
      <c r="T134" s="169"/>
      <c r="AT134" s="164" t="s">
        <v>157</v>
      </c>
      <c r="AU134" s="164" t="s">
        <v>82</v>
      </c>
      <c r="AV134" s="13" t="s">
        <v>80</v>
      </c>
      <c r="AW134" s="13" t="s">
        <v>30</v>
      </c>
      <c r="AX134" s="13" t="s">
        <v>74</v>
      </c>
      <c r="AY134" s="164" t="s">
        <v>144</v>
      </c>
    </row>
    <row r="135" spans="1:65" s="14" customFormat="1">
      <c r="B135" s="170"/>
      <c r="D135" s="163" t="s">
        <v>157</v>
      </c>
      <c r="E135" s="171" t="s">
        <v>0</v>
      </c>
      <c r="F135" s="172" t="s">
        <v>837</v>
      </c>
      <c r="H135" s="173">
        <v>35.244</v>
      </c>
      <c r="I135" s="174"/>
      <c r="L135" s="170"/>
      <c r="M135" s="175"/>
      <c r="N135" s="176"/>
      <c r="O135" s="176"/>
      <c r="P135" s="176"/>
      <c r="Q135" s="176"/>
      <c r="R135" s="176"/>
      <c r="S135" s="176"/>
      <c r="T135" s="177"/>
      <c r="AT135" s="171" t="s">
        <v>157</v>
      </c>
      <c r="AU135" s="171" t="s">
        <v>82</v>
      </c>
      <c r="AV135" s="14" t="s">
        <v>82</v>
      </c>
      <c r="AW135" s="14" t="s">
        <v>30</v>
      </c>
      <c r="AX135" s="14" t="s">
        <v>74</v>
      </c>
      <c r="AY135" s="171" t="s">
        <v>144</v>
      </c>
    </row>
    <row r="136" spans="1:65" s="15" customFormat="1">
      <c r="B136" s="178"/>
      <c r="D136" s="163" t="s">
        <v>157</v>
      </c>
      <c r="E136" s="179" t="s">
        <v>423</v>
      </c>
      <c r="F136" s="180" t="s">
        <v>170</v>
      </c>
      <c r="H136" s="181">
        <v>35.244</v>
      </c>
      <c r="I136" s="182"/>
      <c r="L136" s="178"/>
      <c r="M136" s="183"/>
      <c r="N136" s="184"/>
      <c r="O136" s="184"/>
      <c r="P136" s="184"/>
      <c r="Q136" s="184"/>
      <c r="R136" s="184"/>
      <c r="S136" s="184"/>
      <c r="T136" s="185"/>
      <c r="AT136" s="179" t="s">
        <v>157</v>
      </c>
      <c r="AU136" s="179" t="s">
        <v>82</v>
      </c>
      <c r="AV136" s="15" t="s">
        <v>151</v>
      </c>
      <c r="AW136" s="15" t="s">
        <v>30</v>
      </c>
      <c r="AX136" s="15" t="s">
        <v>74</v>
      </c>
      <c r="AY136" s="179" t="s">
        <v>144</v>
      </c>
    </row>
    <row r="137" spans="1:65" s="14" customFormat="1">
      <c r="B137" s="170"/>
      <c r="D137" s="163" t="s">
        <v>157</v>
      </c>
      <c r="E137" s="171" t="s">
        <v>0</v>
      </c>
      <c r="F137" s="172" t="s">
        <v>460</v>
      </c>
      <c r="H137" s="173">
        <v>17.622</v>
      </c>
      <c r="I137" s="174"/>
      <c r="L137" s="170"/>
      <c r="M137" s="175"/>
      <c r="N137" s="176"/>
      <c r="O137" s="176"/>
      <c r="P137" s="176"/>
      <c r="Q137" s="176"/>
      <c r="R137" s="176"/>
      <c r="S137" s="176"/>
      <c r="T137" s="177"/>
      <c r="AT137" s="171" t="s">
        <v>157</v>
      </c>
      <c r="AU137" s="171" t="s">
        <v>82</v>
      </c>
      <c r="AV137" s="14" t="s">
        <v>82</v>
      </c>
      <c r="AW137" s="14" t="s">
        <v>30</v>
      </c>
      <c r="AX137" s="14" t="s">
        <v>80</v>
      </c>
      <c r="AY137" s="171" t="s">
        <v>144</v>
      </c>
    </row>
    <row r="138" spans="1:65" s="2" customFormat="1" ht="37.9" customHeight="1">
      <c r="A138" s="31"/>
      <c r="B138" s="148"/>
      <c r="C138" s="149" t="s">
        <v>82</v>
      </c>
      <c r="D138" s="149" t="s">
        <v>146</v>
      </c>
      <c r="E138" s="150" t="s">
        <v>838</v>
      </c>
      <c r="F138" s="151" t="s">
        <v>839</v>
      </c>
      <c r="G138" s="152" t="s">
        <v>210</v>
      </c>
      <c r="H138" s="153">
        <v>17.622</v>
      </c>
      <c r="I138" s="154"/>
      <c r="J138" s="155">
        <f>ROUND(I138*H138,2)</f>
        <v>0</v>
      </c>
      <c r="K138" s="151" t="s">
        <v>150</v>
      </c>
      <c r="L138" s="32"/>
      <c r="M138" s="156" t="s">
        <v>0</v>
      </c>
      <c r="N138" s="157" t="s">
        <v>39</v>
      </c>
      <c r="O138" s="57"/>
      <c r="P138" s="158">
        <f>O138*H138</f>
        <v>0</v>
      </c>
      <c r="Q138" s="158">
        <v>0</v>
      </c>
      <c r="R138" s="158">
        <f>Q138*H138</f>
        <v>0</v>
      </c>
      <c r="S138" s="158">
        <v>0</v>
      </c>
      <c r="T138" s="159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60" t="s">
        <v>151</v>
      </c>
      <c r="AT138" s="160" t="s">
        <v>146</v>
      </c>
      <c r="AU138" s="160" t="s">
        <v>82</v>
      </c>
      <c r="AY138" s="17" t="s">
        <v>144</v>
      </c>
      <c r="BE138" s="161">
        <f>IF(N138="základní",J138,0)</f>
        <v>0</v>
      </c>
      <c r="BF138" s="161">
        <f>IF(N138="snížená",J138,0)</f>
        <v>0</v>
      </c>
      <c r="BG138" s="161">
        <f>IF(N138="zákl. přenesená",J138,0)</f>
        <v>0</v>
      </c>
      <c r="BH138" s="161">
        <f>IF(N138="sníž. přenesená",J138,0)</f>
        <v>0</v>
      </c>
      <c r="BI138" s="161">
        <f>IF(N138="nulová",J138,0)</f>
        <v>0</v>
      </c>
      <c r="BJ138" s="17" t="s">
        <v>80</v>
      </c>
      <c r="BK138" s="161">
        <f>ROUND(I138*H138,2)</f>
        <v>0</v>
      </c>
      <c r="BL138" s="17" t="s">
        <v>151</v>
      </c>
      <c r="BM138" s="160" t="s">
        <v>840</v>
      </c>
    </row>
    <row r="139" spans="1:65" s="14" customFormat="1">
      <c r="B139" s="170"/>
      <c r="D139" s="163" t="s">
        <v>157</v>
      </c>
      <c r="E139" s="171" t="s">
        <v>0</v>
      </c>
      <c r="F139" s="172" t="s">
        <v>460</v>
      </c>
      <c r="H139" s="173">
        <v>17.622</v>
      </c>
      <c r="I139" s="174"/>
      <c r="L139" s="170"/>
      <c r="M139" s="175"/>
      <c r="N139" s="176"/>
      <c r="O139" s="176"/>
      <c r="P139" s="176"/>
      <c r="Q139" s="176"/>
      <c r="R139" s="176"/>
      <c r="S139" s="176"/>
      <c r="T139" s="177"/>
      <c r="AT139" s="171" t="s">
        <v>157</v>
      </c>
      <c r="AU139" s="171" t="s">
        <v>82</v>
      </c>
      <c r="AV139" s="14" t="s">
        <v>82</v>
      </c>
      <c r="AW139" s="14" t="s">
        <v>30</v>
      </c>
      <c r="AX139" s="14" t="s">
        <v>80</v>
      </c>
      <c r="AY139" s="171" t="s">
        <v>144</v>
      </c>
    </row>
    <row r="140" spans="1:65" s="2" customFormat="1" ht="33" customHeight="1">
      <c r="A140" s="31"/>
      <c r="B140" s="148"/>
      <c r="C140" s="149" t="s">
        <v>97</v>
      </c>
      <c r="D140" s="149" t="s">
        <v>146</v>
      </c>
      <c r="E140" s="150" t="s">
        <v>841</v>
      </c>
      <c r="F140" s="151" t="s">
        <v>842</v>
      </c>
      <c r="G140" s="152" t="s">
        <v>210</v>
      </c>
      <c r="H140" s="153">
        <v>4.7519999999999998</v>
      </c>
      <c r="I140" s="154"/>
      <c r="J140" s="155">
        <f>ROUND(I140*H140,2)</f>
        <v>0</v>
      </c>
      <c r="K140" s="151" t="s">
        <v>150</v>
      </c>
      <c r="L140" s="32"/>
      <c r="M140" s="156" t="s">
        <v>0</v>
      </c>
      <c r="N140" s="157" t="s">
        <v>39</v>
      </c>
      <c r="O140" s="57"/>
      <c r="P140" s="158">
        <f>O140*H140</f>
        <v>0</v>
      </c>
      <c r="Q140" s="158">
        <v>0</v>
      </c>
      <c r="R140" s="158">
        <f>Q140*H140</f>
        <v>0</v>
      </c>
      <c r="S140" s="158">
        <v>0</v>
      </c>
      <c r="T140" s="159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60" t="s">
        <v>151</v>
      </c>
      <c r="AT140" s="160" t="s">
        <v>146</v>
      </c>
      <c r="AU140" s="160" t="s">
        <v>82</v>
      </c>
      <c r="AY140" s="17" t="s">
        <v>144</v>
      </c>
      <c r="BE140" s="161">
        <f>IF(N140="základní",J140,0)</f>
        <v>0</v>
      </c>
      <c r="BF140" s="161">
        <f>IF(N140="snížená",J140,0)</f>
        <v>0</v>
      </c>
      <c r="BG140" s="161">
        <f>IF(N140="zákl. přenesená",J140,0)</f>
        <v>0</v>
      </c>
      <c r="BH140" s="161">
        <f>IF(N140="sníž. přenesená",J140,0)</f>
        <v>0</v>
      </c>
      <c r="BI140" s="161">
        <f>IF(N140="nulová",J140,0)</f>
        <v>0</v>
      </c>
      <c r="BJ140" s="17" t="s">
        <v>80</v>
      </c>
      <c r="BK140" s="161">
        <f>ROUND(I140*H140,2)</f>
        <v>0</v>
      </c>
      <c r="BL140" s="17" t="s">
        <v>151</v>
      </c>
      <c r="BM140" s="160" t="s">
        <v>843</v>
      </c>
    </row>
    <row r="141" spans="1:65" s="13" customFormat="1">
      <c r="B141" s="162"/>
      <c r="D141" s="163" t="s">
        <v>157</v>
      </c>
      <c r="E141" s="164" t="s">
        <v>0</v>
      </c>
      <c r="F141" s="165" t="s">
        <v>467</v>
      </c>
      <c r="H141" s="164" t="s">
        <v>0</v>
      </c>
      <c r="I141" s="166"/>
      <c r="L141" s="162"/>
      <c r="M141" s="167"/>
      <c r="N141" s="168"/>
      <c r="O141" s="168"/>
      <c r="P141" s="168"/>
      <c r="Q141" s="168"/>
      <c r="R141" s="168"/>
      <c r="S141" s="168"/>
      <c r="T141" s="169"/>
      <c r="AT141" s="164" t="s">
        <v>157</v>
      </c>
      <c r="AU141" s="164" t="s">
        <v>82</v>
      </c>
      <c r="AV141" s="13" t="s">
        <v>80</v>
      </c>
      <c r="AW141" s="13" t="s">
        <v>30</v>
      </c>
      <c r="AX141" s="13" t="s">
        <v>74</v>
      </c>
      <c r="AY141" s="164" t="s">
        <v>144</v>
      </c>
    </row>
    <row r="142" spans="1:65" s="14" customFormat="1">
      <c r="B142" s="170"/>
      <c r="D142" s="163" t="s">
        <v>157</v>
      </c>
      <c r="E142" s="171" t="s">
        <v>0</v>
      </c>
      <c r="F142" s="172" t="s">
        <v>844</v>
      </c>
      <c r="H142" s="173">
        <v>9.5039999999999996</v>
      </c>
      <c r="I142" s="174"/>
      <c r="L142" s="170"/>
      <c r="M142" s="175"/>
      <c r="N142" s="176"/>
      <c r="O142" s="176"/>
      <c r="P142" s="176"/>
      <c r="Q142" s="176"/>
      <c r="R142" s="176"/>
      <c r="S142" s="176"/>
      <c r="T142" s="177"/>
      <c r="AT142" s="171" t="s">
        <v>157</v>
      </c>
      <c r="AU142" s="171" t="s">
        <v>82</v>
      </c>
      <c r="AV142" s="14" t="s">
        <v>82</v>
      </c>
      <c r="AW142" s="14" t="s">
        <v>30</v>
      </c>
      <c r="AX142" s="14" t="s">
        <v>74</v>
      </c>
      <c r="AY142" s="171" t="s">
        <v>144</v>
      </c>
    </row>
    <row r="143" spans="1:65" s="15" customFormat="1">
      <c r="B143" s="178"/>
      <c r="D143" s="163" t="s">
        <v>157</v>
      </c>
      <c r="E143" s="179" t="s">
        <v>259</v>
      </c>
      <c r="F143" s="180" t="s">
        <v>170</v>
      </c>
      <c r="H143" s="181">
        <v>9.5039999999999996</v>
      </c>
      <c r="I143" s="182"/>
      <c r="L143" s="178"/>
      <c r="M143" s="183"/>
      <c r="N143" s="184"/>
      <c r="O143" s="184"/>
      <c r="P143" s="184"/>
      <c r="Q143" s="184"/>
      <c r="R143" s="184"/>
      <c r="S143" s="184"/>
      <c r="T143" s="185"/>
      <c r="AT143" s="179" t="s">
        <v>157</v>
      </c>
      <c r="AU143" s="179" t="s">
        <v>82</v>
      </c>
      <c r="AV143" s="15" t="s">
        <v>151</v>
      </c>
      <c r="AW143" s="15" t="s">
        <v>30</v>
      </c>
      <c r="AX143" s="15" t="s">
        <v>74</v>
      </c>
      <c r="AY143" s="179" t="s">
        <v>144</v>
      </c>
    </row>
    <row r="144" spans="1:65" s="14" customFormat="1">
      <c r="B144" s="170"/>
      <c r="D144" s="163" t="s">
        <v>157</v>
      </c>
      <c r="E144" s="171" t="s">
        <v>0</v>
      </c>
      <c r="F144" s="172" t="s">
        <v>469</v>
      </c>
      <c r="H144" s="173">
        <v>4.7519999999999998</v>
      </c>
      <c r="I144" s="174"/>
      <c r="L144" s="170"/>
      <c r="M144" s="175"/>
      <c r="N144" s="176"/>
      <c r="O144" s="176"/>
      <c r="P144" s="176"/>
      <c r="Q144" s="176"/>
      <c r="R144" s="176"/>
      <c r="S144" s="176"/>
      <c r="T144" s="177"/>
      <c r="AT144" s="171" t="s">
        <v>157</v>
      </c>
      <c r="AU144" s="171" t="s">
        <v>82</v>
      </c>
      <c r="AV144" s="14" t="s">
        <v>82</v>
      </c>
      <c r="AW144" s="14" t="s">
        <v>30</v>
      </c>
      <c r="AX144" s="14" t="s">
        <v>80</v>
      </c>
      <c r="AY144" s="171" t="s">
        <v>144</v>
      </c>
    </row>
    <row r="145" spans="1:65" s="2" customFormat="1" ht="33" customHeight="1">
      <c r="A145" s="31"/>
      <c r="B145" s="148"/>
      <c r="C145" s="149" t="s">
        <v>151</v>
      </c>
      <c r="D145" s="149" t="s">
        <v>146</v>
      </c>
      <c r="E145" s="150" t="s">
        <v>845</v>
      </c>
      <c r="F145" s="151" t="s">
        <v>846</v>
      </c>
      <c r="G145" s="152" t="s">
        <v>210</v>
      </c>
      <c r="H145" s="153">
        <v>4.7519999999999998</v>
      </c>
      <c r="I145" s="154"/>
      <c r="J145" s="155">
        <f>ROUND(I145*H145,2)</f>
        <v>0</v>
      </c>
      <c r="K145" s="151" t="s">
        <v>150</v>
      </c>
      <c r="L145" s="32"/>
      <c r="M145" s="156" t="s">
        <v>0</v>
      </c>
      <c r="N145" s="157" t="s">
        <v>39</v>
      </c>
      <c r="O145" s="57"/>
      <c r="P145" s="158">
        <f>O145*H145</f>
        <v>0</v>
      </c>
      <c r="Q145" s="158">
        <v>0</v>
      </c>
      <c r="R145" s="158">
        <f>Q145*H145</f>
        <v>0</v>
      </c>
      <c r="S145" s="158">
        <v>0</v>
      </c>
      <c r="T145" s="159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60" t="s">
        <v>151</v>
      </c>
      <c r="AT145" s="160" t="s">
        <v>146</v>
      </c>
      <c r="AU145" s="160" t="s">
        <v>82</v>
      </c>
      <c r="AY145" s="17" t="s">
        <v>144</v>
      </c>
      <c r="BE145" s="161">
        <f>IF(N145="základní",J145,0)</f>
        <v>0</v>
      </c>
      <c r="BF145" s="161">
        <f>IF(N145="snížená",J145,0)</f>
        <v>0</v>
      </c>
      <c r="BG145" s="161">
        <f>IF(N145="zákl. přenesená",J145,0)</f>
        <v>0</v>
      </c>
      <c r="BH145" s="161">
        <f>IF(N145="sníž. přenesená",J145,0)</f>
        <v>0</v>
      </c>
      <c r="BI145" s="161">
        <f>IF(N145="nulová",J145,0)</f>
        <v>0</v>
      </c>
      <c r="BJ145" s="17" t="s">
        <v>80</v>
      </c>
      <c r="BK145" s="161">
        <f>ROUND(I145*H145,2)</f>
        <v>0</v>
      </c>
      <c r="BL145" s="17" t="s">
        <v>151</v>
      </c>
      <c r="BM145" s="160" t="s">
        <v>847</v>
      </c>
    </row>
    <row r="146" spans="1:65" s="14" customFormat="1">
      <c r="B146" s="170"/>
      <c r="D146" s="163" t="s">
        <v>157</v>
      </c>
      <c r="E146" s="171" t="s">
        <v>0</v>
      </c>
      <c r="F146" s="172" t="s">
        <v>469</v>
      </c>
      <c r="H146" s="173">
        <v>4.7519999999999998</v>
      </c>
      <c r="I146" s="174"/>
      <c r="L146" s="170"/>
      <c r="M146" s="175"/>
      <c r="N146" s="176"/>
      <c r="O146" s="176"/>
      <c r="P146" s="176"/>
      <c r="Q146" s="176"/>
      <c r="R146" s="176"/>
      <c r="S146" s="176"/>
      <c r="T146" s="177"/>
      <c r="AT146" s="171" t="s">
        <v>157</v>
      </c>
      <c r="AU146" s="171" t="s">
        <v>82</v>
      </c>
      <c r="AV146" s="14" t="s">
        <v>82</v>
      </c>
      <c r="AW146" s="14" t="s">
        <v>30</v>
      </c>
      <c r="AX146" s="14" t="s">
        <v>80</v>
      </c>
      <c r="AY146" s="171" t="s">
        <v>144</v>
      </c>
    </row>
    <row r="147" spans="1:65" s="2" customFormat="1" ht="21.75" customHeight="1">
      <c r="A147" s="31"/>
      <c r="B147" s="148"/>
      <c r="C147" s="149" t="s">
        <v>160</v>
      </c>
      <c r="D147" s="149" t="s">
        <v>146</v>
      </c>
      <c r="E147" s="150" t="s">
        <v>473</v>
      </c>
      <c r="F147" s="151" t="s">
        <v>474</v>
      </c>
      <c r="G147" s="152" t="s">
        <v>149</v>
      </c>
      <c r="H147" s="153">
        <v>78.319999999999993</v>
      </c>
      <c r="I147" s="154"/>
      <c r="J147" s="155">
        <f>ROUND(I147*H147,2)</f>
        <v>0</v>
      </c>
      <c r="K147" s="151" t="s">
        <v>150</v>
      </c>
      <c r="L147" s="32"/>
      <c r="M147" s="156" t="s">
        <v>0</v>
      </c>
      <c r="N147" s="157" t="s">
        <v>39</v>
      </c>
      <c r="O147" s="57"/>
      <c r="P147" s="158">
        <f>O147*H147</f>
        <v>0</v>
      </c>
      <c r="Q147" s="158">
        <v>8.4000000000000003E-4</v>
      </c>
      <c r="R147" s="158">
        <f>Q147*H147</f>
        <v>6.5788799999999995E-2</v>
      </c>
      <c r="S147" s="158">
        <v>0</v>
      </c>
      <c r="T147" s="159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60" t="s">
        <v>151</v>
      </c>
      <c r="AT147" s="160" t="s">
        <v>146</v>
      </c>
      <c r="AU147" s="160" t="s">
        <v>82</v>
      </c>
      <c r="AY147" s="17" t="s">
        <v>144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17" t="s">
        <v>80</v>
      </c>
      <c r="BK147" s="161">
        <f>ROUND(I147*H147,2)</f>
        <v>0</v>
      </c>
      <c r="BL147" s="17" t="s">
        <v>151</v>
      </c>
      <c r="BM147" s="160" t="s">
        <v>848</v>
      </c>
    </row>
    <row r="148" spans="1:65" s="14" customFormat="1">
      <c r="B148" s="170"/>
      <c r="D148" s="163" t="s">
        <v>157</v>
      </c>
      <c r="E148" s="171" t="s">
        <v>0</v>
      </c>
      <c r="F148" s="172" t="s">
        <v>849</v>
      </c>
      <c r="H148" s="173">
        <v>78.319999999999993</v>
      </c>
      <c r="I148" s="174"/>
      <c r="L148" s="170"/>
      <c r="M148" s="175"/>
      <c r="N148" s="176"/>
      <c r="O148" s="176"/>
      <c r="P148" s="176"/>
      <c r="Q148" s="176"/>
      <c r="R148" s="176"/>
      <c r="S148" s="176"/>
      <c r="T148" s="177"/>
      <c r="AT148" s="171" t="s">
        <v>157</v>
      </c>
      <c r="AU148" s="171" t="s">
        <v>82</v>
      </c>
      <c r="AV148" s="14" t="s">
        <v>82</v>
      </c>
      <c r="AW148" s="14" t="s">
        <v>30</v>
      </c>
      <c r="AX148" s="14" t="s">
        <v>80</v>
      </c>
      <c r="AY148" s="171" t="s">
        <v>144</v>
      </c>
    </row>
    <row r="149" spans="1:65" s="2" customFormat="1" ht="24.2" customHeight="1">
      <c r="A149" s="31"/>
      <c r="B149" s="148"/>
      <c r="C149" s="149" t="s">
        <v>172</v>
      </c>
      <c r="D149" s="149" t="s">
        <v>146</v>
      </c>
      <c r="E149" s="150" t="s">
        <v>484</v>
      </c>
      <c r="F149" s="151" t="s">
        <v>485</v>
      </c>
      <c r="G149" s="152" t="s">
        <v>149</v>
      </c>
      <c r="H149" s="153">
        <v>78.319999999999993</v>
      </c>
      <c r="I149" s="154"/>
      <c r="J149" s="155">
        <f>ROUND(I149*H149,2)</f>
        <v>0</v>
      </c>
      <c r="K149" s="151" t="s">
        <v>150</v>
      </c>
      <c r="L149" s="32"/>
      <c r="M149" s="156" t="s">
        <v>0</v>
      </c>
      <c r="N149" s="157" t="s">
        <v>39</v>
      </c>
      <c r="O149" s="57"/>
      <c r="P149" s="158">
        <f>O149*H149</f>
        <v>0</v>
      </c>
      <c r="Q149" s="158">
        <v>0</v>
      </c>
      <c r="R149" s="158">
        <f>Q149*H149</f>
        <v>0</v>
      </c>
      <c r="S149" s="158">
        <v>0</v>
      </c>
      <c r="T149" s="159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60" t="s">
        <v>151</v>
      </c>
      <c r="AT149" s="160" t="s">
        <v>146</v>
      </c>
      <c r="AU149" s="160" t="s">
        <v>82</v>
      </c>
      <c r="AY149" s="17" t="s">
        <v>144</v>
      </c>
      <c r="BE149" s="161">
        <f>IF(N149="základní",J149,0)</f>
        <v>0</v>
      </c>
      <c r="BF149" s="161">
        <f>IF(N149="snížená",J149,0)</f>
        <v>0</v>
      </c>
      <c r="BG149" s="161">
        <f>IF(N149="zákl. přenesená",J149,0)</f>
        <v>0</v>
      </c>
      <c r="BH149" s="161">
        <f>IF(N149="sníž. přenesená",J149,0)</f>
        <v>0</v>
      </c>
      <c r="BI149" s="161">
        <f>IF(N149="nulová",J149,0)</f>
        <v>0</v>
      </c>
      <c r="BJ149" s="17" t="s">
        <v>80</v>
      </c>
      <c r="BK149" s="161">
        <f>ROUND(I149*H149,2)</f>
        <v>0</v>
      </c>
      <c r="BL149" s="17" t="s">
        <v>151</v>
      </c>
      <c r="BM149" s="160" t="s">
        <v>850</v>
      </c>
    </row>
    <row r="150" spans="1:65" s="2" customFormat="1" ht="21.75" customHeight="1">
      <c r="A150" s="31"/>
      <c r="B150" s="148"/>
      <c r="C150" s="149" t="s">
        <v>176</v>
      </c>
      <c r="D150" s="149" t="s">
        <v>146</v>
      </c>
      <c r="E150" s="150" t="s">
        <v>285</v>
      </c>
      <c r="F150" s="151" t="s">
        <v>286</v>
      </c>
      <c r="G150" s="152" t="s">
        <v>149</v>
      </c>
      <c r="H150" s="153">
        <v>15.84</v>
      </c>
      <c r="I150" s="154"/>
      <c r="J150" s="155">
        <f>ROUND(I150*H150,2)</f>
        <v>0</v>
      </c>
      <c r="K150" s="151" t="s">
        <v>150</v>
      </c>
      <c r="L150" s="32"/>
      <c r="M150" s="156" t="s">
        <v>0</v>
      </c>
      <c r="N150" s="157" t="s">
        <v>39</v>
      </c>
      <c r="O150" s="57"/>
      <c r="P150" s="158">
        <f>O150*H150</f>
        <v>0</v>
      </c>
      <c r="Q150" s="158">
        <v>6.9999999999999999E-4</v>
      </c>
      <c r="R150" s="158">
        <f>Q150*H150</f>
        <v>1.1088000000000001E-2</v>
      </c>
      <c r="S150" s="158">
        <v>0</v>
      </c>
      <c r="T150" s="159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60" t="s">
        <v>151</v>
      </c>
      <c r="AT150" s="160" t="s">
        <v>146</v>
      </c>
      <c r="AU150" s="160" t="s">
        <v>82</v>
      </c>
      <c r="AY150" s="17" t="s">
        <v>144</v>
      </c>
      <c r="BE150" s="161">
        <f>IF(N150="základní",J150,0)</f>
        <v>0</v>
      </c>
      <c r="BF150" s="161">
        <f>IF(N150="snížená",J150,0)</f>
        <v>0</v>
      </c>
      <c r="BG150" s="161">
        <f>IF(N150="zákl. přenesená",J150,0)</f>
        <v>0</v>
      </c>
      <c r="BH150" s="161">
        <f>IF(N150="sníž. přenesená",J150,0)</f>
        <v>0</v>
      </c>
      <c r="BI150" s="161">
        <f>IF(N150="nulová",J150,0)</f>
        <v>0</v>
      </c>
      <c r="BJ150" s="17" t="s">
        <v>80</v>
      </c>
      <c r="BK150" s="161">
        <f>ROUND(I150*H150,2)</f>
        <v>0</v>
      </c>
      <c r="BL150" s="17" t="s">
        <v>151</v>
      </c>
      <c r="BM150" s="160" t="s">
        <v>851</v>
      </c>
    </row>
    <row r="151" spans="1:65" s="13" customFormat="1">
      <c r="B151" s="162"/>
      <c r="D151" s="163" t="s">
        <v>157</v>
      </c>
      <c r="E151" s="164" t="s">
        <v>0</v>
      </c>
      <c r="F151" s="165" t="s">
        <v>467</v>
      </c>
      <c r="H151" s="164" t="s">
        <v>0</v>
      </c>
      <c r="I151" s="166"/>
      <c r="L151" s="162"/>
      <c r="M151" s="167"/>
      <c r="N151" s="168"/>
      <c r="O151" s="168"/>
      <c r="P151" s="168"/>
      <c r="Q151" s="168"/>
      <c r="R151" s="168"/>
      <c r="S151" s="168"/>
      <c r="T151" s="169"/>
      <c r="AT151" s="164" t="s">
        <v>157</v>
      </c>
      <c r="AU151" s="164" t="s">
        <v>82</v>
      </c>
      <c r="AV151" s="13" t="s">
        <v>80</v>
      </c>
      <c r="AW151" s="13" t="s">
        <v>30</v>
      </c>
      <c r="AX151" s="13" t="s">
        <v>74</v>
      </c>
      <c r="AY151" s="164" t="s">
        <v>144</v>
      </c>
    </row>
    <row r="152" spans="1:65" s="14" customFormat="1">
      <c r="B152" s="170"/>
      <c r="D152" s="163" t="s">
        <v>157</v>
      </c>
      <c r="E152" s="171" t="s">
        <v>0</v>
      </c>
      <c r="F152" s="172" t="s">
        <v>852</v>
      </c>
      <c r="H152" s="173">
        <v>15.84</v>
      </c>
      <c r="I152" s="174"/>
      <c r="L152" s="170"/>
      <c r="M152" s="175"/>
      <c r="N152" s="176"/>
      <c r="O152" s="176"/>
      <c r="P152" s="176"/>
      <c r="Q152" s="176"/>
      <c r="R152" s="176"/>
      <c r="S152" s="176"/>
      <c r="T152" s="177"/>
      <c r="AT152" s="171" t="s">
        <v>157</v>
      </c>
      <c r="AU152" s="171" t="s">
        <v>82</v>
      </c>
      <c r="AV152" s="14" t="s">
        <v>82</v>
      </c>
      <c r="AW152" s="14" t="s">
        <v>30</v>
      </c>
      <c r="AX152" s="14" t="s">
        <v>80</v>
      </c>
      <c r="AY152" s="171" t="s">
        <v>144</v>
      </c>
    </row>
    <row r="153" spans="1:65" s="2" customFormat="1" ht="16.5" customHeight="1">
      <c r="A153" s="31"/>
      <c r="B153" s="148"/>
      <c r="C153" s="149" t="s">
        <v>180</v>
      </c>
      <c r="D153" s="149" t="s">
        <v>146</v>
      </c>
      <c r="E153" s="150" t="s">
        <v>289</v>
      </c>
      <c r="F153" s="151" t="s">
        <v>290</v>
      </c>
      <c r="G153" s="152" t="s">
        <v>149</v>
      </c>
      <c r="H153" s="153">
        <v>15.84</v>
      </c>
      <c r="I153" s="154"/>
      <c r="J153" s="155">
        <f>ROUND(I153*H153,2)</f>
        <v>0</v>
      </c>
      <c r="K153" s="151" t="s">
        <v>150</v>
      </c>
      <c r="L153" s="32"/>
      <c r="M153" s="156" t="s">
        <v>0</v>
      </c>
      <c r="N153" s="157" t="s">
        <v>39</v>
      </c>
      <c r="O153" s="57"/>
      <c r="P153" s="158">
        <f>O153*H153</f>
        <v>0</v>
      </c>
      <c r="Q153" s="158">
        <v>0</v>
      </c>
      <c r="R153" s="158">
        <f>Q153*H153</f>
        <v>0</v>
      </c>
      <c r="S153" s="158">
        <v>0</v>
      </c>
      <c r="T153" s="159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60" t="s">
        <v>151</v>
      </c>
      <c r="AT153" s="160" t="s">
        <v>146</v>
      </c>
      <c r="AU153" s="160" t="s">
        <v>82</v>
      </c>
      <c r="AY153" s="17" t="s">
        <v>144</v>
      </c>
      <c r="BE153" s="161">
        <f>IF(N153="základní",J153,0)</f>
        <v>0</v>
      </c>
      <c r="BF153" s="161">
        <f>IF(N153="snížená",J153,0)</f>
        <v>0</v>
      </c>
      <c r="BG153" s="161">
        <f>IF(N153="zákl. přenesená",J153,0)</f>
        <v>0</v>
      </c>
      <c r="BH153" s="161">
        <f>IF(N153="sníž. přenesená",J153,0)</f>
        <v>0</v>
      </c>
      <c r="BI153" s="161">
        <f>IF(N153="nulová",J153,0)</f>
        <v>0</v>
      </c>
      <c r="BJ153" s="17" t="s">
        <v>80</v>
      </c>
      <c r="BK153" s="161">
        <f>ROUND(I153*H153,2)</f>
        <v>0</v>
      </c>
      <c r="BL153" s="17" t="s">
        <v>151</v>
      </c>
      <c r="BM153" s="160" t="s">
        <v>853</v>
      </c>
    </row>
    <row r="154" spans="1:65" s="2" customFormat="1" ht="21.75" customHeight="1">
      <c r="A154" s="31"/>
      <c r="B154" s="148"/>
      <c r="C154" s="149" t="s">
        <v>186</v>
      </c>
      <c r="D154" s="149" t="s">
        <v>146</v>
      </c>
      <c r="E154" s="150" t="s">
        <v>495</v>
      </c>
      <c r="F154" s="151" t="s">
        <v>496</v>
      </c>
      <c r="G154" s="152" t="s">
        <v>210</v>
      </c>
      <c r="H154" s="153">
        <v>9.5039999999999996</v>
      </c>
      <c r="I154" s="154"/>
      <c r="J154" s="155">
        <f>ROUND(I154*H154,2)</f>
        <v>0</v>
      </c>
      <c r="K154" s="151" t="s">
        <v>150</v>
      </c>
      <c r="L154" s="32"/>
      <c r="M154" s="156" t="s">
        <v>0</v>
      </c>
      <c r="N154" s="157" t="s">
        <v>39</v>
      </c>
      <c r="O154" s="57"/>
      <c r="P154" s="158">
        <f>O154*H154</f>
        <v>0</v>
      </c>
      <c r="Q154" s="158">
        <v>4.6000000000000001E-4</v>
      </c>
      <c r="R154" s="158">
        <f>Q154*H154</f>
        <v>4.3718400000000001E-3</v>
      </c>
      <c r="S154" s="158">
        <v>0</v>
      </c>
      <c r="T154" s="159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60" t="s">
        <v>151</v>
      </c>
      <c r="AT154" s="160" t="s">
        <v>146</v>
      </c>
      <c r="AU154" s="160" t="s">
        <v>82</v>
      </c>
      <c r="AY154" s="17" t="s">
        <v>144</v>
      </c>
      <c r="BE154" s="161">
        <f>IF(N154="základní",J154,0)</f>
        <v>0</v>
      </c>
      <c r="BF154" s="161">
        <f>IF(N154="snížená",J154,0)</f>
        <v>0</v>
      </c>
      <c r="BG154" s="161">
        <f>IF(N154="zákl. přenesená",J154,0)</f>
        <v>0</v>
      </c>
      <c r="BH154" s="161">
        <f>IF(N154="sníž. přenesená",J154,0)</f>
        <v>0</v>
      </c>
      <c r="BI154" s="161">
        <f>IF(N154="nulová",J154,0)</f>
        <v>0</v>
      </c>
      <c r="BJ154" s="17" t="s">
        <v>80</v>
      </c>
      <c r="BK154" s="161">
        <f>ROUND(I154*H154,2)</f>
        <v>0</v>
      </c>
      <c r="BL154" s="17" t="s">
        <v>151</v>
      </c>
      <c r="BM154" s="160" t="s">
        <v>854</v>
      </c>
    </row>
    <row r="155" spans="1:65" s="14" customFormat="1">
      <c r="B155" s="170"/>
      <c r="D155" s="163" t="s">
        <v>157</v>
      </c>
      <c r="E155" s="171" t="s">
        <v>0</v>
      </c>
      <c r="F155" s="172" t="s">
        <v>259</v>
      </c>
      <c r="H155" s="173">
        <v>9.5039999999999996</v>
      </c>
      <c r="I155" s="174"/>
      <c r="L155" s="170"/>
      <c r="M155" s="175"/>
      <c r="N155" s="176"/>
      <c r="O155" s="176"/>
      <c r="P155" s="176"/>
      <c r="Q155" s="176"/>
      <c r="R155" s="176"/>
      <c r="S155" s="176"/>
      <c r="T155" s="177"/>
      <c r="AT155" s="171" t="s">
        <v>157</v>
      </c>
      <c r="AU155" s="171" t="s">
        <v>82</v>
      </c>
      <c r="AV155" s="14" t="s">
        <v>82</v>
      </c>
      <c r="AW155" s="14" t="s">
        <v>30</v>
      </c>
      <c r="AX155" s="14" t="s">
        <v>80</v>
      </c>
      <c r="AY155" s="171" t="s">
        <v>144</v>
      </c>
    </row>
    <row r="156" spans="1:65" s="2" customFormat="1" ht="24.2" customHeight="1">
      <c r="A156" s="31"/>
      <c r="B156" s="148"/>
      <c r="C156" s="149" t="s">
        <v>192</v>
      </c>
      <c r="D156" s="149" t="s">
        <v>146</v>
      </c>
      <c r="E156" s="150" t="s">
        <v>499</v>
      </c>
      <c r="F156" s="151" t="s">
        <v>500</v>
      </c>
      <c r="G156" s="152" t="s">
        <v>210</v>
      </c>
      <c r="H156" s="153">
        <v>9.5039999999999996</v>
      </c>
      <c r="I156" s="154"/>
      <c r="J156" s="155">
        <f>ROUND(I156*H156,2)</f>
        <v>0</v>
      </c>
      <c r="K156" s="151" t="s">
        <v>150</v>
      </c>
      <c r="L156" s="32"/>
      <c r="M156" s="156" t="s">
        <v>0</v>
      </c>
      <c r="N156" s="157" t="s">
        <v>39</v>
      </c>
      <c r="O156" s="57"/>
      <c r="P156" s="158">
        <f>O156*H156</f>
        <v>0</v>
      </c>
      <c r="Q156" s="158">
        <v>0</v>
      </c>
      <c r="R156" s="158">
        <f>Q156*H156</f>
        <v>0</v>
      </c>
      <c r="S156" s="158">
        <v>0</v>
      </c>
      <c r="T156" s="159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60" t="s">
        <v>151</v>
      </c>
      <c r="AT156" s="160" t="s">
        <v>146</v>
      </c>
      <c r="AU156" s="160" t="s">
        <v>82</v>
      </c>
      <c r="AY156" s="17" t="s">
        <v>144</v>
      </c>
      <c r="BE156" s="161">
        <f>IF(N156="základní",J156,0)</f>
        <v>0</v>
      </c>
      <c r="BF156" s="161">
        <f>IF(N156="snížená",J156,0)</f>
        <v>0</v>
      </c>
      <c r="BG156" s="161">
        <f>IF(N156="zákl. přenesená",J156,0)</f>
        <v>0</v>
      </c>
      <c r="BH156" s="161">
        <f>IF(N156="sníž. přenesená",J156,0)</f>
        <v>0</v>
      </c>
      <c r="BI156" s="161">
        <f>IF(N156="nulová",J156,0)</f>
        <v>0</v>
      </c>
      <c r="BJ156" s="17" t="s">
        <v>80</v>
      </c>
      <c r="BK156" s="161">
        <f>ROUND(I156*H156,2)</f>
        <v>0</v>
      </c>
      <c r="BL156" s="17" t="s">
        <v>151</v>
      </c>
      <c r="BM156" s="160" t="s">
        <v>855</v>
      </c>
    </row>
    <row r="157" spans="1:65" s="2" customFormat="1" ht="37.9" customHeight="1">
      <c r="A157" s="31"/>
      <c r="B157" s="148"/>
      <c r="C157" s="149" t="s">
        <v>197</v>
      </c>
      <c r="D157" s="149" t="s">
        <v>146</v>
      </c>
      <c r="E157" s="150" t="s">
        <v>296</v>
      </c>
      <c r="F157" s="151" t="s">
        <v>297</v>
      </c>
      <c r="G157" s="152" t="s">
        <v>210</v>
      </c>
      <c r="H157" s="153">
        <v>22.373999999999999</v>
      </c>
      <c r="I157" s="154"/>
      <c r="J157" s="155">
        <f>ROUND(I157*H157,2)</f>
        <v>0</v>
      </c>
      <c r="K157" s="151" t="s">
        <v>150</v>
      </c>
      <c r="L157" s="32"/>
      <c r="M157" s="156" t="s">
        <v>0</v>
      </c>
      <c r="N157" s="157" t="s">
        <v>39</v>
      </c>
      <c r="O157" s="57"/>
      <c r="P157" s="158">
        <f>O157*H157</f>
        <v>0</v>
      </c>
      <c r="Q157" s="158">
        <v>0</v>
      </c>
      <c r="R157" s="158">
        <f>Q157*H157</f>
        <v>0</v>
      </c>
      <c r="S157" s="158">
        <v>0</v>
      </c>
      <c r="T157" s="159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60" t="s">
        <v>151</v>
      </c>
      <c r="AT157" s="160" t="s">
        <v>146</v>
      </c>
      <c r="AU157" s="160" t="s">
        <v>82</v>
      </c>
      <c r="AY157" s="17" t="s">
        <v>144</v>
      </c>
      <c r="BE157" s="161">
        <f>IF(N157="základní",J157,0)</f>
        <v>0</v>
      </c>
      <c r="BF157" s="161">
        <f>IF(N157="snížená",J157,0)</f>
        <v>0</v>
      </c>
      <c r="BG157" s="161">
        <f>IF(N157="zákl. přenesená",J157,0)</f>
        <v>0</v>
      </c>
      <c r="BH157" s="161">
        <f>IF(N157="sníž. přenesená",J157,0)</f>
        <v>0</v>
      </c>
      <c r="BI157" s="161">
        <f>IF(N157="nulová",J157,0)</f>
        <v>0</v>
      </c>
      <c r="BJ157" s="17" t="s">
        <v>80</v>
      </c>
      <c r="BK157" s="161">
        <f>ROUND(I157*H157,2)</f>
        <v>0</v>
      </c>
      <c r="BL157" s="17" t="s">
        <v>151</v>
      </c>
      <c r="BM157" s="160" t="s">
        <v>856</v>
      </c>
    </row>
    <row r="158" spans="1:65" s="13" customFormat="1">
      <c r="B158" s="162"/>
      <c r="D158" s="163" t="s">
        <v>157</v>
      </c>
      <c r="E158" s="164" t="s">
        <v>0</v>
      </c>
      <c r="F158" s="165" t="s">
        <v>503</v>
      </c>
      <c r="H158" s="164" t="s">
        <v>0</v>
      </c>
      <c r="I158" s="166"/>
      <c r="L158" s="162"/>
      <c r="M158" s="167"/>
      <c r="N158" s="168"/>
      <c r="O158" s="168"/>
      <c r="P158" s="168"/>
      <c r="Q158" s="168"/>
      <c r="R158" s="168"/>
      <c r="S158" s="168"/>
      <c r="T158" s="169"/>
      <c r="AT158" s="164" t="s">
        <v>157</v>
      </c>
      <c r="AU158" s="164" t="s">
        <v>82</v>
      </c>
      <c r="AV158" s="13" t="s">
        <v>80</v>
      </c>
      <c r="AW158" s="13" t="s">
        <v>30</v>
      </c>
      <c r="AX158" s="13" t="s">
        <v>74</v>
      </c>
      <c r="AY158" s="164" t="s">
        <v>144</v>
      </c>
    </row>
    <row r="159" spans="1:65" s="14" customFormat="1">
      <c r="B159" s="170"/>
      <c r="D159" s="163" t="s">
        <v>157</v>
      </c>
      <c r="E159" s="171" t="s">
        <v>417</v>
      </c>
      <c r="F159" s="172" t="s">
        <v>857</v>
      </c>
      <c r="H159" s="173">
        <v>44.747999999999998</v>
      </c>
      <c r="I159" s="174"/>
      <c r="L159" s="170"/>
      <c r="M159" s="175"/>
      <c r="N159" s="176"/>
      <c r="O159" s="176"/>
      <c r="P159" s="176"/>
      <c r="Q159" s="176"/>
      <c r="R159" s="176"/>
      <c r="S159" s="176"/>
      <c r="T159" s="177"/>
      <c r="AT159" s="171" t="s">
        <v>157</v>
      </c>
      <c r="AU159" s="171" t="s">
        <v>82</v>
      </c>
      <c r="AV159" s="14" t="s">
        <v>82</v>
      </c>
      <c r="AW159" s="14" t="s">
        <v>30</v>
      </c>
      <c r="AX159" s="14" t="s">
        <v>74</v>
      </c>
      <c r="AY159" s="171" t="s">
        <v>144</v>
      </c>
    </row>
    <row r="160" spans="1:65" s="14" customFormat="1">
      <c r="B160" s="170"/>
      <c r="D160" s="163" t="s">
        <v>157</v>
      </c>
      <c r="E160" s="171" t="s">
        <v>0</v>
      </c>
      <c r="F160" s="172" t="s">
        <v>505</v>
      </c>
      <c r="H160" s="173">
        <v>22.373999999999999</v>
      </c>
      <c r="I160" s="174"/>
      <c r="L160" s="170"/>
      <c r="M160" s="175"/>
      <c r="N160" s="176"/>
      <c r="O160" s="176"/>
      <c r="P160" s="176"/>
      <c r="Q160" s="176"/>
      <c r="R160" s="176"/>
      <c r="S160" s="176"/>
      <c r="T160" s="177"/>
      <c r="AT160" s="171" t="s">
        <v>157</v>
      </c>
      <c r="AU160" s="171" t="s">
        <v>82</v>
      </c>
      <c r="AV160" s="14" t="s">
        <v>82</v>
      </c>
      <c r="AW160" s="14" t="s">
        <v>30</v>
      </c>
      <c r="AX160" s="14" t="s">
        <v>80</v>
      </c>
      <c r="AY160" s="171" t="s">
        <v>144</v>
      </c>
    </row>
    <row r="161" spans="1:65" s="2" customFormat="1" ht="37.9" customHeight="1">
      <c r="A161" s="31"/>
      <c r="B161" s="148"/>
      <c r="C161" s="149" t="s">
        <v>202</v>
      </c>
      <c r="D161" s="149" t="s">
        <v>146</v>
      </c>
      <c r="E161" s="150" t="s">
        <v>301</v>
      </c>
      <c r="F161" s="151" t="s">
        <v>302</v>
      </c>
      <c r="G161" s="152" t="s">
        <v>210</v>
      </c>
      <c r="H161" s="153">
        <v>223.74</v>
      </c>
      <c r="I161" s="154"/>
      <c r="J161" s="155">
        <f>ROUND(I161*H161,2)</f>
        <v>0</v>
      </c>
      <c r="K161" s="151" t="s">
        <v>150</v>
      </c>
      <c r="L161" s="32"/>
      <c r="M161" s="156" t="s">
        <v>0</v>
      </c>
      <c r="N161" s="157" t="s">
        <v>39</v>
      </c>
      <c r="O161" s="57"/>
      <c r="P161" s="158">
        <f>O161*H161</f>
        <v>0</v>
      </c>
      <c r="Q161" s="158">
        <v>0</v>
      </c>
      <c r="R161" s="158">
        <f>Q161*H161</f>
        <v>0</v>
      </c>
      <c r="S161" s="158">
        <v>0</v>
      </c>
      <c r="T161" s="159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60" t="s">
        <v>151</v>
      </c>
      <c r="AT161" s="160" t="s">
        <v>146</v>
      </c>
      <c r="AU161" s="160" t="s">
        <v>82</v>
      </c>
      <c r="AY161" s="17" t="s">
        <v>144</v>
      </c>
      <c r="BE161" s="161">
        <f>IF(N161="základní",J161,0)</f>
        <v>0</v>
      </c>
      <c r="BF161" s="161">
        <f>IF(N161="snížená",J161,0)</f>
        <v>0</v>
      </c>
      <c r="BG161" s="161">
        <f>IF(N161="zákl. přenesená",J161,0)</f>
        <v>0</v>
      </c>
      <c r="BH161" s="161">
        <f>IF(N161="sníž. přenesená",J161,0)</f>
        <v>0</v>
      </c>
      <c r="BI161" s="161">
        <f>IF(N161="nulová",J161,0)</f>
        <v>0</v>
      </c>
      <c r="BJ161" s="17" t="s">
        <v>80</v>
      </c>
      <c r="BK161" s="161">
        <f>ROUND(I161*H161,2)</f>
        <v>0</v>
      </c>
      <c r="BL161" s="17" t="s">
        <v>151</v>
      </c>
      <c r="BM161" s="160" t="s">
        <v>858</v>
      </c>
    </row>
    <row r="162" spans="1:65" s="14" customFormat="1">
      <c r="B162" s="170"/>
      <c r="D162" s="163" t="s">
        <v>157</v>
      </c>
      <c r="E162" s="171" t="s">
        <v>0</v>
      </c>
      <c r="F162" s="172" t="s">
        <v>507</v>
      </c>
      <c r="H162" s="173">
        <v>223.74</v>
      </c>
      <c r="I162" s="174"/>
      <c r="L162" s="170"/>
      <c r="M162" s="175"/>
      <c r="N162" s="176"/>
      <c r="O162" s="176"/>
      <c r="P162" s="176"/>
      <c r="Q162" s="176"/>
      <c r="R162" s="176"/>
      <c r="S162" s="176"/>
      <c r="T162" s="177"/>
      <c r="AT162" s="171" t="s">
        <v>157</v>
      </c>
      <c r="AU162" s="171" t="s">
        <v>82</v>
      </c>
      <c r="AV162" s="14" t="s">
        <v>82</v>
      </c>
      <c r="AW162" s="14" t="s">
        <v>30</v>
      </c>
      <c r="AX162" s="14" t="s">
        <v>80</v>
      </c>
      <c r="AY162" s="171" t="s">
        <v>144</v>
      </c>
    </row>
    <row r="163" spans="1:65" s="2" customFormat="1" ht="37.9" customHeight="1">
      <c r="A163" s="31"/>
      <c r="B163" s="148"/>
      <c r="C163" s="149" t="s">
        <v>207</v>
      </c>
      <c r="D163" s="149" t="s">
        <v>146</v>
      </c>
      <c r="E163" s="150" t="s">
        <v>508</v>
      </c>
      <c r="F163" s="151" t="s">
        <v>509</v>
      </c>
      <c r="G163" s="152" t="s">
        <v>210</v>
      </c>
      <c r="H163" s="153">
        <v>22.373999999999999</v>
      </c>
      <c r="I163" s="154"/>
      <c r="J163" s="155">
        <f>ROUND(I163*H163,2)</f>
        <v>0</v>
      </c>
      <c r="K163" s="151" t="s">
        <v>150</v>
      </c>
      <c r="L163" s="32"/>
      <c r="M163" s="156" t="s">
        <v>0</v>
      </c>
      <c r="N163" s="157" t="s">
        <v>39</v>
      </c>
      <c r="O163" s="57"/>
      <c r="P163" s="158">
        <f>O163*H163</f>
        <v>0</v>
      </c>
      <c r="Q163" s="158">
        <v>0</v>
      </c>
      <c r="R163" s="158">
        <f>Q163*H163</f>
        <v>0</v>
      </c>
      <c r="S163" s="158">
        <v>0</v>
      </c>
      <c r="T163" s="159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60" t="s">
        <v>151</v>
      </c>
      <c r="AT163" s="160" t="s">
        <v>146</v>
      </c>
      <c r="AU163" s="160" t="s">
        <v>82</v>
      </c>
      <c r="AY163" s="17" t="s">
        <v>144</v>
      </c>
      <c r="BE163" s="161">
        <f>IF(N163="základní",J163,0)</f>
        <v>0</v>
      </c>
      <c r="BF163" s="161">
        <f>IF(N163="snížená",J163,0)</f>
        <v>0</v>
      </c>
      <c r="BG163" s="161">
        <f>IF(N163="zákl. přenesená",J163,0)</f>
        <v>0</v>
      </c>
      <c r="BH163" s="161">
        <f>IF(N163="sníž. přenesená",J163,0)</f>
        <v>0</v>
      </c>
      <c r="BI163" s="161">
        <f>IF(N163="nulová",J163,0)</f>
        <v>0</v>
      </c>
      <c r="BJ163" s="17" t="s">
        <v>80</v>
      </c>
      <c r="BK163" s="161">
        <f>ROUND(I163*H163,2)</f>
        <v>0</v>
      </c>
      <c r="BL163" s="17" t="s">
        <v>151</v>
      </c>
      <c r="BM163" s="160" t="s">
        <v>859</v>
      </c>
    </row>
    <row r="164" spans="1:65" s="14" customFormat="1">
      <c r="B164" s="170"/>
      <c r="D164" s="163" t="s">
        <v>157</v>
      </c>
      <c r="E164" s="171" t="s">
        <v>0</v>
      </c>
      <c r="F164" s="172" t="s">
        <v>505</v>
      </c>
      <c r="H164" s="173">
        <v>22.373999999999999</v>
      </c>
      <c r="I164" s="174"/>
      <c r="L164" s="170"/>
      <c r="M164" s="175"/>
      <c r="N164" s="176"/>
      <c r="O164" s="176"/>
      <c r="P164" s="176"/>
      <c r="Q164" s="176"/>
      <c r="R164" s="176"/>
      <c r="S164" s="176"/>
      <c r="T164" s="177"/>
      <c r="AT164" s="171" t="s">
        <v>157</v>
      </c>
      <c r="AU164" s="171" t="s">
        <v>82</v>
      </c>
      <c r="AV164" s="14" t="s">
        <v>82</v>
      </c>
      <c r="AW164" s="14" t="s">
        <v>30</v>
      </c>
      <c r="AX164" s="14" t="s">
        <v>80</v>
      </c>
      <c r="AY164" s="171" t="s">
        <v>144</v>
      </c>
    </row>
    <row r="165" spans="1:65" s="2" customFormat="1" ht="37.9" customHeight="1">
      <c r="A165" s="31"/>
      <c r="B165" s="148"/>
      <c r="C165" s="149" t="s">
        <v>215</v>
      </c>
      <c r="D165" s="149" t="s">
        <v>146</v>
      </c>
      <c r="E165" s="150" t="s">
        <v>511</v>
      </c>
      <c r="F165" s="151" t="s">
        <v>512</v>
      </c>
      <c r="G165" s="152" t="s">
        <v>210</v>
      </c>
      <c r="H165" s="153">
        <v>223.74</v>
      </c>
      <c r="I165" s="154"/>
      <c r="J165" s="155">
        <f>ROUND(I165*H165,2)</f>
        <v>0</v>
      </c>
      <c r="K165" s="151" t="s">
        <v>150</v>
      </c>
      <c r="L165" s="32"/>
      <c r="M165" s="156" t="s">
        <v>0</v>
      </c>
      <c r="N165" s="157" t="s">
        <v>39</v>
      </c>
      <c r="O165" s="57"/>
      <c r="P165" s="158">
        <f>O165*H165</f>
        <v>0</v>
      </c>
      <c r="Q165" s="158">
        <v>0</v>
      </c>
      <c r="R165" s="158">
        <f>Q165*H165</f>
        <v>0</v>
      </c>
      <c r="S165" s="158">
        <v>0</v>
      </c>
      <c r="T165" s="159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60" t="s">
        <v>151</v>
      </c>
      <c r="AT165" s="160" t="s">
        <v>146</v>
      </c>
      <c r="AU165" s="160" t="s">
        <v>82</v>
      </c>
      <c r="AY165" s="17" t="s">
        <v>144</v>
      </c>
      <c r="BE165" s="161">
        <f>IF(N165="základní",J165,0)</f>
        <v>0</v>
      </c>
      <c r="BF165" s="161">
        <f>IF(N165="snížená",J165,0)</f>
        <v>0</v>
      </c>
      <c r="BG165" s="161">
        <f>IF(N165="zákl. přenesená",J165,0)</f>
        <v>0</v>
      </c>
      <c r="BH165" s="161">
        <f>IF(N165="sníž. přenesená",J165,0)</f>
        <v>0</v>
      </c>
      <c r="BI165" s="161">
        <f>IF(N165="nulová",J165,0)</f>
        <v>0</v>
      </c>
      <c r="BJ165" s="17" t="s">
        <v>80</v>
      </c>
      <c r="BK165" s="161">
        <f>ROUND(I165*H165,2)</f>
        <v>0</v>
      </c>
      <c r="BL165" s="17" t="s">
        <v>151</v>
      </c>
      <c r="BM165" s="160" t="s">
        <v>860</v>
      </c>
    </row>
    <row r="166" spans="1:65" s="14" customFormat="1">
      <c r="B166" s="170"/>
      <c r="D166" s="163" t="s">
        <v>157</v>
      </c>
      <c r="E166" s="171" t="s">
        <v>0</v>
      </c>
      <c r="F166" s="172" t="s">
        <v>507</v>
      </c>
      <c r="H166" s="173">
        <v>223.74</v>
      </c>
      <c r="I166" s="174"/>
      <c r="L166" s="170"/>
      <c r="M166" s="175"/>
      <c r="N166" s="176"/>
      <c r="O166" s="176"/>
      <c r="P166" s="176"/>
      <c r="Q166" s="176"/>
      <c r="R166" s="176"/>
      <c r="S166" s="176"/>
      <c r="T166" s="177"/>
      <c r="AT166" s="171" t="s">
        <v>157</v>
      </c>
      <c r="AU166" s="171" t="s">
        <v>82</v>
      </c>
      <c r="AV166" s="14" t="s">
        <v>82</v>
      </c>
      <c r="AW166" s="14" t="s">
        <v>30</v>
      </c>
      <c r="AX166" s="14" t="s">
        <v>80</v>
      </c>
      <c r="AY166" s="171" t="s">
        <v>144</v>
      </c>
    </row>
    <row r="167" spans="1:65" s="2" customFormat="1" ht="33" customHeight="1">
      <c r="A167" s="31"/>
      <c r="B167" s="148"/>
      <c r="C167" s="149" t="s">
        <v>7</v>
      </c>
      <c r="D167" s="149" t="s">
        <v>146</v>
      </c>
      <c r="E167" s="150" t="s">
        <v>514</v>
      </c>
      <c r="F167" s="151" t="s">
        <v>515</v>
      </c>
      <c r="G167" s="152" t="s">
        <v>223</v>
      </c>
      <c r="H167" s="153">
        <v>89.495999999999995</v>
      </c>
      <c r="I167" s="154"/>
      <c r="J167" s="155">
        <f>ROUND(I167*H167,2)</f>
        <v>0</v>
      </c>
      <c r="K167" s="151" t="s">
        <v>150</v>
      </c>
      <c r="L167" s="32"/>
      <c r="M167" s="156" t="s">
        <v>0</v>
      </c>
      <c r="N167" s="157" t="s">
        <v>39</v>
      </c>
      <c r="O167" s="57"/>
      <c r="P167" s="158">
        <f>O167*H167</f>
        <v>0</v>
      </c>
      <c r="Q167" s="158">
        <v>0</v>
      </c>
      <c r="R167" s="158">
        <f>Q167*H167</f>
        <v>0</v>
      </c>
      <c r="S167" s="158">
        <v>0</v>
      </c>
      <c r="T167" s="159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60" t="s">
        <v>151</v>
      </c>
      <c r="AT167" s="160" t="s">
        <v>146</v>
      </c>
      <c r="AU167" s="160" t="s">
        <v>82</v>
      </c>
      <c r="AY167" s="17" t="s">
        <v>144</v>
      </c>
      <c r="BE167" s="161">
        <f>IF(N167="základní",J167,0)</f>
        <v>0</v>
      </c>
      <c r="BF167" s="161">
        <f>IF(N167="snížená",J167,0)</f>
        <v>0</v>
      </c>
      <c r="BG167" s="161">
        <f>IF(N167="zákl. přenesená",J167,0)</f>
        <v>0</v>
      </c>
      <c r="BH167" s="161">
        <f>IF(N167="sníž. přenesená",J167,0)</f>
        <v>0</v>
      </c>
      <c r="BI167" s="161">
        <f>IF(N167="nulová",J167,0)</f>
        <v>0</v>
      </c>
      <c r="BJ167" s="17" t="s">
        <v>80</v>
      </c>
      <c r="BK167" s="161">
        <f>ROUND(I167*H167,2)</f>
        <v>0</v>
      </c>
      <c r="BL167" s="17" t="s">
        <v>151</v>
      </c>
      <c r="BM167" s="160" t="s">
        <v>861</v>
      </c>
    </row>
    <row r="168" spans="1:65" s="14" customFormat="1">
      <c r="B168" s="170"/>
      <c r="D168" s="163" t="s">
        <v>157</v>
      </c>
      <c r="E168" s="171" t="s">
        <v>0</v>
      </c>
      <c r="F168" s="172" t="s">
        <v>517</v>
      </c>
      <c r="H168" s="173">
        <v>89.495999999999995</v>
      </c>
      <c r="I168" s="174"/>
      <c r="L168" s="170"/>
      <c r="M168" s="175"/>
      <c r="N168" s="176"/>
      <c r="O168" s="176"/>
      <c r="P168" s="176"/>
      <c r="Q168" s="176"/>
      <c r="R168" s="176"/>
      <c r="S168" s="176"/>
      <c r="T168" s="177"/>
      <c r="AT168" s="171" t="s">
        <v>157</v>
      </c>
      <c r="AU168" s="171" t="s">
        <v>82</v>
      </c>
      <c r="AV168" s="14" t="s">
        <v>82</v>
      </c>
      <c r="AW168" s="14" t="s">
        <v>30</v>
      </c>
      <c r="AX168" s="14" t="s">
        <v>80</v>
      </c>
      <c r="AY168" s="171" t="s">
        <v>144</v>
      </c>
    </row>
    <row r="169" spans="1:65" s="2" customFormat="1" ht="16.5" customHeight="1">
      <c r="A169" s="31"/>
      <c r="B169" s="148"/>
      <c r="C169" s="149" t="s">
        <v>226</v>
      </c>
      <c r="D169" s="149" t="s">
        <v>146</v>
      </c>
      <c r="E169" s="150" t="s">
        <v>518</v>
      </c>
      <c r="F169" s="151" t="s">
        <v>519</v>
      </c>
      <c r="G169" s="152" t="s">
        <v>210</v>
      </c>
      <c r="H169" s="153">
        <v>44.747999999999998</v>
      </c>
      <c r="I169" s="154"/>
      <c r="J169" s="155">
        <f>ROUND(I169*H169,2)</f>
        <v>0</v>
      </c>
      <c r="K169" s="151" t="s">
        <v>150</v>
      </c>
      <c r="L169" s="32"/>
      <c r="M169" s="156" t="s">
        <v>0</v>
      </c>
      <c r="N169" s="157" t="s">
        <v>39</v>
      </c>
      <c r="O169" s="57"/>
      <c r="P169" s="158">
        <f>O169*H169</f>
        <v>0</v>
      </c>
      <c r="Q169" s="158">
        <v>0</v>
      </c>
      <c r="R169" s="158">
        <f>Q169*H169</f>
        <v>0</v>
      </c>
      <c r="S169" s="158">
        <v>0</v>
      </c>
      <c r="T169" s="159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60" t="s">
        <v>151</v>
      </c>
      <c r="AT169" s="160" t="s">
        <v>146</v>
      </c>
      <c r="AU169" s="160" t="s">
        <v>82</v>
      </c>
      <c r="AY169" s="17" t="s">
        <v>144</v>
      </c>
      <c r="BE169" s="161">
        <f>IF(N169="základní",J169,0)</f>
        <v>0</v>
      </c>
      <c r="BF169" s="161">
        <f>IF(N169="snížená",J169,0)</f>
        <v>0</v>
      </c>
      <c r="BG169" s="161">
        <f>IF(N169="zákl. přenesená",J169,0)</f>
        <v>0</v>
      </c>
      <c r="BH169" s="161">
        <f>IF(N169="sníž. přenesená",J169,0)</f>
        <v>0</v>
      </c>
      <c r="BI169" s="161">
        <f>IF(N169="nulová",J169,0)</f>
        <v>0</v>
      </c>
      <c r="BJ169" s="17" t="s">
        <v>80</v>
      </c>
      <c r="BK169" s="161">
        <f>ROUND(I169*H169,2)</f>
        <v>0</v>
      </c>
      <c r="BL169" s="17" t="s">
        <v>151</v>
      </c>
      <c r="BM169" s="160" t="s">
        <v>862</v>
      </c>
    </row>
    <row r="170" spans="1:65" s="14" customFormat="1">
      <c r="B170" s="170"/>
      <c r="D170" s="163" t="s">
        <v>157</v>
      </c>
      <c r="E170" s="171" t="s">
        <v>0</v>
      </c>
      <c r="F170" s="172" t="s">
        <v>417</v>
      </c>
      <c r="H170" s="173">
        <v>44.747999999999998</v>
      </c>
      <c r="I170" s="174"/>
      <c r="L170" s="170"/>
      <c r="M170" s="175"/>
      <c r="N170" s="176"/>
      <c r="O170" s="176"/>
      <c r="P170" s="176"/>
      <c r="Q170" s="176"/>
      <c r="R170" s="176"/>
      <c r="S170" s="176"/>
      <c r="T170" s="177"/>
      <c r="AT170" s="171" t="s">
        <v>157</v>
      </c>
      <c r="AU170" s="171" t="s">
        <v>82</v>
      </c>
      <c r="AV170" s="14" t="s">
        <v>82</v>
      </c>
      <c r="AW170" s="14" t="s">
        <v>30</v>
      </c>
      <c r="AX170" s="14" t="s">
        <v>80</v>
      </c>
      <c r="AY170" s="171" t="s">
        <v>144</v>
      </c>
    </row>
    <row r="171" spans="1:65" s="2" customFormat="1" ht="24.2" customHeight="1">
      <c r="A171" s="31"/>
      <c r="B171" s="148"/>
      <c r="C171" s="149" t="s">
        <v>231</v>
      </c>
      <c r="D171" s="149" t="s">
        <v>146</v>
      </c>
      <c r="E171" s="150" t="s">
        <v>313</v>
      </c>
      <c r="F171" s="151" t="s">
        <v>314</v>
      </c>
      <c r="G171" s="152" t="s">
        <v>210</v>
      </c>
      <c r="H171" s="153">
        <v>31.209</v>
      </c>
      <c r="I171" s="154"/>
      <c r="J171" s="155">
        <f>ROUND(I171*H171,2)</f>
        <v>0</v>
      </c>
      <c r="K171" s="151" t="s">
        <v>150</v>
      </c>
      <c r="L171" s="32"/>
      <c r="M171" s="156" t="s">
        <v>0</v>
      </c>
      <c r="N171" s="157" t="s">
        <v>39</v>
      </c>
      <c r="O171" s="57"/>
      <c r="P171" s="158">
        <f>O171*H171</f>
        <v>0</v>
      </c>
      <c r="Q171" s="158">
        <v>0</v>
      </c>
      <c r="R171" s="158">
        <f>Q171*H171</f>
        <v>0</v>
      </c>
      <c r="S171" s="158">
        <v>0</v>
      </c>
      <c r="T171" s="159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60" t="s">
        <v>151</v>
      </c>
      <c r="AT171" s="160" t="s">
        <v>146</v>
      </c>
      <c r="AU171" s="160" t="s">
        <v>82</v>
      </c>
      <c r="AY171" s="17" t="s">
        <v>144</v>
      </c>
      <c r="BE171" s="161">
        <f>IF(N171="základní",J171,0)</f>
        <v>0</v>
      </c>
      <c r="BF171" s="161">
        <f>IF(N171="snížená",J171,0)</f>
        <v>0</v>
      </c>
      <c r="BG171" s="161">
        <f>IF(N171="zákl. přenesená",J171,0)</f>
        <v>0</v>
      </c>
      <c r="BH171" s="161">
        <f>IF(N171="sníž. přenesená",J171,0)</f>
        <v>0</v>
      </c>
      <c r="BI171" s="161">
        <f>IF(N171="nulová",J171,0)</f>
        <v>0</v>
      </c>
      <c r="BJ171" s="17" t="s">
        <v>80</v>
      </c>
      <c r="BK171" s="161">
        <f>ROUND(I171*H171,2)</f>
        <v>0</v>
      </c>
      <c r="BL171" s="17" t="s">
        <v>151</v>
      </c>
      <c r="BM171" s="160" t="s">
        <v>863</v>
      </c>
    </row>
    <row r="172" spans="1:65" s="14" customFormat="1">
      <c r="B172" s="170"/>
      <c r="D172" s="163" t="s">
        <v>157</v>
      </c>
      <c r="E172" s="171" t="s">
        <v>0</v>
      </c>
      <c r="F172" s="172" t="s">
        <v>864</v>
      </c>
      <c r="H172" s="173">
        <v>44.747999999999998</v>
      </c>
      <c r="I172" s="174"/>
      <c r="L172" s="170"/>
      <c r="M172" s="175"/>
      <c r="N172" s="176"/>
      <c r="O172" s="176"/>
      <c r="P172" s="176"/>
      <c r="Q172" s="176"/>
      <c r="R172" s="176"/>
      <c r="S172" s="176"/>
      <c r="T172" s="177"/>
      <c r="AT172" s="171" t="s">
        <v>157</v>
      </c>
      <c r="AU172" s="171" t="s">
        <v>82</v>
      </c>
      <c r="AV172" s="14" t="s">
        <v>82</v>
      </c>
      <c r="AW172" s="14" t="s">
        <v>30</v>
      </c>
      <c r="AX172" s="14" t="s">
        <v>74</v>
      </c>
      <c r="AY172" s="171" t="s">
        <v>144</v>
      </c>
    </row>
    <row r="173" spans="1:65" s="14" customFormat="1">
      <c r="B173" s="170"/>
      <c r="D173" s="163" t="s">
        <v>157</v>
      </c>
      <c r="E173" s="171" t="s">
        <v>0</v>
      </c>
      <c r="F173" s="172" t="s">
        <v>317</v>
      </c>
      <c r="H173" s="173">
        <v>-11.087999999999999</v>
      </c>
      <c r="I173" s="174"/>
      <c r="L173" s="170"/>
      <c r="M173" s="175"/>
      <c r="N173" s="176"/>
      <c r="O173" s="176"/>
      <c r="P173" s="176"/>
      <c r="Q173" s="176"/>
      <c r="R173" s="176"/>
      <c r="S173" s="176"/>
      <c r="T173" s="177"/>
      <c r="AT173" s="171" t="s">
        <v>157</v>
      </c>
      <c r="AU173" s="171" t="s">
        <v>82</v>
      </c>
      <c r="AV173" s="14" t="s">
        <v>82</v>
      </c>
      <c r="AW173" s="14" t="s">
        <v>30</v>
      </c>
      <c r="AX173" s="14" t="s">
        <v>74</v>
      </c>
      <c r="AY173" s="171" t="s">
        <v>144</v>
      </c>
    </row>
    <row r="174" spans="1:65" s="14" customFormat="1">
      <c r="B174" s="170"/>
      <c r="D174" s="163" t="s">
        <v>157</v>
      </c>
      <c r="E174" s="171" t="s">
        <v>0</v>
      </c>
      <c r="F174" s="172" t="s">
        <v>865</v>
      </c>
      <c r="H174" s="173">
        <v>-2.4510000000000001</v>
      </c>
      <c r="I174" s="174"/>
      <c r="L174" s="170"/>
      <c r="M174" s="175"/>
      <c r="N174" s="176"/>
      <c r="O174" s="176"/>
      <c r="P174" s="176"/>
      <c r="Q174" s="176"/>
      <c r="R174" s="176"/>
      <c r="S174" s="176"/>
      <c r="T174" s="177"/>
      <c r="AT174" s="171" t="s">
        <v>157</v>
      </c>
      <c r="AU174" s="171" t="s">
        <v>82</v>
      </c>
      <c r="AV174" s="14" t="s">
        <v>82</v>
      </c>
      <c r="AW174" s="14" t="s">
        <v>30</v>
      </c>
      <c r="AX174" s="14" t="s">
        <v>74</v>
      </c>
      <c r="AY174" s="171" t="s">
        <v>144</v>
      </c>
    </row>
    <row r="175" spans="1:65" s="15" customFormat="1">
      <c r="B175" s="178"/>
      <c r="D175" s="163" t="s">
        <v>157</v>
      </c>
      <c r="E175" s="179" t="s">
        <v>530</v>
      </c>
      <c r="F175" s="180" t="s">
        <v>170</v>
      </c>
      <c r="H175" s="181">
        <v>31.209</v>
      </c>
      <c r="I175" s="182"/>
      <c r="L175" s="178"/>
      <c r="M175" s="183"/>
      <c r="N175" s="184"/>
      <c r="O175" s="184"/>
      <c r="P175" s="184"/>
      <c r="Q175" s="184"/>
      <c r="R175" s="184"/>
      <c r="S175" s="184"/>
      <c r="T175" s="185"/>
      <c r="AT175" s="179" t="s">
        <v>157</v>
      </c>
      <c r="AU175" s="179" t="s">
        <v>82</v>
      </c>
      <c r="AV175" s="15" t="s">
        <v>151</v>
      </c>
      <c r="AW175" s="15" t="s">
        <v>30</v>
      </c>
      <c r="AX175" s="15" t="s">
        <v>80</v>
      </c>
      <c r="AY175" s="179" t="s">
        <v>144</v>
      </c>
    </row>
    <row r="176" spans="1:65" s="2" customFormat="1" ht="16.5" customHeight="1">
      <c r="A176" s="31"/>
      <c r="B176" s="148"/>
      <c r="C176" s="186" t="s">
        <v>235</v>
      </c>
      <c r="D176" s="186" t="s">
        <v>181</v>
      </c>
      <c r="E176" s="187" t="s">
        <v>319</v>
      </c>
      <c r="F176" s="188" t="s">
        <v>320</v>
      </c>
      <c r="G176" s="189" t="s">
        <v>223</v>
      </c>
      <c r="H176" s="190">
        <v>62.417999999999999</v>
      </c>
      <c r="I176" s="191"/>
      <c r="J176" s="192">
        <f>ROUND(I176*H176,2)</f>
        <v>0</v>
      </c>
      <c r="K176" s="188" t="s">
        <v>150</v>
      </c>
      <c r="L176" s="193"/>
      <c r="M176" s="194" t="s">
        <v>0</v>
      </c>
      <c r="N176" s="195" t="s">
        <v>39</v>
      </c>
      <c r="O176" s="57"/>
      <c r="P176" s="158">
        <f>O176*H176</f>
        <v>0</v>
      </c>
      <c r="Q176" s="158">
        <v>1</v>
      </c>
      <c r="R176" s="158">
        <f>Q176*H176</f>
        <v>62.417999999999999</v>
      </c>
      <c r="S176" s="158">
        <v>0</v>
      </c>
      <c r="T176" s="159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60" t="s">
        <v>180</v>
      </c>
      <c r="AT176" s="160" t="s">
        <v>181</v>
      </c>
      <c r="AU176" s="160" t="s">
        <v>82</v>
      </c>
      <c r="AY176" s="17" t="s">
        <v>144</v>
      </c>
      <c r="BE176" s="161">
        <f>IF(N176="základní",J176,0)</f>
        <v>0</v>
      </c>
      <c r="BF176" s="161">
        <f>IF(N176="snížená",J176,0)</f>
        <v>0</v>
      </c>
      <c r="BG176" s="161">
        <f>IF(N176="zákl. přenesená",J176,0)</f>
        <v>0</v>
      </c>
      <c r="BH176" s="161">
        <f>IF(N176="sníž. přenesená",J176,0)</f>
        <v>0</v>
      </c>
      <c r="BI176" s="161">
        <f>IF(N176="nulová",J176,0)</f>
        <v>0</v>
      </c>
      <c r="BJ176" s="17" t="s">
        <v>80</v>
      </c>
      <c r="BK176" s="161">
        <f>ROUND(I176*H176,2)</f>
        <v>0</v>
      </c>
      <c r="BL176" s="17" t="s">
        <v>151</v>
      </c>
      <c r="BM176" s="160" t="s">
        <v>866</v>
      </c>
    </row>
    <row r="177" spans="1:65" s="2" customFormat="1" ht="24.2" customHeight="1">
      <c r="A177" s="31"/>
      <c r="B177" s="148"/>
      <c r="C177" s="149" t="s">
        <v>240</v>
      </c>
      <c r="D177" s="149" t="s">
        <v>146</v>
      </c>
      <c r="E177" s="150" t="s">
        <v>323</v>
      </c>
      <c r="F177" s="151" t="s">
        <v>324</v>
      </c>
      <c r="G177" s="152" t="s">
        <v>210</v>
      </c>
      <c r="H177" s="153">
        <v>9.1080000000000005</v>
      </c>
      <c r="I177" s="154"/>
      <c r="J177" s="155">
        <f>ROUND(I177*H177,2)</f>
        <v>0</v>
      </c>
      <c r="K177" s="151" t="s">
        <v>150</v>
      </c>
      <c r="L177" s="32"/>
      <c r="M177" s="156" t="s">
        <v>0</v>
      </c>
      <c r="N177" s="157" t="s">
        <v>39</v>
      </c>
      <c r="O177" s="57"/>
      <c r="P177" s="158">
        <f>O177*H177</f>
        <v>0</v>
      </c>
      <c r="Q177" s="158">
        <v>0</v>
      </c>
      <c r="R177" s="158">
        <f>Q177*H177</f>
        <v>0</v>
      </c>
      <c r="S177" s="158">
        <v>0</v>
      </c>
      <c r="T177" s="159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60" t="s">
        <v>151</v>
      </c>
      <c r="AT177" s="160" t="s">
        <v>146</v>
      </c>
      <c r="AU177" s="160" t="s">
        <v>82</v>
      </c>
      <c r="AY177" s="17" t="s">
        <v>144</v>
      </c>
      <c r="BE177" s="161">
        <f>IF(N177="základní",J177,0)</f>
        <v>0</v>
      </c>
      <c r="BF177" s="161">
        <f>IF(N177="snížená",J177,0)</f>
        <v>0</v>
      </c>
      <c r="BG177" s="161">
        <f>IF(N177="zákl. přenesená",J177,0)</f>
        <v>0</v>
      </c>
      <c r="BH177" s="161">
        <f>IF(N177="sníž. přenesená",J177,0)</f>
        <v>0</v>
      </c>
      <c r="BI177" s="161">
        <f>IF(N177="nulová",J177,0)</f>
        <v>0</v>
      </c>
      <c r="BJ177" s="17" t="s">
        <v>80</v>
      </c>
      <c r="BK177" s="161">
        <f>ROUND(I177*H177,2)</f>
        <v>0</v>
      </c>
      <c r="BL177" s="17" t="s">
        <v>151</v>
      </c>
      <c r="BM177" s="160" t="s">
        <v>867</v>
      </c>
    </row>
    <row r="178" spans="1:65" s="14" customFormat="1">
      <c r="B178" s="170"/>
      <c r="D178" s="163" t="s">
        <v>157</v>
      </c>
      <c r="E178" s="171" t="s">
        <v>0</v>
      </c>
      <c r="F178" s="172" t="s">
        <v>868</v>
      </c>
      <c r="H178" s="173">
        <v>9.1080000000000005</v>
      </c>
      <c r="I178" s="174"/>
      <c r="L178" s="170"/>
      <c r="M178" s="175"/>
      <c r="N178" s="176"/>
      <c r="O178" s="176"/>
      <c r="P178" s="176"/>
      <c r="Q178" s="176"/>
      <c r="R178" s="176"/>
      <c r="S178" s="176"/>
      <c r="T178" s="177"/>
      <c r="AT178" s="171" t="s">
        <v>157</v>
      </c>
      <c r="AU178" s="171" t="s">
        <v>82</v>
      </c>
      <c r="AV178" s="14" t="s">
        <v>82</v>
      </c>
      <c r="AW178" s="14" t="s">
        <v>30</v>
      </c>
      <c r="AX178" s="14" t="s">
        <v>74</v>
      </c>
      <c r="AY178" s="171" t="s">
        <v>144</v>
      </c>
    </row>
    <row r="179" spans="1:65" s="15" customFormat="1">
      <c r="B179" s="178"/>
      <c r="D179" s="163" t="s">
        <v>157</v>
      </c>
      <c r="E179" s="179" t="s">
        <v>264</v>
      </c>
      <c r="F179" s="180" t="s">
        <v>170</v>
      </c>
      <c r="H179" s="181">
        <v>9.1080000000000005</v>
      </c>
      <c r="I179" s="182"/>
      <c r="L179" s="178"/>
      <c r="M179" s="183"/>
      <c r="N179" s="184"/>
      <c r="O179" s="184"/>
      <c r="P179" s="184"/>
      <c r="Q179" s="184"/>
      <c r="R179" s="184"/>
      <c r="S179" s="184"/>
      <c r="T179" s="185"/>
      <c r="AT179" s="179" t="s">
        <v>157</v>
      </c>
      <c r="AU179" s="179" t="s">
        <v>82</v>
      </c>
      <c r="AV179" s="15" t="s">
        <v>151</v>
      </c>
      <c r="AW179" s="15" t="s">
        <v>30</v>
      </c>
      <c r="AX179" s="15" t="s">
        <v>80</v>
      </c>
      <c r="AY179" s="179" t="s">
        <v>144</v>
      </c>
    </row>
    <row r="180" spans="1:65" s="2" customFormat="1" ht="16.5" customHeight="1">
      <c r="A180" s="31"/>
      <c r="B180" s="148"/>
      <c r="C180" s="186" t="s">
        <v>244</v>
      </c>
      <c r="D180" s="186" t="s">
        <v>181</v>
      </c>
      <c r="E180" s="187" t="s">
        <v>327</v>
      </c>
      <c r="F180" s="188" t="s">
        <v>328</v>
      </c>
      <c r="G180" s="189" t="s">
        <v>223</v>
      </c>
      <c r="H180" s="190">
        <v>18.216000000000001</v>
      </c>
      <c r="I180" s="191"/>
      <c r="J180" s="192">
        <f>ROUND(I180*H180,2)</f>
        <v>0</v>
      </c>
      <c r="K180" s="188" t="s">
        <v>150</v>
      </c>
      <c r="L180" s="193"/>
      <c r="M180" s="194" t="s">
        <v>0</v>
      </c>
      <c r="N180" s="195" t="s">
        <v>39</v>
      </c>
      <c r="O180" s="57"/>
      <c r="P180" s="158">
        <f>O180*H180</f>
        <v>0</v>
      </c>
      <c r="Q180" s="158">
        <v>1</v>
      </c>
      <c r="R180" s="158">
        <f>Q180*H180</f>
        <v>18.216000000000001</v>
      </c>
      <c r="S180" s="158">
        <v>0</v>
      </c>
      <c r="T180" s="159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60" t="s">
        <v>180</v>
      </c>
      <c r="AT180" s="160" t="s">
        <v>181</v>
      </c>
      <c r="AU180" s="160" t="s">
        <v>82</v>
      </c>
      <c r="AY180" s="17" t="s">
        <v>144</v>
      </c>
      <c r="BE180" s="161">
        <f>IF(N180="základní",J180,0)</f>
        <v>0</v>
      </c>
      <c r="BF180" s="161">
        <f>IF(N180="snížená",J180,0)</f>
        <v>0</v>
      </c>
      <c r="BG180" s="161">
        <f>IF(N180="zákl. přenesená",J180,0)</f>
        <v>0</v>
      </c>
      <c r="BH180" s="161">
        <f>IF(N180="sníž. přenesená",J180,0)</f>
        <v>0</v>
      </c>
      <c r="BI180" s="161">
        <f>IF(N180="nulová",J180,0)</f>
        <v>0</v>
      </c>
      <c r="BJ180" s="17" t="s">
        <v>80</v>
      </c>
      <c r="BK180" s="161">
        <f>ROUND(I180*H180,2)</f>
        <v>0</v>
      </c>
      <c r="BL180" s="17" t="s">
        <v>151</v>
      </c>
      <c r="BM180" s="160" t="s">
        <v>869</v>
      </c>
    </row>
    <row r="181" spans="1:65" s="14" customFormat="1">
      <c r="B181" s="170"/>
      <c r="D181" s="163" t="s">
        <v>157</v>
      </c>
      <c r="F181" s="172" t="s">
        <v>870</v>
      </c>
      <c r="H181" s="173">
        <v>18.216000000000001</v>
      </c>
      <c r="I181" s="174"/>
      <c r="L181" s="170"/>
      <c r="M181" s="175"/>
      <c r="N181" s="176"/>
      <c r="O181" s="176"/>
      <c r="P181" s="176"/>
      <c r="Q181" s="176"/>
      <c r="R181" s="176"/>
      <c r="S181" s="176"/>
      <c r="T181" s="177"/>
      <c r="AT181" s="171" t="s">
        <v>157</v>
      </c>
      <c r="AU181" s="171" t="s">
        <v>82</v>
      </c>
      <c r="AV181" s="14" t="s">
        <v>82</v>
      </c>
      <c r="AW181" s="14" t="s">
        <v>2</v>
      </c>
      <c r="AX181" s="14" t="s">
        <v>80</v>
      </c>
      <c r="AY181" s="171" t="s">
        <v>144</v>
      </c>
    </row>
    <row r="182" spans="1:65" s="12" customFormat="1" ht="22.9" customHeight="1">
      <c r="B182" s="135"/>
      <c r="D182" s="136" t="s">
        <v>73</v>
      </c>
      <c r="E182" s="146" t="s">
        <v>97</v>
      </c>
      <c r="F182" s="146" t="s">
        <v>548</v>
      </c>
      <c r="I182" s="138"/>
      <c r="J182" s="147">
        <f>BK182</f>
        <v>0</v>
      </c>
      <c r="L182" s="135"/>
      <c r="M182" s="140"/>
      <c r="N182" s="141"/>
      <c r="O182" s="141"/>
      <c r="P182" s="142">
        <f>P183</f>
        <v>0</v>
      </c>
      <c r="Q182" s="141"/>
      <c r="R182" s="142">
        <f>R183</f>
        <v>0</v>
      </c>
      <c r="S182" s="141"/>
      <c r="T182" s="143">
        <f>T183</f>
        <v>0</v>
      </c>
      <c r="AR182" s="136" t="s">
        <v>80</v>
      </c>
      <c r="AT182" s="144" t="s">
        <v>73</v>
      </c>
      <c r="AU182" s="144" t="s">
        <v>80</v>
      </c>
      <c r="AY182" s="136" t="s">
        <v>144</v>
      </c>
      <c r="BK182" s="145">
        <f>BK183</f>
        <v>0</v>
      </c>
    </row>
    <row r="183" spans="1:65" s="2" customFormat="1" ht="21.75" customHeight="1">
      <c r="A183" s="31"/>
      <c r="B183" s="148"/>
      <c r="C183" s="149" t="s">
        <v>6</v>
      </c>
      <c r="D183" s="149" t="s">
        <v>146</v>
      </c>
      <c r="E183" s="150" t="s">
        <v>549</v>
      </c>
      <c r="F183" s="151" t="s">
        <v>550</v>
      </c>
      <c r="G183" s="152" t="s">
        <v>190</v>
      </c>
      <c r="H183" s="153">
        <v>22</v>
      </c>
      <c r="I183" s="154"/>
      <c r="J183" s="155">
        <f>ROUND(I183*H183,2)</f>
        <v>0</v>
      </c>
      <c r="K183" s="151" t="s">
        <v>150</v>
      </c>
      <c r="L183" s="32"/>
      <c r="M183" s="156" t="s">
        <v>0</v>
      </c>
      <c r="N183" s="157" t="s">
        <v>39</v>
      </c>
      <c r="O183" s="57"/>
      <c r="P183" s="158">
        <f>O183*H183</f>
        <v>0</v>
      </c>
      <c r="Q183" s="158">
        <v>0</v>
      </c>
      <c r="R183" s="158">
        <f>Q183*H183</f>
        <v>0</v>
      </c>
      <c r="S183" s="158">
        <v>0</v>
      </c>
      <c r="T183" s="159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60" t="s">
        <v>151</v>
      </c>
      <c r="AT183" s="160" t="s">
        <v>146</v>
      </c>
      <c r="AU183" s="160" t="s">
        <v>82</v>
      </c>
      <c r="AY183" s="17" t="s">
        <v>144</v>
      </c>
      <c r="BE183" s="161">
        <f>IF(N183="základní",J183,0)</f>
        <v>0</v>
      </c>
      <c r="BF183" s="161">
        <f>IF(N183="snížená",J183,0)</f>
        <v>0</v>
      </c>
      <c r="BG183" s="161">
        <f>IF(N183="zákl. přenesená",J183,0)</f>
        <v>0</v>
      </c>
      <c r="BH183" s="161">
        <f>IF(N183="sníž. přenesená",J183,0)</f>
        <v>0</v>
      </c>
      <c r="BI183" s="161">
        <f>IF(N183="nulová",J183,0)</f>
        <v>0</v>
      </c>
      <c r="BJ183" s="17" t="s">
        <v>80</v>
      </c>
      <c r="BK183" s="161">
        <f>ROUND(I183*H183,2)</f>
        <v>0</v>
      </c>
      <c r="BL183" s="17" t="s">
        <v>151</v>
      </c>
      <c r="BM183" s="160" t="s">
        <v>871</v>
      </c>
    </row>
    <row r="184" spans="1:65" s="12" customFormat="1" ht="22.9" customHeight="1">
      <c r="B184" s="135"/>
      <c r="D184" s="136" t="s">
        <v>73</v>
      </c>
      <c r="E184" s="146" t="s">
        <v>151</v>
      </c>
      <c r="F184" s="146" t="s">
        <v>368</v>
      </c>
      <c r="I184" s="138"/>
      <c r="J184" s="147">
        <f>BK184</f>
        <v>0</v>
      </c>
      <c r="L184" s="135"/>
      <c r="M184" s="140"/>
      <c r="N184" s="141"/>
      <c r="O184" s="141"/>
      <c r="P184" s="142">
        <f>SUM(P185:P187)</f>
        <v>0</v>
      </c>
      <c r="Q184" s="141"/>
      <c r="R184" s="142">
        <f>SUM(R185:R187)</f>
        <v>3.7437246000000002</v>
      </c>
      <c r="S184" s="141"/>
      <c r="T184" s="143">
        <f>SUM(T185:T187)</f>
        <v>0</v>
      </c>
      <c r="AR184" s="136" t="s">
        <v>80</v>
      </c>
      <c r="AT184" s="144" t="s">
        <v>73</v>
      </c>
      <c r="AU184" s="144" t="s">
        <v>80</v>
      </c>
      <c r="AY184" s="136" t="s">
        <v>144</v>
      </c>
      <c r="BK184" s="145">
        <f>SUM(BK185:BK187)</f>
        <v>0</v>
      </c>
    </row>
    <row r="185" spans="1:65" s="2" customFormat="1" ht="24.2" customHeight="1">
      <c r="A185" s="31"/>
      <c r="B185" s="148"/>
      <c r="C185" s="149" t="s">
        <v>253</v>
      </c>
      <c r="D185" s="149" t="s">
        <v>146</v>
      </c>
      <c r="E185" s="150" t="s">
        <v>370</v>
      </c>
      <c r="F185" s="151" t="s">
        <v>371</v>
      </c>
      <c r="G185" s="152" t="s">
        <v>210</v>
      </c>
      <c r="H185" s="153">
        <v>1.98</v>
      </c>
      <c r="I185" s="154"/>
      <c r="J185" s="155">
        <f>ROUND(I185*H185,2)</f>
        <v>0</v>
      </c>
      <c r="K185" s="151" t="s">
        <v>150</v>
      </c>
      <c r="L185" s="32"/>
      <c r="M185" s="156" t="s">
        <v>0</v>
      </c>
      <c r="N185" s="157" t="s">
        <v>39</v>
      </c>
      <c r="O185" s="57"/>
      <c r="P185" s="158">
        <f>O185*H185</f>
        <v>0</v>
      </c>
      <c r="Q185" s="158">
        <v>1.8907700000000001</v>
      </c>
      <c r="R185" s="158">
        <f>Q185*H185</f>
        <v>3.7437246000000002</v>
      </c>
      <c r="S185" s="158">
        <v>0</v>
      </c>
      <c r="T185" s="159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60" t="s">
        <v>151</v>
      </c>
      <c r="AT185" s="160" t="s">
        <v>146</v>
      </c>
      <c r="AU185" s="160" t="s">
        <v>82</v>
      </c>
      <c r="AY185" s="17" t="s">
        <v>144</v>
      </c>
      <c r="BE185" s="161">
        <f>IF(N185="základní",J185,0)</f>
        <v>0</v>
      </c>
      <c r="BF185" s="161">
        <f>IF(N185="snížená",J185,0)</f>
        <v>0</v>
      </c>
      <c r="BG185" s="161">
        <f>IF(N185="zákl. přenesená",J185,0)</f>
        <v>0</v>
      </c>
      <c r="BH185" s="161">
        <f>IF(N185="sníž. přenesená",J185,0)</f>
        <v>0</v>
      </c>
      <c r="BI185" s="161">
        <f>IF(N185="nulová",J185,0)</f>
        <v>0</v>
      </c>
      <c r="BJ185" s="17" t="s">
        <v>80</v>
      </c>
      <c r="BK185" s="161">
        <f>ROUND(I185*H185,2)</f>
        <v>0</v>
      </c>
      <c r="BL185" s="17" t="s">
        <v>151</v>
      </c>
      <c r="BM185" s="160" t="s">
        <v>872</v>
      </c>
    </row>
    <row r="186" spans="1:65" s="14" customFormat="1">
      <c r="B186" s="170"/>
      <c r="D186" s="163" t="s">
        <v>157</v>
      </c>
      <c r="E186" s="171" t="s">
        <v>0</v>
      </c>
      <c r="F186" s="172" t="s">
        <v>873</v>
      </c>
      <c r="H186" s="173">
        <v>1.98</v>
      </c>
      <c r="I186" s="174"/>
      <c r="L186" s="170"/>
      <c r="M186" s="175"/>
      <c r="N186" s="176"/>
      <c r="O186" s="176"/>
      <c r="P186" s="176"/>
      <c r="Q186" s="176"/>
      <c r="R186" s="176"/>
      <c r="S186" s="176"/>
      <c r="T186" s="177"/>
      <c r="AT186" s="171" t="s">
        <v>157</v>
      </c>
      <c r="AU186" s="171" t="s">
        <v>82</v>
      </c>
      <c r="AV186" s="14" t="s">
        <v>82</v>
      </c>
      <c r="AW186" s="14" t="s">
        <v>30</v>
      </c>
      <c r="AX186" s="14" t="s">
        <v>74</v>
      </c>
      <c r="AY186" s="171" t="s">
        <v>144</v>
      </c>
    </row>
    <row r="187" spans="1:65" s="15" customFormat="1">
      <c r="B187" s="178"/>
      <c r="D187" s="163" t="s">
        <v>157</v>
      </c>
      <c r="E187" s="179" t="s">
        <v>266</v>
      </c>
      <c r="F187" s="180" t="s">
        <v>170</v>
      </c>
      <c r="H187" s="181">
        <v>1.98</v>
      </c>
      <c r="I187" s="182"/>
      <c r="L187" s="178"/>
      <c r="M187" s="183"/>
      <c r="N187" s="184"/>
      <c r="O187" s="184"/>
      <c r="P187" s="184"/>
      <c r="Q187" s="184"/>
      <c r="R187" s="184"/>
      <c r="S187" s="184"/>
      <c r="T187" s="185"/>
      <c r="AT187" s="179" t="s">
        <v>157</v>
      </c>
      <c r="AU187" s="179" t="s">
        <v>82</v>
      </c>
      <c r="AV187" s="15" t="s">
        <v>151</v>
      </c>
      <c r="AW187" s="15" t="s">
        <v>30</v>
      </c>
      <c r="AX187" s="15" t="s">
        <v>80</v>
      </c>
      <c r="AY187" s="179" t="s">
        <v>144</v>
      </c>
    </row>
    <row r="188" spans="1:65" s="12" customFormat="1" ht="22.9" customHeight="1">
      <c r="B188" s="135"/>
      <c r="D188" s="136" t="s">
        <v>73</v>
      </c>
      <c r="E188" s="146" t="s">
        <v>180</v>
      </c>
      <c r="F188" s="146" t="s">
        <v>374</v>
      </c>
      <c r="I188" s="138"/>
      <c r="J188" s="147">
        <f>BK188</f>
        <v>0</v>
      </c>
      <c r="L188" s="135"/>
      <c r="M188" s="140"/>
      <c r="N188" s="141"/>
      <c r="O188" s="141"/>
      <c r="P188" s="142">
        <f>SUM(P189:P201)</f>
        <v>0</v>
      </c>
      <c r="Q188" s="141"/>
      <c r="R188" s="142">
        <f>SUM(R189:R201)</f>
        <v>11.256960299999999</v>
      </c>
      <c r="S188" s="141"/>
      <c r="T188" s="143">
        <f>SUM(T189:T201)</f>
        <v>0</v>
      </c>
      <c r="AR188" s="136" t="s">
        <v>80</v>
      </c>
      <c r="AT188" s="144" t="s">
        <v>73</v>
      </c>
      <c r="AU188" s="144" t="s">
        <v>80</v>
      </c>
      <c r="AY188" s="136" t="s">
        <v>144</v>
      </c>
      <c r="BK188" s="145">
        <f>SUM(BK189:BK201)</f>
        <v>0</v>
      </c>
    </row>
    <row r="189" spans="1:65" s="2" customFormat="1" ht="24.2" customHeight="1">
      <c r="A189" s="31"/>
      <c r="B189" s="148"/>
      <c r="C189" s="149" t="s">
        <v>364</v>
      </c>
      <c r="D189" s="149" t="s">
        <v>146</v>
      </c>
      <c r="E189" s="150" t="s">
        <v>588</v>
      </c>
      <c r="F189" s="151" t="s">
        <v>589</v>
      </c>
      <c r="G189" s="152" t="s">
        <v>190</v>
      </c>
      <c r="H189" s="153">
        <v>22</v>
      </c>
      <c r="I189" s="154"/>
      <c r="J189" s="155">
        <f>ROUND(I189*H189,2)</f>
        <v>0</v>
      </c>
      <c r="K189" s="151" t="s">
        <v>150</v>
      </c>
      <c r="L189" s="32"/>
      <c r="M189" s="156" t="s">
        <v>0</v>
      </c>
      <c r="N189" s="157" t="s">
        <v>39</v>
      </c>
      <c r="O189" s="57"/>
      <c r="P189" s="158">
        <f>O189*H189</f>
        <v>0</v>
      </c>
      <c r="Q189" s="158">
        <v>1.0000000000000001E-5</v>
      </c>
      <c r="R189" s="158">
        <f>Q189*H189</f>
        <v>2.2000000000000001E-4</v>
      </c>
      <c r="S189" s="158">
        <v>0</v>
      </c>
      <c r="T189" s="159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60" t="s">
        <v>151</v>
      </c>
      <c r="AT189" s="160" t="s">
        <v>146</v>
      </c>
      <c r="AU189" s="160" t="s">
        <v>82</v>
      </c>
      <c r="AY189" s="17" t="s">
        <v>144</v>
      </c>
      <c r="BE189" s="161">
        <f>IF(N189="základní",J189,0)</f>
        <v>0</v>
      </c>
      <c r="BF189" s="161">
        <f>IF(N189="snížená",J189,0)</f>
        <v>0</v>
      </c>
      <c r="BG189" s="161">
        <f>IF(N189="zákl. přenesená",J189,0)</f>
        <v>0</v>
      </c>
      <c r="BH189" s="161">
        <f>IF(N189="sníž. přenesená",J189,0)</f>
        <v>0</v>
      </c>
      <c r="BI189" s="161">
        <f>IF(N189="nulová",J189,0)</f>
        <v>0</v>
      </c>
      <c r="BJ189" s="17" t="s">
        <v>80</v>
      </c>
      <c r="BK189" s="161">
        <f>ROUND(I189*H189,2)</f>
        <v>0</v>
      </c>
      <c r="BL189" s="17" t="s">
        <v>151</v>
      </c>
      <c r="BM189" s="160" t="s">
        <v>874</v>
      </c>
    </row>
    <row r="190" spans="1:65" s="2" customFormat="1" ht="24.2" customHeight="1">
      <c r="A190" s="31"/>
      <c r="B190" s="148"/>
      <c r="C190" s="186" t="s">
        <v>369</v>
      </c>
      <c r="D190" s="186" t="s">
        <v>181</v>
      </c>
      <c r="E190" s="187" t="s">
        <v>592</v>
      </c>
      <c r="F190" s="188" t="s">
        <v>593</v>
      </c>
      <c r="G190" s="189" t="s">
        <v>190</v>
      </c>
      <c r="H190" s="190">
        <v>22.33</v>
      </c>
      <c r="I190" s="191"/>
      <c r="J190" s="192">
        <f>ROUND(I190*H190,2)</f>
        <v>0</v>
      </c>
      <c r="K190" s="188" t="s">
        <v>150</v>
      </c>
      <c r="L190" s="193"/>
      <c r="M190" s="194" t="s">
        <v>0</v>
      </c>
      <c r="N190" s="195" t="s">
        <v>39</v>
      </c>
      <c r="O190" s="57"/>
      <c r="P190" s="158">
        <f>O190*H190</f>
        <v>0</v>
      </c>
      <c r="Q190" s="158">
        <v>2.9099999999999998E-3</v>
      </c>
      <c r="R190" s="158">
        <f>Q190*H190</f>
        <v>6.4980299999999991E-2</v>
      </c>
      <c r="S190" s="158">
        <v>0</v>
      </c>
      <c r="T190" s="159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60" t="s">
        <v>180</v>
      </c>
      <c r="AT190" s="160" t="s">
        <v>181</v>
      </c>
      <c r="AU190" s="160" t="s">
        <v>82</v>
      </c>
      <c r="AY190" s="17" t="s">
        <v>144</v>
      </c>
      <c r="BE190" s="161">
        <f>IF(N190="základní",J190,0)</f>
        <v>0</v>
      </c>
      <c r="BF190" s="161">
        <f>IF(N190="snížená",J190,0)</f>
        <v>0</v>
      </c>
      <c r="BG190" s="161">
        <f>IF(N190="zákl. přenesená",J190,0)</f>
        <v>0</v>
      </c>
      <c r="BH190" s="161">
        <f>IF(N190="sníž. přenesená",J190,0)</f>
        <v>0</v>
      </c>
      <c r="BI190" s="161">
        <f>IF(N190="nulová",J190,0)</f>
        <v>0</v>
      </c>
      <c r="BJ190" s="17" t="s">
        <v>80</v>
      </c>
      <c r="BK190" s="161">
        <f>ROUND(I190*H190,2)</f>
        <v>0</v>
      </c>
      <c r="BL190" s="17" t="s">
        <v>151</v>
      </c>
      <c r="BM190" s="160" t="s">
        <v>875</v>
      </c>
    </row>
    <row r="191" spans="1:65" s="14" customFormat="1">
      <c r="B191" s="170"/>
      <c r="D191" s="163" t="s">
        <v>157</v>
      </c>
      <c r="F191" s="172" t="s">
        <v>876</v>
      </c>
      <c r="H191" s="173">
        <v>22.33</v>
      </c>
      <c r="I191" s="174"/>
      <c r="L191" s="170"/>
      <c r="M191" s="175"/>
      <c r="N191" s="176"/>
      <c r="O191" s="176"/>
      <c r="P191" s="176"/>
      <c r="Q191" s="176"/>
      <c r="R191" s="176"/>
      <c r="S191" s="176"/>
      <c r="T191" s="177"/>
      <c r="AT191" s="171" t="s">
        <v>157</v>
      </c>
      <c r="AU191" s="171" t="s">
        <v>82</v>
      </c>
      <c r="AV191" s="14" t="s">
        <v>82</v>
      </c>
      <c r="AW191" s="14" t="s">
        <v>2</v>
      </c>
      <c r="AX191" s="14" t="s">
        <v>80</v>
      </c>
      <c r="AY191" s="171" t="s">
        <v>144</v>
      </c>
    </row>
    <row r="192" spans="1:65" s="2" customFormat="1" ht="24.2" customHeight="1">
      <c r="A192" s="31"/>
      <c r="B192" s="148"/>
      <c r="C192" s="149" t="s">
        <v>375</v>
      </c>
      <c r="D192" s="149" t="s">
        <v>146</v>
      </c>
      <c r="E192" s="150" t="s">
        <v>615</v>
      </c>
      <c r="F192" s="151" t="s">
        <v>616</v>
      </c>
      <c r="G192" s="152" t="s">
        <v>386</v>
      </c>
      <c r="H192" s="153">
        <v>2</v>
      </c>
      <c r="I192" s="154"/>
      <c r="J192" s="155">
        <f t="shared" ref="J192:J201" si="0">ROUND(I192*H192,2)</f>
        <v>0</v>
      </c>
      <c r="K192" s="151" t="s">
        <v>0</v>
      </c>
      <c r="L192" s="32"/>
      <c r="M192" s="156" t="s">
        <v>0</v>
      </c>
      <c r="N192" s="157" t="s">
        <v>39</v>
      </c>
      <c r="O192" s="57"/>
      <c r="P192" s="158">
        <f t="shared" ref="P192:P201" si="1">O192*H192</f>
        <v>0</v>
      </c>
      <c r="Q192" s="158">
        <v>8.0000000000000007E-5</v>
      </c>
      <c r="R192" s="158">
        <f t="shared" ref="R192:R201" si="2">Q192*H192</f>
        <v>1.6000000000000001E-4</v>
      </c>
      <c r="S192" s="158">
        <v>0</v>
      </c>
      <c r="T192" s="159">
        <f t="shared" ref="T192:T201" si="3"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60" t="s">
        <v>151</v>
      </c>
      <c r="AT192" s="160" t="s">
        <v>146</v>
      </c>
      <c r="AU192" s="160" t="s">
        <v>82</v>
      </c>
      <c r="AY192" s="17" t="s">
        <v>144</v>
      </c>
      <c r="BE192" s="161">
        <f t="shared" ref="BE192:BE201" si="4">IF(N192="základní",J192,0)</f>
        <v>0</v>
      </c>
      <c r="BF192" s="161">
        <f t="shared" ref="BF192:BF201" si="5">IF(N192="snížená",J192,0)</f>
        <v>0</v>
      </c>
      <c r="BG192" s="161">
        <f t="shared" ref="BG192:BG201" si="6">IF(N192="zákl. přenesená",J192,0)</f>
        <v>0</v>
      </c>
      <c r="BH192" s="161">
        <f t="shared" ref="BH192:BH201" si="7">IF(N192="sníž. přenesená",J192,0)</f>
        <v>0</v>
      </c>
      <c r="BI192" s="161">
        <f t="shared" ref="BI192:BI201" si="8">IF(N192="nulová",J192,0)</f>
        <v>0</v>
      </c>
      <c r="BJ192" s="17" t="s">
        <v>80</v>
      </c>
      <c r="BK192" s="161">
        <f t="shared" ref="BK192:BK201" si="9">ROUND(I192*H192,2)</f>
        <v>0</v>
      </c>
      <c r="BL192" s="17" t="s">
        <v>151</v>
      </c>
      <c r="BM192" s="160" t="s">
        <v>877</v>
      </c>
    </row>
    <row r="193" spans="1:65" s="2" customFormat="1" ht="16.5" customHeight="1">
      <c r="A193" s="31"/>
      <c r="B193" s="148"/>
      <c r="C193" s="186" t="s">
        <v>379</v>
      </c>
      <c r="D193" s="186" t="s">
        <v>181</v>
      </c>
      <c r="E193" s="187" t="s">
        <v>619</v>
      </c>
      <c r="F193" s="188" t="s">
        <v>620</v>
      </c>
      <c r="G193" s="189" t="s">
        <v>386</v>
      </c>
      <c r="H193" s="190">
        <v>2</v>
      </c>
      <c r="I193" s="191"/>
      <c r="J193" s="192">
        <f t="shared" si="0"/>
        <v>0</v>
      </c>
      <c r="K193" s="188" t="s">
        <v>0</v>
      </c>
      <c r="L193" s="193"/>
      <c r="M193" s="194" t="s">
        <v>0</v>
      </c>
      <c r="N193" s="195" t="s">
        <v>39</v>
      </c>
      <c r="O193" s="57"/>
      <c r="P193" s="158">
        <f t="shared" si="1"/>
        <v>0</v>
      </c>
      <c r="Q193" s="158">
        <v>5.0000000000000001E-4</v>
      </c>
      <c r="R193" s="158">
        <f t="shared" si="2"/>
        <v>1E-3</v>
      </c>
      <c r="S193" s="158">
        <v>0</v>
      </c>
      <c r="T193" s="159">
        <f t="shared" si="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60" t="s">
        <v>180</v>
      </c>
      <c r="AT193" s="160" t="s">
        <v>181</v>
      </c>
      <c r="AU193" s="160" t="s">
        <v>82</v>
      </c>
      <c r="AY193" s="17" t="s">
        <v>144</v>
      </c>
      <c r="BE193" s="161">
        <f t="shared" si="4"/>
        <v>0</v>
      </c>
      <c r="BF193" s="161">
        <f t="shared" si="5"/>
        <v>0</v>
      </c>
      <c r="BG193" s="161">
        <f t="shared" si="6"/>
        <v>0</v>
      </c>
      <c r="BH193" s="161">
        <f t="shared" si="7"/>
        <v>0</v>
      </c>
      <c r="BI193" s="161">
        <f t="shared" si="8"/>
        <v>0</v>
      </c>
      <c r="BJ193" s="17" t="s">
        <v>80</v>
      </c>
      <c r="BK193" s="161">
        <f t="shared" si="9"/>
        <v>0</v>
      </c>
      <c r="BL193" s="17" t="s">
        <v>151</v>
      </c>
      <c r="BM193" s="160" t="s">
        <v>878</v>
      </c>
    </row>
    <row r="194" spans="1:65" s="2" customFormat="1" ht="21.75" customHeight="1">
      <c r="A194" s="31"/>
      <c r="B194" s="148"/>
      <c r="C194" s="149" t="s">
        <v>383</v>
      </c>
      <c r="D194" s="149" t="s">
        <v>146</v>
      </c>
      <c r="E194" s="150" t="s">
        <v>380</v>
      </c>
      <c r="F194" s="151" t="s">
        <v>381</v>
      </c>
      <c r="G194" s="152" t="s">
        <v>190</v>
      </c>
      <c r="H194" s="153">
        <v>22</v>
      </c>
      <c r="I194" s="154"/>
      <c r="J194" s="155">
        <f t="shared" si="0"/>
        <v>0</v>
      </c>
      <c r="K194" s="151" t="s">
        <v>150</v>
      </c>
      <c r="L194" s="32"/>
      <c r="M194" s="156" t="s">
        <v>0</v>
      </c>
      <c r="N194" s="157" t="s">
        <v>39</v>
      </c>
      <c r="O194" s="57"/>
      <c r="P194" s="158">
        <f t="shared" si="1"/>
        <v>0</v>
      </c>
      <c r="Q194" s="158">
        <v>0</v>
      </c>
      <c r="R194" s="158">
        <f t="shared" si="2"/>
        <v>0</v>
      </c>
      <c r="S194" s="158">
        <v>0</v>
      </c>
      <c r="T194" s="159">
        <f t="shared" si="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60" t="s">
        <v>151</v>
      </c>
      <c r="AT194" s="160" t="s">
        <v>146</v>
      </c>
      <c r="AU194" s="160" t="s">
        <v>82</v>
      </c>
      <c r="AY194" s="17" t="s">
        <v>144</v>
      </c>
      <c r="BE194" s="161">
        <f t="shared" si="4"/>
        <v>0</v>
      </c>
      <c r="BF194" s="161">
        <f t="shared" si="5"/>
        <v>0</v>
      </c>
      <c r="BG194" s="161">
        <f t="shared" si="6"/>
        <v>0</v>
      </c>
      <c r="BH194" s="161">
        <f t="shared" si="7"/>
        <v>0</v>
      </c>
      <c r="BI194" s="161">
        <f t="shared" si="8"/>
        <v>0</v>
      </c>
      <c r="BJ194" s="17" t="s">
        <v>80</v>
      </c>
      <c r="BK194" s="161">
        <f t="shared" si="9"/>
        <v>0</v>
      </c>
      <c r="BL194" s="17" t="s">
        <v>151</v>
      </c>
      <c r="BM194" s="160" t="s">
        <v>879</v>
      </c>
    </row>
    <row r="195" spans="1:65" s="2" customFormat="1" ht="24.2" customHeight="1">
      <c r="A195" s="31"/>
      <c r="B195" s="148"/>
      <c r="C195" s="149" t="s">
        <v>388</v>
      </c>
      <c r="D195" s="149" t="s">
        <v>146</v>
      </c>
      <c r="E195" s="150" t="s">
        <v>694</v>
      </c>
      <c r="F195" s="151" t="s">
        <v>695</v>
      </c>
      <c r="G195" s="152" t="s">
        <v>386</v>
      </c>
      <c r="H195" s="153">
        <v>1</v>
      </c>
      <c r="I195" s="154"/>
      <c r="J195" s="155">
        <f t="shared" si="0"/>
        <v>0</v>
      </c>
      <c r="K195" s="151" t="s">
        <v>150</v>
      </c>
      <c r="L195" s="32"/>
      <c r="M195" s="156" t="s">
        <v>0</v>
      </c>
      <c r="N195" s="157" t="s">
        <v>39</v>
      </c>
      <c r="O195" s="57"/>
      <c r="P195" s="158">
        <f t="shared" si="1"/>
        <v>0</v>
      </c>
      <c r="Q195" s="158">
        <v>1.92726</v>
      </c>
      <c r="R195" s="158">
        <f t="shared" si="2"/>
        <v>1.92726</v>
      </c>
      <c r="S195" s="158">
        <v>0</v>
      </c>
      <c r="T195" s="159">
        <f t="shared" si="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60" t="s">
        <v>151</v>
      </c>
      <c r="AT195" s="160" t="s">
        <v>146</v>
      </c>
      <c r="AU195" s="160" t="s">
        <v>82</v>
      </c>
      <c r="AY195" s="17" t="s">
        <v>144</v>
      </c>
      <c r="BE195" s="161">
        <f t="shared" si="4"/>
        <v>0</v>
      </c>
      <c r="BF195" s="161">
        <f t="shared" si="5"/>
        <v>0</v>
      </c>
      <c r="BG195" s="161">
        <f t="shared" si="6"/>
        <v>0</v>
      </c>
      <c r="BH195" s="161">
        <f t="shared" si="7"/>
        <v>0</v>
      </c>
      <c r="BI195" s="161">
        <f t="shared" si="8"/>
        <v>0</v>
      </c>
      <c r="BJ195" s="17" t="s">
        <v>80</v>
      </c>
      <c r="BK195" s="161">
        <f t="shared" si="9"/>
        <v>0</v>
      </c>
      <c r="BL195" s="17" t="s">
        <v>151</v>
      </c>
      <c r="BM195" s="160" t="s">
        <v>880</v>
      </c>
    </row>
    <row r="196" spans="1:65" s="2" customFormat="1" ht="21.75" customHeight="1">
      <c r="A196" s="31"/>
      <c r="B196" s="148"/>
      <c r="C196" s="186" t="s">
        <v>392</v>
      </c>
      <c r="D196" s="186" t="s">
        <v>181</v>
      </c>
      <c r="E196" s="187" t="s">
        <v>702</v>
      </c>
      <c r="F196" s="188" t="s">
        <v>703</v>
      </c>
      <c r="G196" s="189" t="s">
        <v>386</v>
      </c>
      <c r="H196" s="190">
        <v>4</v>
      </c>
      <c r="I196" s="191"/>
      <c r="J196" s="192">
        <f t="shared" si="0"/>
        <v>0</v>
      </c>
      <c r="K196" s="188" t="s">
        <v>150</v>
      </c>
      <c r="L196" s="193"/>
      <c r="M196" s="194" t="s">
        <v>0</v>
      </c>
      <c r="N196" s="195" t="s">
        <v>39</v>
      </c>
      <c r="O196" s="57"/>
      <c r="P196" s="158">
        <f t="shared" si="1"/>
        <v>0</v>
      </c>
      <c r="Q196" s="158">
        <v>2.1</v>
      </c>
      <c r="R196" s="158">
        <f t="shared" si="2"/>
        <v>8.4</v>
      </c>
      <c r="S196" s="158">
        <v>0</v>
      </c>
      <c r="T196" s="159">
        <f t="shared" si="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60" t="s">
        <v>180</v>
      </c>
      <c r="AT196" s="160" t="s">
        <v>181</v>
      </c>
      <c r="AU196" s="160" t="s">
        <v>82</v>
      </c>
      <c r="AY196" s="17" t="s">
        <v>144</v>
      </c>
      <c r="BE196" s="161">
        <f t="shared" si="4"/>
        <v>0</v>
      </c>
      <c r="BF196" s="161">
        <f t="shared" si="5"/>
        <v>0</v>
      </c>
      <c r="BG196" s="161">
        <f t="shared" si="6"/>
        <v>0</v>
      </c>
      <c r="BH196" s="161">
        <f t="shared" si="7"/>
        <v>0</v>
      </c>
      <c r="BI196" s="161">
        <f t="shared" si="8"/>
        <v>0</v>
      </c>
      <c r="BJ196" s="17" t="s">
        <v>80</v>
      </c>
      <c r="BK196" s="161">
        <f t="shared" si="9"/>
        <v>0</v>
      </c>
      <c r="BL196" s="17" t="s">
        <v>151</v>
      </c>
      <c r="BM196" s="160" t="s">
        <v>881</v>
      </c>
    </row>
    <row r="197" spans="1:65" s="2" customFormat="1" ht="24.2" customHeight="1">
      <c r="A197" s="31"/>
      <c r="B197" s="148"/>
      <c r="C197" s="186" t="s">
        <v>396</v>
      </c>
      <c r="D197" s="186" t="s">
        <v>181</v>
      </c>
      <c r="E197" s="187" t="s">
        <v>714</v>
      </c>
      <c r="F197" s="188" t="s">
        <v>715</v>
      </c>
      <c r="G197" s="189" t="s">
        <v>386</v>
      </c>
      <c r="H197" s="190">
        <v>1</v>
      </c>
      <c r="I197" s="191"/>
      <c r="J197" s="192">
        <f t="shared" si="0"/>
        <v>0</v>
      </c>
      <c r="K197" s="188" t="s">
        <v>150</v>
      </c>
      <c r="L197" s="193"/>
      <c r="M197" s="194" t="s">
        <v>0</v>
      </c>
      <c r="N197" s="195" t="s">
        <v>39</v>
      </c>
      <c r="O197" s="57"/>
      <c r="P197" s="158">
        <f t="shared" si="1"/>
        <v>0</v>
      </c>
      <c r="Q197" s="158">
        <v>0.44900000000000001</v>
      </c>
      <c r="R197" s="158">
        <f t="shared" si="2"/>
        <v>0.44900000000000001</v>
      </c>
      <c r="S197" s="158">
        <v>0</v>
      </c>
      <c r="T197" s="159">
        <f t="shared" si="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60" t="s">
        <v>180</v>
      </c>
      <c r="AT197" s="160" t="s">
        <v>181</v>
      </c>
      <c r="AU197" s="160" t="s">
        <v>82</v>
      </c>
      <c r="AY197" s="17" t="s">
        <v>144</v>
      </c>
      <c r="BE197" s="161">
        <f t="shared" si="4"/>
        <v>0</v>
      </c>
      <c r="BF197" s="161">
        <f t="shared" si="5"/>
        <v>0</v>
      </c>
      <c r="BG197" s="161">
        <f t="shared" si="6"/>
        <v>0</v>
      </c>
      <c r="BH197" s="161">
        <f t="shared" si="7"/>
        <v>0</v>
      </c>
      <c r="BI197" s="161">
        <f t="shared" si="8"/>
        <v>0</v>
      </c>
      <c r="BJ197" s="17" t="s">
        <v>80</v>
      </c>
      <c r="BK197" s="161">
        <f t="shared" si="9"/>
        <v>0</v>
      </c>
      <c r="BL197" s="17" t="s">
        <v>151</v>
      </c>
      <c r="BM197" s="160" t="s">
        <v>882</v>
      </c>
    </row>
    <row r="198" spans="1:65" s="2" customFormat="1" ht="24.2" customHeight="1">
      <c r="A198" s="31"/>
      <c r="B198" s="148"/>
      <c r="C198" s="186" t="s">
        <v>401</v>
      </c>
      <c r="D198" s="186" t="s">
        <v>181</v>
      </c>
      <c r="E198" s="187" t="s">
        <v>718</v>
      </c>
      <c r="F198" s="188" t="s">
        <v>719</v>
      </c>
      <c r="G198" s="189" t="s">
        <v>386</v>
      </c>
      <c r="H198" s="190">
        <v>1</v>
      </c>
      <c r="I198" s="191"/>
      <c r="J198" s="192">
        <f t="shared" si="0"/>
        <v>0</v>
      </c>
      <c r="K198" s="188" t="s">
        <v>150</v>
      </c>
      <c r="L198" s="193"/>
      <c r="M198" s="194" t="s">
        <v>0</v>
      </c>
      <c r="N198" s="195" t="s">
        <v>39</v>
      </c>
      <c r="O198" s="57"/>
      <c r="P198" s="158">
        <f t="shared" si="1"/>
        <v>0</v>
      </c>
      <c r="Q198" s="158">
        <v>2.8000000000000001E-2</v>
      </c>
      <c r="R198" s="158">
        <f t="shared" si="2"/>
        <v>2.8000000000000001E-2</v>
      </c>
      <c r="S198" s="158">
        <v>0</v>
      </c>
      <c r="T198" s="159">
        <f t="shared" si="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60" t="s">
        <v>180</v>
      </c>
      <c r="AT198" s="160" t="s">
        <v>181</v>
      </c>
      <c r="AU198" s="160" t="s">
        <v>82</v>
      </c>
      <c r="AY198" s="17" t="s">
        <v>144</v>
      </c>
      <c r="BE198" s="161">
        <f t="shared" si="4"/>
        <v>0</v>
      </c>
      <c r="BF198" s="161">
        <f t="shared" si="5"/>
        <v>0</v>
      </c>
      <c r="BG198" s="161">
        <f t="shared" si="6"/>
        <v>0</v>
      </c>
      <c r="BH198" s="161">
        <f t="shared" si="7"/>
        <v>0</v>
      </c>
      <c r="BI198" s="161">
        <f t="shared" si="8"/>
        <v>0</v>
      </c>
      <c r="BJ198" s="17" t="s">
        <v>80</v>
      </c>
      <c r="BK198" s="161">
        <f t="shared" si="9"/>
        <v>0</v>
      </c>
      <c r="BL198" s="17" t="s">
        <v>151</v>
      </c>
      <c r="BM198" s="160" t="s">
        <v>883</v>
      </c>
    </row>
    <row r="199" spans="1:65" s="2" customFormat="1" ht="24.2" customHeight="1">
      <c r="A199" s="31"/>
      <c r="B199" s="148"/>
      <c r="C199" s="186" t="s">
        <v>406</v>
      </c>
      <c r="D199" s="186" t="s">
        <v>181</v>
      </c>
      <c r="E199" s="187" t="s">
        <v>732</v>
      </c>
      <c r="F199" s="188" t="s">
        <v>733</v>
      </c>
      <c r="G199" s="189" t="s">
        <v>386</v>
      </c>
      <c r="H199" s="190">
        <v>2</v>
      </c>
      <c r="I199" s="191"/>
      <c r="J199" s="192">
        <f t="shared" si="0"/>
        <v>0</v>
      </c>
      <c r="K199" s="188" t="s">
        <v>150</v>
      </c>
      <c r="L199" s="193"/>
      <c r="M199" s="194" t="s">
        <v>0</v>
      </c>
      <c r="N199" s="195" t="s">
        <v>39</v>
      </c>
      <c r="O199" s="57"/>
      <c r="P199" s="158">
        <f t="shared" si="1"/>
        <v>0</v>
      </c>
      <c r="Q199" s="158">
        <v>2E-3</v>
      </c>
      <c r="R199" s="158">
        <f t="shared" si="2"/>
        <v>4.0000000000000001E-3</v>
      </c>
      <c r="S199" s="158">
        <v>0</v>
      </c>
      <c r="T199" s="159">
        <f t="shared" si="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60" t="s">
        <v>180</v>
      </c>
      <c r="AT199" s="160" t="s">
        <v>181</v>
      </c>
      <c r="AU199" s="160" t="s">
        <v>82</v>
      </c>
      <c r="AY199" s="17" t="s">
        <v>144</v>
      </c>
      <c r="BE199" s="161">
        <f t="shared" si="4"/>
        <v>0</v>
      </c>
      <c r="BF199" s="161">
        <f t="shared" si="5"/>
        <v>0</v>
      </c>
      <c r="BG199" s="161">
        <f t="shared" si="6"/>
        <v>0</v>
      </c>
      <c r="BH199" s="161">
        <f t="shared" si="7"/>
        <v>0</v>
      </c>
      <c r="BI199" s="161">
        <f t="shared" si="8"/>
        <v>0</v>
      </c>
      <c r="BJ199" s="17" t="s">
        <v>80</v>
      </c>
      <c r="BK199" s="161">
        <f t="shared" si="9"/>
        <v>0</v>
      </c>
      <c r="BL199" s="17" t="s">
        <v>151</v>
      </c>
      <c r="BM199" s="160" t="s">
        <v>884</v>
      </c>
    </row>
    <row r="200" spans="1:65" s="2" customFormat="1" ht="24.2" customHeight="1">
      <c r="A200" s="31"/>
      <c r="B200" s="148"/>
      <c r="C200" s="149" t="s">
        <v>411</v>
      </c>
      <c r="D200" s="149" t="s">
        <v>146</v>
      </c>
      <c r="E200" s="150" t="s">
        <v>748</v>
      </c>
      <c r="F200" s="151" t="s">
        <v>749</v>
      </c>
      <c r="G200" s="152" t="s">
        <v>386</v>
      </c>
      <c r="H200" s="153">
        <v>1</v>
      </c>
      <c r="I200" s="154"/>
      <c r="J200" s="155">
        <f t="shared" si="0"/>
        <v>0</v>
      </c>
      <c r="K200" s="151" t="s">
        <v>150</v>
      </c>
      <c r="L200" s="32"/>
      <c r="M200" s="156" t="s">
        <v>0</v>
      </c>
      <c r="N200" s="157" t="s">
        <v>39</v>
      </c>
      <c r="O200" s="57"/>
      <c r="P200" s="158">
        <f t="shared" si="1"/>
        <v>0</v>
      </c>
      <c r="Q200" s="158">
        <v>0.21734000000000001</v>
      </c>
      <c r="R200" s="158">
        <f t="shared" si="2"/>
        <v>0.21734000000000001</v>
      </c>
      <c r="S200" s="158">
        <v>0</v>
      </c>
      <c r="T200" s="159">
        <f t="shared" si="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60" t="s">
        <v>151</v>
      </c>
      <c r="AT200" s="160" t="s">
        <v>146</v>
      </c>
      <c r="AU200" s="160" t="s">
        <v>82</v>
      </c>
      <c r="AY200" s="17" t="s">
        <v>144</v>
      </c>
      <c r="BE200" s="161">
        <f t="shared" si="4"/>
        <v>0</v>
      </c>
      <c r="BF200" s="161">
        <f t="shared" si="5"/>
        <v>0</v>
      </c>
      <c r="BG200" s="161">
        <f t="shared" si="6"/>
        <v>0</v>
      </c>
      <c r="BH200" s="161">
        <f t="shared" si="7"/>
        <v>0</v>
      </c>
      <c r="BI200" s="161">
        <f t="shared" si="8"/>
        <v>0</v>
      </c>
      <c r="BJ200" s="17" t="s">
        <v>80</v>
      </c>
      <c r="BK200" s="161">
        <f t="shared" si="9"/>
        <v>0</v>
      </c>
      <c r="BL200" s="17" t="s">
        <v>151</v>
      </c>
      <c r="BM200" s="160" t="s">
        <v>885</v>
      </c>
    </row>
    <row r="201" spans="1:65" s="2" customFormat="1" ht="24.2" customHeight="1">
      <c r="A201" s="31"/>
      <c r="B201" s="148"/>
      <c r="C201" s="186" t="s">
        <v>567</v>
      </c>
      <c r="D201" s="186" t="s">
        <v>181</v>
      </c>
      <c r="E201" s="187" t="s">
        <v>752</v>
      </c>
      <c r="F201" s="188" t="s">
        <v>753</v>
      </c>
      <c r="G201" s="189" t="s">
        <v>386</v>
      </c>
      <c r="H201" s="190">
        <v>1</v>
      </c>
      <c r="I201" s="191"/>
      <c r="J201" s="192">
        <f t="shared" si="0"/>
        <v>0</v>
      </c>
      <c r="K201" s="188" t="s">
        <v>150</v>
      </c>
      <c r="L201" s="193"/>
      <c r="M201" s="194" t="s">
        <v>0</v>
      </c>
      <c r="N201" s="195" t="s">
        <v>39</v>
      </c>
      <c r="O201" s="57"/>
      <c r="P201" s="158">
        <f t="shared" si="1"/>
        <v>0</v>
      </c>
      <c r="Q201" s="158">
        <v>0.16500000000000001</v>
      </c>
      <c r="R201" s="158">
        <f t="shared" si="2"/>
        <v>0.16500000000000001</v>
      </c>
      <c r="S201" s="158">
        <v>0</v>
      </c>
      <c r="T201" s="159">
        <f t="shared" si="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60" t="s">
        <v>180</v>
      </c>
      <c r="AT201" s="160" t="s">
        <v>181</v>
      </c>
      <c r="AU201" s="160" t="s">
        <v>82</v>
      </c>
      <c r="AY201" s="17" t="s">
        <v>144</v>
      </c>
      <c r="BE201" s="161">
        <f t="shared" si="4"/>
        <v>0</v>
      </c>
      <c r="BF201" s="161">
        <f t="shared" si="5"/>
        <v>0</v>
      </c>
      <c r="BG201" s="161">
        <f t="shared" si="6"/>
        <v>0</v>
      </c>
      <c r="BH201" s="161">
        <f t="shared" si="7"/>
        <v>0</v>
      </c>
      <c r="BI201" s="161">
        <f t="shared" si="8"/>
        <v>0</v>
      </c>
      <c r="BJ201" s="17" t="s">
        <v>80</v>
      </c>
      <c r="BK201" s="161">
        <f t="shared" si="9"/>
        <v>0</v>
      </c>
      <c r="BL201" s="17" t="s">
        <v>151</v>
      </c>
      <c r="BM201" s="160" t="s">
        <v>886</v>
      </c>
    </row>
    <row r="202" spans="1:65" s="12" customFormat="1" ht="22.9" customHeight="1">
      <c r="B202" s="135"/>
      <c r="D202" s="136" t="s">
        <v>73</v>
      </c>
      <c r="E202" s="146" t="s">
        <v>251</v>
      </c>
      <c r="F202" s="146" t="s">
        <v>252</v>
      </c>
      <c r="I202" s="138"/>
      <c r="J202" s="147">
        <f>BK202</f>
        <v>0</v>
      </c>
      <c r="L202" s="135"/>
      <c r="M202" s="140"/>
      <c r="N202" s="141"/>
      <c r="O202" s="141"/>
      <c r="P202" s="142">
        <f>P203</f>
        <v>0</v>
      </c>
      <c r="Q202" s="141"/>
      <c r="R202" s="142">
        <f>R203</f>
        <v>0</v>
      </c>
      <c r="S202" s="141"/>
      <c r="T202" s="143">
        <f>T203</f>
        <v>0</v>
      </c>
      <c r="AR202" s="136" t="s">
        <v>80</v>
      </c>
      <c r="AT202" s="144" t="s">
        <v>73</v>
      </c>
      <c r="AU202" s="144" t="s">
        <v>80</v>
      </c>
      <c r="AY202" s="136" t="s">
        <v>144</v>
      </c>
      <c r="BK202" s="145">
        <f>BK203</f>
        <v>0</v>
      </c>
    </row>
    <row r="203" spans="1:65" s="2" customFormat="1" ht="24.2" customHeight="1">
      <c r="A203" s="31"/>
      <c r="B203" s="148"/>
      <c r="C203" s="149" t="s">
        <v>571</v>
      </c>
      <c r="D203" s="149" t="s">
        <v>146</v>
      </c>
      <c r="E203" s="150" t="s">
        <v>796</v>
      </c>
      <c r="F203" s="151" t="s">
        <v>797</v>
      </c>
      <c r="G203" s="152" t="s">
        <v>223</v>
      </c>
      <c r="H203" s="153">
        <v>95.715999999999994</v>
      </c>
      <c r="I203" s="154"/>
      <c r="J203" s="155">
        <f>ROUND(I203*H203,2)</f>
        <v>0</v>
      </c>
      <c r="K203" s="151" t="s">
        <v>150</v>
      </c>
      <c r="L203" s="32"/>
      <c r="M203" s="196" t="s">
        <v>0</v>
      </c>
      <c r="N203" s="197" t="s">
        <v>39</v>
      </c>
      <c r="O203" s="198"/>
      <c r="P203" s="199">
        <f>O203*H203</f>
        <v>0</v>
      </c>
      <c r="Q203" s="199">
        <v>0</v>
      </c>
      <c r="R203" s="199">
        <f>Q203*H203</f>
        <v>0</v>
      </c>
      <c r="S203" s="199">
        <v>0</v>
      </c>
      <c r="T203" s="200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60" t="s">
        <v>151</v>
      </c>
      <c r="AT203" s="160" t="s">
        <v>146</v>
      </c>
      <c r="AU203" s="160" t="s">
        <v>82</v>
      </c>
      <c r="AY203" s="17" t="s">
        <v>144</v>
      </c>
      <c r="BE203" s="161">
        <f>IF(N203="základní",J203,0)</f>
        <v>0</v>
      </c>
      <c r="BF203" s="161">
        <f>IF(N203="snížená",J203,0)</f>
        <v>0</v>
      </c>
      <c r="BG203" s="161">
        <f>IF(N203="zákl. přenesená",J203,0)</f>
        <v>0</v>
      </c>
      <c r="BH203" s="161">
        <f>IF(N203="sníž. přenesená",J203,0)</f>
        <v>0</v>
      </c>
      <c r="BI203" s="161">
        <f>IF(N203="nulová",J203,0)</f>
        <v>0</v>
      </c>
      <c r="BJ203" s="17" t="s">
        <v>80</v>
      </c>
      <c r="BK203" s="161">
        <f>ROUND(I203*H203,2)</f>
        <v>0</v>
      </c>
      <c r="BL203" s="17" t="s">
        <v>151</v>
      </c>
      <c r="BM203" s="160" t="s">
        <v>887</v>
      </c>
    </row>
    <row r="204" spans="1:65" s="2" customFormat="1" ht="6.95" customHeight="1">
      <c r="A204" s="31"/>
      <c r="B204" s="46"/>
      <c r="C204" s="47"/>
      <c r="D204" s="47"/>
      <c r="E204" s="47"/>
      <c r="F204" s="47"/>
      <c r="G204" s="47"/>
      <c r="H204" s="47"/>
      <c r="I204" s="47"/>
      <c r="J204" s="47"/>
      <c r="K204" s="47"/>
      <c r="L204" s="32"/>
      <c r="M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</row>
  </sheetData>
  <autoFilter ref="C129:K203"/>
  <mergeCells count="15">
    <mergeCell ref="E116:H116"/>
    <mergeCell ref="E120:H120"/>
    <mergeCell ref="E118:H118"/>
    <mergeCell ref="E122:H122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2"/>
  <sheetViews>
    <sheetView showGridLines="0" topLeftCell="A111" workbookViewId="0">
      <selection activeCell="H111" sqref="H1:H104857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B2" s="210" t="s">
        <v>945</v>
      </c>
      <c r="L2" s="246" t="s">
        <v>4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7" t="s">
        <v>104</v>
      </c>
      <c r="AZ2" s="97" t="s">
        <v>417</v>
      </c>
      <c r="BA2" s="97" t="s">
        <v>0</v>
      </c>
      <c r="BB2" s="97" t="s">
        <v>0</v>
      </c>
      <c r="BC2" s="97" t="s">
        <v>888</v>
      </c>
      <c r="BD2" s="97" t="s">
        <v>82</v>
      </c>
    </row>
    <row r="3" spans="1:5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  <c r="AZ3" s="97" t="s">
        <v>264</v>
      </c>
      <c r="BA3" s="97" t="s">
        <v>0</v>
      </c>
      <c r="BB3" s="97" t="s">
        <v>0</v>
      </c>
      <c r="BC3" s="97" t="s">
        <v>889</v>
      </c>
      <c r="BD3" s="97" t="s">
        <v>82</v>
      </c>
    </row>
    <row r="4" spans="1:56" s="1" customFormat="1" ht="24.95" customHeight="1">
      <c r="B4" s="20"/>
      <c r="D4" s="21" t="s">
        <v>112</v>
      </c>
      <c r="L4" s="20"/>
      <c r="M4" s="98" t="s">
        <v>9</v>
      </c>
      <c r="AT4" s="17" t="s">
        <v>2</v>
      </c>
      <c r="AZ4" s="97" t="s">
        <v>266</v>
      </c>
      <c r="BA4" s="97" t="s">
        <v>0</v>
      </c>
      <c r="BB4" s="97" t="s">
        <v>0</v>
      </c>
      <c r="BC4" s="97" t="s">
        <v>890</v>
      </c>
      <c r="BD4" s="97" t="s">
        <v>82</v>
      </c>
    </row>
    <row r="5" spans="1:56" s="1" customFormat="1" ht="6.95" customHeight="1">
      <c r="B5" s="20"/>
      <c r="L5" s="20"/>
      <c r="AZ5" s="97" t="s">
        <v>423</v>
      </c>
      <c r="BA5" s="97" t="s">
        <v>0</v>
      </c>
      <c r="BB5" s="97" t="s">
        <v>0</v>
      </c>
      <c r="BC5" s="97" t="s">
        <v>888</v>
      </c>
      <c r="BD5" s="97" t="s">
        <v>82</v>
      </c>
    </row>
    <row r="6" spans="1:56" s="1" customFormat="1" ht="12" customHeight="1">
      <c r="B6" s="20"/>
      <c r="D6" s="27" t="s">
        <v>15</v>
      </c>
      <c r="L6" s="20"/>
    </row>
    <row r="7" spans="1:56" s="1" customFormat="1" ht="16.5" customHeight="1">
      <c r="B7" s="20"/>
      <c r="E7" s="261" t="str">
        <f>'Rekapitulace stavby'!K6</f>
        <v>Zpevněná plocha Martinov</v>
      </c>
      <c r="F7" s="262"/>
      <c r="G7" s="262"/>
      <c r="H7" s="262"/>
      <c r="L7" s="20"/>
    </row>
    <row r="8" spans="1:56" ht="12.75">
      <c r="B8" s="20"/>
      <c r="D8" s="27" t="s">
        <v>113</v>
      </c>
      <c r="L8" s="20"/>
    </row>
    <row r="9" spans="1:56" s="1" customFormat="1" ht="16.5" customHeight="1">
      <c r="B9" s="20"/>
      <c r="E9" s="261" t="s">
        <v>268</v>
      </c>
      <c r="F9" s="247"/>
      <c r="G9" s="247"/>
      <c r="H9" s="247"/>
      <c r="L9" s="20"/>
    </row>
    <row r="10" spans="1:56" s="1" customFormat="1" ht="12" customHeight="1">
      <c r="B10" s="20"/>
      <c r="D10" s="27" t="s">
        <v>115</v>
      </c>
      <c r="L10" s="20"/>
    </row>
    <row r="11" spans="1:56" s="2" customFormat="1" ht="16.5" customHeight="1">
      <c r="A11" s="31"/>
      <c r="B11" s="32"/>
      <c r="C11" s="31"/>
      <c r="D11" s="31"/>
      <c r="E11" s="264" t="s">
        <v>426</v>
      </c>
      <c r="F11" s="260"/>
      <c r="G11" s="260"/>
      <c r="H11" s="260"/>
      <c r="I11" s="31"/>
      <c r="J11" s="31"/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56" s="2" customFormat="1" ht="12" customHeight="1">
      <c r="A12" s="31"/>
      <c r="B12" s="32"/>
      <c r="C12" s="31"/>
      <c r="D12" s="27" t="s">
        <v>427</v>
      </c>
      <c r="E12" s="31"/>
      <c r="F12" s="31"/>
      <c r="G12" s="31"/>
      <c r="H12" s="31"/>
      <c r="I12" s="31"/>
      <c r="J12" s="31"/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56" s="2" customFormat="1" ht="16.5" customHeight="1">
      <c r="A13" s="31"/>
      <c r="B13" s="32"/>
      <c r="C13" s="31"/>
      <c r="D13" s="31"/>
      <c r="E13" s="240" t="s">
        <v>891</v>
      </c>
      <c r="F13" s="260"/>
      <c r="G13" s="260"/>
      <c r="H13" s="260"/>
      <c r="I13" s="31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56" s="2" customFormat="1">
      <c r="A14" s="31"/>
      <c r="B14" s="32"/>
      <c r="C14" s="31"/>
      <c r="D14" s="31"/>
      <c r="E14" s="31"/>
      <c r="F14" s="31"/>
      <c r="G14" s="31"/>
      <c r="H14" s="31"/>
      <c r="I14" s="31"/>
      <c r="J14" s="31"/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56" s="2" customFormat="1" ht="12" customHeight="1">
      <c r="A15" s="31"/>
      <c r="B15" s="32"/>
      <c r="C15" s="31"/>
      <c r="D15" s="27" t="s">
        <v>17</v>
      </c>
      <c r="E15" s="31"/>
      <c r="F15" s="25" t="s">
        <v>0</v>
      </c>
      <c r="G15" s="31"/>
      <c r="H15" s="31"/>
      <c r="I15" s="27" t="s">
        <v>18</v>
      </c>
      <c r="J15" s="25" t="s">
        <v>0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56" s="2" customFormat="1" ht="12" customHeight="1">
      <c r="A16" s="31"/>
      <c r="B16" s="32"/>
      <c r="C16" s="31"/>
      <c r="D16" s="27" t="s">
        <v>19</v>
      </c>
      <c r="E16" s="31"/>
      <c r="F16" s="25" t="s">
        <v>20</v>
      </c>
      <c r="G16" s="31"/>
      <c r="H16" s="31"/>
      <c r="I16" s="27" t="s">
        <v>21</v>
      </c>
      <c r="J16" s="54">
        <f>'Rekapitulace stavby'!AN8</f>
        <v>44825</v>
      </c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0.9" customHeight="1">
      <c r="A17" s="31"/>
      <c r="B17" s="32"/>
      <c r="C17" s="31"/>
      <c r="D17" s="31"/>
      <c r="E17" s="31"/>
      <c r="F17" s="31"/>
      <c r="G17" s="31"/>
      <c r="H17" s="31"/>
      <c r="I17" s="31"/>
      <c r="J17" s="31"/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2"/>
      <c r="C18" s="31"/>
      <c r="D18" s="27" t="s">
        <v>22</v>
      </c>
      <c r="E18" s="31"/>
      <c r="F18" s="31"/>
      <c r="G18" s="31"/>
      <c r="H18" s="31"/>
      <c r="I18" s="27" t="s">
        <v>23</v>
      </c>
      <c r="J18" s="25" t="s">
        <v>0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2"/>
      <c r="C19" s="31"/>
      <c r="D19" s="31"/>
      <c r="E19" s="25" t="s">
        <v>24</v>
      </c>
      <c r="F19" s="31"/>
      <c r="G19" s="31"/>
      <c r="H19" s="31"/>
      <c r="I19" s="27" t="s">
        <v>25</v>
      </c>
      <c r="J19" s="25" t="s">
        <v>0</v>
      </c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2"/>
      <c r="C20" s="31"/>
      <c r="D20" s="31"/>
      <c r="E20" s="31"/>
      <c r="F20" s="31"/>
      <c r="G20" s="31"/>
      <c r="H20" s="31"/>
      <c r="I20" s="31"/>
      <c r="J20" s="31"/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2"/>
      <c r="C21" s="31"/>
      <c r="D21" s="27" t="s">
        <v>26</v>
      </c>
      <c r="E21" s="31"/>
      <c r="F21" s="31"/>
      <c r="G21" s="31"/>
      <c r="H21" s="31"/>
      <c r="I21" s="27" t="s">
        <v>23</v>
      </c>
      <c r="J21" s="28" t="str">
        <f>'Rekapitulace stavby'!AN13</f>
        <v>Vyplň údaj</v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2"/>
      <c r="C22" s="31"/>
      <c r="D22" s="31"/>
      <c r="E22" s="263" t="str">
        <f>'Rekapitulace stavby'!E14</f>
        <v>Vyplň údaj</v>
      </c>
      <c r="F22" s="255"/>
      <c r="G22" s="255"/>
      <c r="H22" s="255"/>
      <c r="I22" s="27" t="s">
        <v>25</v>
      </c>
      <c r="J22" s="28" t="str">
        <f>'Rekapitulace stavby'!AN14</f>
        <v>Vyplň údaj</v>
      </c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2"/>
      <c r="C23" s="31"/>
      <c r="D23" s="31"/>
      <c r="E23" s="31"/>
      <c r="F23" s="31"/>
      <c r="G23" s="31"/>
      <c r="H23" s="31"/>
      <c r="I23" s="31"/>
      <c r="J23" s="31"/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2"/>
      <c r="C24" s="31"/>
      <c r="D24" s="27" t="s">
        <v>28</v>
      </c>
      <c r="E24" s="31"/>
      <c r="F24" s="31"/>
      <c r="G24" s="31"/>
      <c r="H24" s="31"/>
      <c r="I24" s="27" t="s">
        <v>23</v>
      </c>
      <c r="J24" s="25" t="s">
        <v>0</v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8" customHeight="1">
      <c r="A25" s="31"/>
      <c r="B25" s="32"/>
      <c r="C25" s="31"/>
      <c r="D25" s="31"/>
      <c r="E25" s="25" t="s">
        <v>117</v>
      </c>
      <c r="F25" s="31"/>
      <c r="G25" s="31"/>
      <c r="H25" s="31"/>
      <c r="I25" s="27" t="s">
        <v>25</v>
      </c>
      <c r="J25" s="25" t="s">
        <v>0</v>
      </c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6.95" customHeight="1">
      <c r="A26" s="31"/>
      <c r="B26" s="32"/>
      <c r="C26" s="31"/>
      <c r="D26" s="31"/>
      <c r="E26" s="31"/>
      <c r="F26" s="31"/>
      <c r="G26" s="31"/>
      <c r="H26" s="31"/>
      <c r="I26" s="3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12" customHeight="1">
      <c r="A27" s="31"/>
      <c r="B27" s="32"/>
      <c r="C27" s="31"/>
      <c r="D27" s="27" t="s">
        <v>31</v>
      </c>
      <c r="E27" s="31"/>
      <c r="F27" s="31"/>
      <c r="G27" s="31"/>
      <c r="H27" s="31"/>
      <c r="I27" s="27" t="s">
        <v>23</v>
      </c>
      <c r="J27" s="25" t="s">
        <v>0</v>
      </c>
      <c r="K27" s="31"/>
      <c r="L27" s="4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8" customHeight="1">
      <c r="A28" s="31"/>
      <c r="B28" s="32"/>
      <c r="C28" s="31"/>
      <c r="D28" s="31"/>
      <c r="E28" s="25" t="s">
        <v>32</v>
      </c>
      <c r="F28" s="31"/>
      <c r="G28" s="31"/>
      <c r="H28" s="31"/>
      <c r="I28" s="27" t="s">
        <v>25</v>
      </c>
      <c r="J28" s="25" t="s">
        <v>0</v>
      </c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31"/>
      <c r="E29" s="31"/>
      <c r="F29" s="31"/>
      <c r="G29" s="31"/>
      <c r="H29" s="31"/>
      <c r="I29" s="31"/>
      <c r="J29" s="31"/>
      <c r="K29" s="31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2" customHeight="1">
      <c r="A30" s="31"/>
      <c r="B30" s="32"/>
      <c r="C30" s="31"/>
      <c r="D30" s="27" t="s">
        <v>33</v>
      </c>
      <c r="E30" s="31"/>
      <c r="F30" s="31"/>
      <c r="G30" s="31"/>
      <c r="H30" s="31"/>
      <c r="I30" s="31"/>
      <c r="J30" s="31"/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8" customFormat="1" ht="16.5" customHeight="1">
      <c r="A31" s="99"/>
      <c r="B31" s="100"/>
      <c r="C31" s="99"/>
      <c r="D31" s="99"/>
      <c r="E31" s="259" t="s">
        <v>0</v>
      </c>
      <c r="F31" s="259"/>
      <c r="G31" s="259"/>
      <c r="H31" s="259"/>
      <c r="I31" s="99"/>
      <c r="J31" s="99"/>
      <c r="K31" s="99"/>
      <c r="L31" s="101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</row>
    <row r="32" spans="1:31" s="2" customFormat="1" ht="6.95" customHeight="1">
      <c r="A32" s="31"/>
      <c r="B32" s="32"/>
      <c r="C32" s="31"/>
      <c r="D32" s="31"/>
      <c r="E32" s="31"/>
      <c r="F32" s="31"/>
      <c r="G32" s="31"/>
      <c r="H32" s="31"/>
      <c r="I32" s="31"/>
      <c r="J32" s="31"/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5"/>
      <c r="E33" s="65"/>
      <c r="F33" s="65"/>
      <c r="G33" s="65"/>
      <c r="H33" s="65"/>
      <c r="I33" s="65"/>
      <c r="J33" s="65"/>
      <c r="K33" s="65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25.35" customHeight="1">
      <c r="A34" s="31"/>
      <c r="B34" s="32"/>
      <c r="C34" s="31"/>
      <c r="D34" s="102" t="s">
        <v>34</v>
      </c>
      <c r="E34" s="31"/>
      <c r="F34" s="31"/>
      <c r="G34" s="31"/>
      <c r="H34" s="31"/>
      <c r="I34" s="31"/>
      <c r="J34" s="70">
        <f>ROUND(J130, 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6.95" customHeight="1">
      <c r="A35" s="31"/>
      <c r="B35" s="32"/>
      <c r="C35" s="31"/>
      <c r="D35" s="65"/>
      <c r="E35" s="65"/>
      <c r="F35" s="65"/>
      <c r="G35" s="65"/>
      <c r="H35" s="65"/>
      <c r="I35" s="65"/>
      <c r="J35" s="65"/>
      <c r="K35" s="65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31"/>
      <c r="F36" s="35" t="s">
        <v>36</v>
      </c>
      <c r="G36" s="31"/>
      <c r="H36" s="31"/>
      <c r="I36" s="35" t="s">
        <v>35</v>
      </c>
      <c r="J36" s="35" t="s">
        <v>37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>
      <c r="A37" s="31"/>
      <c r="B37" s="32"/>
      <c r="C37" s="31"/>
      <c r="D37" s="103" t="s">
        <v>38</v>
      </c>
      <c r="E37" s="27" t="s">
        <v>39</v>
      </c>
      <c r="F37" s="104">
        <f>ROUND((SUM(BE130:BE181)),  2)</f>
        <v>0</v>
      </c>
      <c r="G37" s="31"/>
      <c r="H37" s="31"/>
      <c r="I37" s="105">
        <v>0.21</v>
      </c>
      <c r="J37" s="104">
        <f>ROUND(((SUM(BE130:BE181))*I37),  2)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2"/>
      <c r="C38" s="31"/>
      <c r="D38" s="31"/>
      <c r="E38" s="27" t="s">
        <v>40</v>
      </c>
      <c r="F38" s="104">
        <f>ROUND((SUM(BF130:BF181)),  2)</f>
        <v>0</v>
      </c>
      <c r="G38" s="31"/>
      <c r="H38" s="31"/>
      <c r="I38" s="105">
        <v>0.15</v>
      </c>
      <c r="J38" s="104">
        <f>ROUND(((SUM(BF130:BF181))*I38),  2)</f>
        <v>0</v>
      </c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27" t="s">
        <v>41</v>
      </c>
      <c r="F39" s="104">
        <f>ROUND((SUM(BG130:BG181)),  2)</f>
        <v>0</v>
      </c>
      <c r="G39" s="31"/>
      <c r="H39" s="31"/>
      <c r="I39" s="105">
        <v>0.21</v>
      </c>
      <c r="J39" s="104">
        <f>0</f>
        <v>0</v>
      </c>
      <c r="K39" s="31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hidden="1" customHeight="1">
      <c r="A40" s="31"/>
      <c r="B40" s="32"/>
      <c r="C40" s="31"/>
      <c r="D40" s="31"/>
      <c r="E40" s="27" t="s">
        <v>42</v>
      </c>
      <c r="F40" s="104">
        <f>ROUND((SUM(BH130:BH181)),  2)</f>
        <v>0</v>
      </c>
      <c r="G40" s="31"/>
      <c r="H40" s="31"/>
      <c r="I40" s="105">
        <v>0.15</v>
      </c>
      <c r="J40" s="104">
        <f>0</f>
        <v>0</v>
      </c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14.45" hidden="1" customHeight="1">
      <c r="A41" s="31"/>
      <c r="B41" s="32"/>
      <c r="C41" s="31"/>
      <c r="D41" s="31"/>
      <c r="E41" s="27" t="s">
        <v>43</v>
      </c>
      <c r="F41" s="104">
        <f>ROUND((SUM(BI130:BI181)),  2)</f>
        <v>0</v>
      </c>
      <c r="G41" s="31"/>
      <c r="H41" s="31"/>
      <c r="I41" s="105">
        <v>0</v>
      </c>
      <c r="J41" s="104">
        <f>0</f>
        <v>0</v>
      </c>
      <c r="K41" s="31"/>
      <c r="L41" s="4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6.9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2" customFormat="1" ht="25.35" customHeight="1">
      <c r="A43" s="31"/>
      <c r="B43" s="32"/>
      <c r="C43" s="106"/>
      <c r="D43" s="107" t="s">
        <v>44</v>
      </c>
      <c r="E43" s="59"/>
      <c r="F43" s="59"/>
      <c r="G43" s="108" t="s">
        <v>45</v>
      </c>
      <c r="H43" s="109" t="s">
        <v>46</v>
      </c>
      <c r="I43" s="59"/>
      <c r="J43" s="110">
        <f>SUM(J34:J41)</f>
        <v>0</v>
      </c>
      <c r="K43" s="111"/>
      <c r="L43" s="4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s="2" customFormat="1" ht="14.45" customHeight="1">
      <c r="A44" s="31"/>
      <c r="B44" s="32"/>
      <c r="C44" s="31"/>
      <c r="D44" s="31"/>
      <c r="E44" s="31"/>
      <c r="F44" s="31"/>
      <c r="G44" s="31"/>
      <c r="H44" s="31"/>
      <c r="I44" s="31"/>
      <c r="J44" s="31"/>
      <c r="K44" s="31"/>
      <c r="L44" s="4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1"/>
      <c r="D50" s="42" t="s">
        <v>47</v>
      </c>
      <c r="E50" s="43"/>
      <c r="F50" s="43"/>
      <c r="G50" s="42" t="s">
        <v>48</v>
      </c>
      <c r="H50" s="43"/>
      <c r="I50" s="43"/>
      <c r="J50" s="43"/>
      <c r="K50" s="43"/>
      <c r="L50" s="4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1"/>
      <c r="B61" s="32"/>
      <c r="C61" s="31"/>
      <c r="D61" s="44" t="s">
        <v>49</v>
      </c>
      <c r="E61" s="34"/>
      <c r="F61" s="112" t="s">
        <v>50</v>
      </c>
      <c r="G61" s="44" t="s">
        <v>49</v>
      </c>
      <c r="H61" s="34"/>
      <c r="I61" s="34"/>
      <c r="J61" s="113" t="s">
        <v>50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1"/>
      <c r="B65" s="32"/>
      <c r="C65" s="31"/>
      <c r="D65" s="42" t="s">
        <v>51</v>
      </c>
      <c r="E65" s="45"/>
      <c r="F65" s="45"/>
      <c r="G65" s="42" t="s">
        <v>52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1"/>
      <c r="B76" s="32"/>
      <c r="C76" s="31"/>
      <c r="D76" s="44" t="s">
        <v>49</v>
      </c>
      <c r="E76" s="34"/>
      <c r="F76" s="112" t="s">
        <v>50</v>
      </c>
      <c r="G76" s="44" t="s">
        <v>49</v>
      </c>
      <c r="H76" s="34"/>
      <c r="I76" s="34"/>
      <c r="J76" s="113" t="s">
        <v>50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1" t="s">
        <v>118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7" t="s">
        <v>15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1"/>
      <c r="D85" s="31"/>
      <c r="E85" s="261" t="str">
        <f>E7</f>
        <v>Zpevněná plocha Martinov</v>
      </c>
      <c r="F85" s="262"/>
      <c r="G85" s="262"/>
      <c r="H85" s="262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B86" s="20"/>
      <c r="C86" s="27" t="s">
        <v>113</v>
      </c>
      <c r="L86" s="20"/>
    </row>
    <row r="87" spans="1:31" s="1" customFormat="1" ht="16.5" customHeight="1">
      <c r="B87" s="20"/>
      <c r="E87" s="261" t="s">
        <v>268</v>
      </c>
      <c r="F87" s="247"/>
      <c r="G87" s="247"/>
      <c r="H87" s="247"/>
      <c r="L87" s="20"/>
    </row>
    <row r="88" spans="1:31" s="1" customFormat="1" ht="12" customHeight="1">
      <c r="B88" s="20"/>
      <c r="C88" s="27" t="s">
        <v>115</v>
      </c>
      <c r="L88" s="20"/>
    </row>
    <row r="89" spans="1:31" s="2" customFormat="1" ht="16.5" customHeight="1">
      <c r="A89" s="31"/>
      <c r="B89" s="32"/>
      <c r="C89" s="31"/>
      <c r="D89" s="31"/>
      <c r="E89" s="264" t="s">
        <v>426</v>
      </c>
      <c r="F89" s="260"/>
      <c r="G89" s="260"/>
      <c r="H89" s="260"/>
      <c r="I89" s="31"/>
      <c r="J89" s="31"/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2" customHeight="1">
      <c r="A90" s="31"/>
      <c r="B90" s="32"/>
      <c r="C90" s="27" t="s">
        <v>427</v>
      </c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6.5" customHeight="1">
      <c r="A91" s="31"/>
      <c r="B91" s="32"/>
      <c r="C91" s="31"/>
      <c r="D91" s="31"/>
      <c r="E91" s="240" t="str">
        <f>E13</f>
        <v>313 - Kanalizační odbočky</v>
      </c>
      <c r="F91" s="260"/>
      <c r="G91" s="260"/>
      <c r="H91" s="260"/>
      <c r="I91" s="31"/>
      <c r="J91" s="31"/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1"/>
      <c r="D92" s="31"/>
      <c r="E92" s="31"/>
      <c r="F92" s="31"/>
      <c r="G92" s="31"/>
      <c r="H92" s="31"/>
      <c r="I92" s="31"/>
      <c r="J92" s="31"/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2" customHeight="1">
      <c r="A93" s="31"/>
      <c r="B93" s="32"/>
      <c r="C93" s="27" t="s">
        <v>19</v>
      </c>
      <c r="D93" s="31"/>
      <c r="E93" s="31"/>
      <c r="F93" s="25" t="str">
        <f>F16</f>
        <v>Ostrava-Martinov</v>
      </c>
      <c r="G93" s="31"/>
      <c r="H93" s="31"/>
      <c r="I93" s="27" t="s">
        <v>21</v>
      </c>
      <c r="J93" s="54">
        <f>IF(J16="","",J16)</f>
        <v>44825</v>
      </c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6.95" customHeight="1">
      <c r="A94" s="31"/>
      <c r="B94" s="32"/>
      <c r="C94" s="31"/>
      <c r="D94" s="31"/>
      <c r="E94" s="31"/>
      <c r="F94" s="31"/>
      <c r="G94" s="31"/>
      <c r="H94" s="31"/>
      <c r="I94" s="31"/>
      <c r="J94" s="31"/>
      <c r="K94" s="31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25.7" customHeight="1">
      <c r="A95" s="31"/>
      <c r="B95" s="32"/>
      <c r="C95" s="27" t="s">
        <v>22</v>
      </c>
      <c r="D95" s="31"/>
      <c r="E95" s="31"/>
      <c r="F95" s="25" t="str">
        <f>E19</f>
        <v>MP Krásno,a.s.</v>
      </c>
      <c r="G95" s="31"/>
      <c r="H95" s="31"/>
      <c r="I95" s="27" t="s">
        <v>28</v>
      </c>
      <c r="J95" s="29" t="str">
        <f>E25</f>
        <v>Ivo Hradil-VODOPROJEKT</v>
      </c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15.2" customHeight="1">
      <c r="A96" s="31"/>
      <c r="B96" s="32"/>
      <c r="C96" s="27" t="s">
        <v>26</v>
      </c>
      <c r="D96" s="31"/>
      <c r="E96" s="31"/>
      <c r="F96" s="211" t="str">
        <f>IF(E22="","",E22)</f>
        <v>Vyplň údaj</v>
      </c>
      <c r="G96" s="212"/>
      <c r="H96" s="31"/>
      <c r="I96" s="27" t="s">
        <v>31</v>
      </c>
      <c r="J96" s="29" t="str">
        <f>E28</f>
        <v>Fajfrová Irena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customHeight="1">
      <c r="A97" s="31"/>
      <c r="B97" s="32"/>
      <c r="C97" s="31"/>
      <c r="D97" s="31"/>
      <c r="E97" s="31"/>
      <c r="F97" s="31"/>
      <c r="G97" s="31"/>
      <c r="H97" s="31"/>
      <c r="I97" s="31"/>
      <c r="J97" s="31"/>
      <c r="K97" s="31"/>
      <c r="L97" s="4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9.25" customHeight="1">
      <c r="A98" s="31"/>
      <c r="B98" s="32"/>
      <c r="C98" s="114" t="s">
        <v>119</v>
      </c>
      <c r="D98" s="106"/>
      <c r="E98" s="106"/>
      <c r="F98" s="106"/>
      <c r="G98" s="106"/>
      <c r="H98" s="106"/>
      <c r="I98" s="106"/>
      <c r="J98" s="115" t="s">
        <v>120</v>
      </c>
      <c r="K98" s="106"/>
      <c r="L98" s="4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99" spans="1:47" s="2" customFormat="1" ht="10.35" customHeight="1">
      <c r="A99" s="31"/>
      <c r="B99" s="32"/>
      <c r="C99" s="31"/>
      <c r="D99" s="31"/>
      <c r="E99" s="31"/>
      <c r="F99" s="31"/>
      <c r="G99" s="31"/>
      <c r="H99" s="31"/>
      <c r="I99" s="31"/>
      <c r="J99" s="31"/>
      <c r="K99" s="31"/>
      <c r="L99" s="4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47" s="2" customFormat="1" ht="22.9" customHeight="1">
      <c r="A100" s="31"/>
      <c r="B100" s="32"/>
      <c r="C100" s="116" t="s">
        <v>121</v>
      </c>
      <c r="D100" s="31"/>
      <c r="E100" s="31"/>
      <c r="F100" s="31"/>
      <c r="G100" s="31"/>
      <c r="H100" s="31"/>
      <c r="I100" s="31"/>
      <c r="J100" s="70">
        <f>J130</f>
        <v>0</v>
      </c>
      <c r="K100" s="31"/>
      <c r="L100" s="4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U100" s="17" t="s">
        <v>122</v>
      </c>
    </row>
    <row r="101" spans="1:47" s="9" customFormat="1" ht="24.95" customHeight="1">
      <c r="B101" s="117"/>
      <c r="D101" s="118" t="s">
        <v>123</v>
      </c>
      <c r="E101" s="119"/>
      <c r="F101" s="119"/>
      <c r="G101" s="119"/>
      <c r="H101" s="119"/>
      <c r="I101" s="119"/>
      <c r="J101" s="120">
        <f>J131</f>
        <v>0</v>
      </c>
      <c r="L101" s="117"/>
    </row>
    <row r="102" spans="1:47" s="10" customFormat="1" ht="19.899999999999999" customHeight="1">
      <c r="B102" s="121"/>
      <c r="D102" s="122" t="s">
        <v>124</v>
      </c>
      <c r="E102" s="123"/>
      <c r="F102" s="123"/>
      <c r="G102" s="123"/>
      <c r="H102" s="123"/>
      <c r="I102" s="123"/>
      <c r="J102" s="124">
        <f>J132</f>
        <v>0</v>
      </c>
      <c r="L102" s="121"/>
    </row>
    <row r="103" spans="1:47" s="10" customFormat="1" ht="19.899999999999999" customHeight="1">
      <c r="B103" s="121"/>
      <c r="D103" s="122" t="s">
        <v>429</v>
      </c>
      <c r="E103" s="123"/>
      <c r="F103" s="123"/>
      <c r="G103" s="123"/>
      <c r="H103" s="123"/>
      <c r="I103" s="123"/>
      <c r="J103" s="124">
        <f>J169</f>
        <v>0</v>
      </c>
      <c r="L103" s="121"/>
    </row>
    <row r="104" spans="1:47" s="10" customFormat="1" ht="19.899999999999999" customHeight="1">
      <c r="B104" s="121"/>
      <c r="D104" s="122" t="s">
        <v>271</v>
      </c>
      <c r="E104" s="123"/>
      <c r="F104" s="123"/>
      <c r="G104" s="123"/>
      <c r="H104" s="123"/>
      <c r="I104" s="123"/>
      <c r="J104" s="124">
        <f>J171</f>
        <v>0</v>
      </c>
      <c r="L104" s="121"/>
    </row>
    <row r="105" spans="1:47" s="10" customFormat="1" ht="19.899999999999999" customHeight="1">
      <c r="B105" s="121"/>
      <c r="D105" s="122" t="s">
        <v>272</v>
      </c>
      <c r="E105" s="123"/>
      <c r="F105" s="123"/>
      <c r="G105" s="123"/>
      <c r="H105" s="123"/>
      <c r="I105" s="123"/>
      <c r="J105" s="124">
        <f>J175</f>
        <v>0</v>
      </c>
      <c r="L105" s="121"/>
    </row>
    <row r="106" spans="1:47" s="10" customFormat="1" ht="19.899999999999999" customHeight="1">
      <c r="B106" s="121"/>
      <c r="D106" s="122" t="s">
        <v>128</v>
      </c>
      <c r="E106" s="123"/>
      <c r="F106" s="123"/>
      <c r="G106" s="123"/>
      <c r="H106" s="123"/>
      <c r="I106" s="123"/>
      <c r="J106" s="124">
        <f>J180</f>
        <v>0</v>
      </c>
      <c r="L106" s="121"/>
    </row>
    <row r="107" spans="1:47" s="2" customFormat="1" ht="21.75" customHeight="1">
      <c r="A107" s="31"/>
      <c r="B107" s="32"/>
      <c r="C107" s="31"/>
      <c r="D107" s="31"/>
      <c r="E107" s="31"/>
      <c r="F107" s="31"/>
      <c r="G107" s="31"/>
      <c r="H107" s="31"/>
      <c r="I107" s="31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47" s="2" customFormat="1" ht="6.95" customHeight="1">
      <c r="A108" s="31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12" spans="1:47" s="2" customFormat="1" ht="6.95" customHeight="1">
      <c r="A112" s="31"/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24.95" customHeight="1">
      <c r="A113" s="31"/>
      <c r="B113" s="32"/>
      <c r="C113" s="21" t="s">
        <v>129</v>
      </c>
      <c r="D113" s="31"/>
      <c r="E113" s="31"/>
      <c r="F113" s="31"/>
      <c r="G113" s="31"/>
      <c r="H113" s="31"/>
      <c r="I113" s="31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5" customHeight="1">
      <c r="A114" s="31"/>
      <c r="B114" s="32"/>
      <c r="C114" s="31"/>
      <c r="D114" s="31"/>
      <c r="E114" s="31"/>
      <c r="F114" s="31"/>
      <c r="G114" s="31"/>
      <c r="H114" s="31"/>
      <c r="I114" s="31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2" customHeight="1">
      <c r="A115" s="31"/>
      <c r="B115" s="32"/>
      <c r="C115" s="27" t="s">
        <v>15</v>
      </c>
      <c r="D115" s="31"/>
      <c r="E115" s="31"/>
      <c r="F115" s="31"/>
      <c r="G115" s="31"/>
      <c r="H115" s="31"/>
      <c r="I115" s="31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6.5" customHeight="1">
      <c r="A116" s="31"/>
      <c r="B116" s="32"/>
      <c r="C116" s="31"/>
      <c r="D116" s="31"/>
      <c r="E116" s="261" t="str">
        <f>E7</f>
        <v>Zpevněná plocha Martinov</v>
      </c>
      <c r="F116" s="262"/>
      <c r="G116" s="262"/>
      <c r="H116" s="262"/>
      <c r="I116" s="31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1" customFormat="1" ht="12" customHeight="1">
      <c r="B117" s="20"/>
      <c r="C117" s="27" t="s">
        <v>113</v>
      </c>
      <c r="L117" s="20"/>
    </row>
    <row r="118" spans="1:31" s="1" customFormat="1" ht="16.5" customHeight="1">
      <c r="B118" s="20"/>
      <c r="E118" s="261" t="s">
        <v>268</v>
      </c>
      <c r="F118" s="247"/>
      <c r="G118" s="247"/>
      <c r="H118" s="247"/>
      <c r="L118" s="20"/>
    </row>
    <row r="119" spans="1:31" s="1" customFormat="1" ht="12" customHeight="1">
      <c r="B119" s="20"/>
      <c r="C119" s="27" t="s">
        <v>115</v>
      </c>
      <c r="L119" s="20"/>
    </row>
    <row r="120" spans="1:31" s="2" customFormat="1" ht="16.5" customHeight="1">
      <c r="A120" s="31"/>
      <c r="B120" s="32"/>
      <c r="C120" s="31"/>
      <c r="D120" s="31"/>
      <c r="E120" s="264" t="s">
        <v>426</v>
      </c>
      <c r="F120" s="260"/>
      <c r="G120" s="260"/>
      <c r="H120" s="260"/>
      <c r="I120" s="31"/>
      <c r="J120" s="31"/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2" customHeight="1">
      <c r="A121" s="31"/>
      <c r="B121" s="32"/>
      <c r="C121" s="27" t="s">
        <v>427</v>
      </c>
      <c r="D121" s="31"/>
      <c r="E121" s="31"/>
      <c r="F121" s="31"/>
      <c r="G121" s="31"/>
      <c r="H121" s="31"/>
      <c r="I121" s="31"/>
      <c r="J121" s="31"/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6.5" customHeight="1">
      <c r="A122" s="31"/>
      <c r="B122" s="32"/>
      <c r="C122" s="31"/>
      <c r="D122" s="31"/>
      <c r="E122" s="240" t="str">
        <f>E13</f>
        <v>313 - Kanalizační odbočky</v>
      </c>
      <c r="F122" s="260"/>
      <c r="G122" s="260"/>
      <c r="H122" s="260"/>
      <c r="I122" s="31"/>
      <c r="J122" s="31"/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6.95" customHeight="1">
      <c r="A123" s="31"/>
      <c r="B123" s="32"/>
      <c r="C123" s="31"/>
      <c r="D123" s="31"/>
      <c r="E123" s="31"/>
      <c r="F123" s="31"/>
      <c r="G123" s="31"/>
      <c r="H123" s="31"/>
      <c r="I123" s="31"/>
      <c r="J123" s="31"/>
      <c r="K123" s="31"/>
      <c r="L123" s="4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2" customHeight="1">
      <c r="A124" s="31"/>
      <c r="B124" s="32"/>
      <c r="C124" s="27" t="s">
        <v>19</v>
      </c>
      <c r="D124" s="31"/>
      <c r="E124" s="31"/>
      <c r="F124" s="25" t="str">
        <f>F16</f>
        <v>Ostrava-Martinov</v>
      </c>
      <c r="G124" s="31"/>
      <c r="H124" s="31"/>
      <c r="I124" s="27" t="s">
        <v>21</v>
      </c>
      <c r="J124" s="54">
        <f>IF(J16="","",J16)</f>
        <v>44825</v>
      </c>
      <c r="K124" s="31"/>
      <c r="L124" s="4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6.95" customHeight="1">
      <c r="A125" s="31"/>
      <c r="B125" s="32"/>
      <c r="C125" s="31"/>
      <c r="D125" s="31"/>
      <c r="E125" s="31"/>
      <c r="F125" s="31"/>
      <c r="G125" s="31"/>
      <c r="H125" s="31"/>
      <c r="I125" s="31"/>
      <c r="J125" s="31"/>
      <c r="K125" s="31"/>
      <c r="L125" s="4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25.7" customHeight="1">
      <c r="A126" s="31"/>
      <c r="B126" s="32"/>
      <c r="C126" s="27" t="s">
        <v>22</v>
      </c>
      <c r="D126" s="31"/>
      <c r="E126" s="31"/>
      <c r="F126" s="25" t="str">
        <f>E19</f>
        <v>MP Krásno,a.s.</v>
      </c>
      <c r="G126" s="31"/>
      <c r="H126" s="31"/>
      <c r="I126" s="27" t="s">
        <v>28</v>
      </c>
      <c r="J126" s="29" t="str">
        <f>E25</f>
        <v>Ivo Hradil-VODOPROJEKT</v>
      </c>
      <c r="K126" s="31"/>
      <c r="L126" s="4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5.2" customHeight="1">
      <c r="A127" s="31"/>
      <c r="B127" s="32"/>
      <c r="C127" s="27" t="s">
        <v>26</v>
      </c>
      <c r="D127" s="31"/>
      <c r="E127" s="31"/>
      <c r="F127" s="211" t="str">
        <f>IF(E22="","",E22)</f>
        <v>Vyplň údaj</v>
      </c>
      <c r="G127" s="212"/>
      <c r="H127" s="31"/>
      <c r="I127" s="27" t="s">
        <v>31</v>
      </c>
      <c r="J127" s="29" t="str">
        <f>E28</f>
        <v>Fajfrová Irena</v>
      </c>
      <c r="K127" s="31"/>
      <c r="L127" s="4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0.35" customHeight="1">
      <c r="A128" s="31"/>
      <c r="B128" s="32"/>
      <c r="C128" s="31"/>
      <c r="D128" s="31"/>
      <c r="E128" s="31"/>
      <c r="F128" s="31"/>
      <c r="G128" s="31"/>
      <c r="H128" s="31"/>
      <c r="I128" s="31"/>
      <c r="J128" s="31"/>
      <c r="K128" s="31"/>
      <c r="L128" s="4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11" customFormat="1" ht="29.25" customHeight="1">
      <c r="A129" s="125"/>
      <c r="B129" s="126"/>
      <c r="C129" s="127" t="s">
        <v>130</v>
      </c>
      <c r="D129" s="128" t="s">
        <v>59</v>
      </c>
      <c r="E129" s="128" t="s">
        <v>55</v>
      </c>
      <c r="F129" s="128" t="s">
        <v>56</v>
      </c>
      <c r="G129" s="128" t="s">
        <v>131</v>
      </c>
      <c r="H129" s="128" t="s">
        <v>132</v>
      </c>
      <c r="I129" s="128" t="s">
        <v>133</v>
      </c>
      <c r="J129" s="128" t="s">
        <v>120</v>
      </c>
      <c r="K129" s="129" t="s">
        <v>134</v>
      </c>
      <c r="L129" s="130"/>
      <c r="M129" s="61" t="s">
        <v>0</v>
      </c>
      <c r="N129" s="62" t="s">
        <v>38</v>
      </c>
      <c r="O129" s="62" t="s">
        <v>135</v>
      </c>
      <c r="P129" s="62" t="s">
        <v>136</v>
      </c>
      <c r="Q129" s="62" t="s">
        <v>137</v>
      </c>
      <c r="R129" s="62" t="s">
        <v>138</v>
      </c>
      <c r="S129" s="62" t="s">
        <v>139</v>
      </c>
      <c r="T129" s="63" t="s">
        <v>140</v>
      </c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</row>
    <row r="130" spans="1:65" s="2" customFormat="1" ht="22.9" customHeight="1">
      <c r="A130" s="31"/>
      <c r="B130" s="32"/>
      <c r="C130" s="68" t="s">
        <v>141</v>
      </c>
      <c r="D130" s="31"/>
      <c r="E130" s="31"/>
      <c r="F130" s="31"/>
      <c r="G130" s="31"/>
      <c r="H130" s="31"/>
      <c r="I130" s="31"/>
      <c r="J130" s="131">
        <f>BK130</f>
        <v>0</v>
      </c>
      <c r="K130" s="31"/>
      <c r="L130" s="32"/>
      <c r="M130" s="64"/>
      <c r="N130" s="55"/>
      <c r="O130" s="65"/>
      <c r="P130" s="132">
        <f>P131</f>
        <v>0</v>
      </c>
      <c r="Q130" s="65"/>
      <c r="R130" s="132">
        <f>R131</f>
        <v>9.8408728299999968</v>
      </c>
      <c r="S130" s="65"/>
      <c r="T130" s="133">
        <f>T131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T130" s="17" t="s">
        <v>73</v>
      </c>
      <c r="AU130" s="17" t="s">
        <v>122</v>
      </c>
      <c r="BK130" s="134">
        <f>BK131</f>
        <v>0</v>
      </c>
    </row>
    <row r="131" spans="1:65" s="12" customFormat="1" ht="25.9" customHeight="1">
      <c r="B131" s="135"/>
      <c r="D131" s="136" t="s">
        <v>73</v>
      </c>
      <c r="E131" s="137" t="s">
        <v>142</v>
      </c>
      <c r="F131" s="137" t="s">
        <v>143</v>
      </c>
      <c r="I131" s="138"/>
      <c r="J131" s="139">
        <f>BK131</f>
        <v>0</v>
      </c>
      <c r="L131" s="135"/>
      <c r="M131" s="140"/>
      <c r="N131" s="141"/>
      <c r="O131" s="141"/>
      <c r="P131" s="142">
        <f>P132+P169+P171+P175+P180</f>
        <v>0</v>
      </c>
      <c r="Q131" s="141"/>
      <c r="R131" s="142">
        <f>R132+R169+R171+R175+R180</f>
        <v>9.8408728299999968</v>
      </c>
      <c r="S131" s="141"/>
      <c r="T131" s="143">
        <f>T132+T169+T171+T175+T180</f>
        <v>0</v>
      </c>
      <c r="AR131" s="136" t="s">
        <v>80</v>
      </c>
      <c r="AT131" s="144" t="s">
        <v>73</v>
      </c>
      <c r="AU131" s="144" t="s">
        <v>74</v>
      </c>
      <c r="AY131" s="136" t="s">
        <v>144</v>
      </c>
      <c r="BK131" s="145">
        <f>BK132+BK169+BK171+BK175+BK180</f>
        <v>0</v>
      </c>
    </row>
    <row r="132" spans="1:65" s="12" customFormat="1" ht="22.9" customHeight="1">
      <c r="B132" s="135"/>
      <c r="D132" s="136" t="s">
        <v>73</v>
      </c>
      <c r="E132" s="146" t="s">
        <v>80</v>
      </c>
      <c r="F132" s="146" t="s">
        <v>145</v>
      </c>
      <c r="I132" s="138"/>
      <c r="J132" s="147">
        <f>BK132</f>
        <v>0</v>
      </c>
      <c r="L132" s="135"/>
      <c r="M132" s="140"/>
      <c r="N132" s="141"/>
      <c r="O132" s="141"/>
      <c r="P132" s="142">
        <f>SUM(P133:P168)</f>
        <v>0</v>
      </c>
      <c r="Q132" s="141"/>
      <c r="R132" s="142">
        <f>SUM(R133:R168)</f>
        <v>8.975208079999998</v>
      </c>
      <c r="S132" s="141"/>
      <c r="T132" s="143">
        <f>SUM(T133:T168)</f>
        <v>0</v>
      </c>
      <c r="AR132" s="136" t="s">
        <v>80</v>
      </c>
      <c r="AT132" s="144" t="s">
        <v>73</v>
      </c>
      <c r="AU132" s="144" t="s">
        <v>80</v>
      </c>
      <c r="AY132" s="136" t="s">
        <v>144</v>
      </c>
      <c r="BK132" s="145">
        <f>SUM(BK133:BK168)</f>
        <v>0</v>
      </c>
    </row>
    <row r="133" spans="1:65" s="2" customFormat="1" ht="37.9" customHeight="1">
      <c r="A133" s="31"/>
      <c r="B133" s="148"/>
      <c r="C133" s="149" t="s">
        <v>80</v>
      </c>
      <c r="D133" s="149" t="s">
        <v>146</v>
      </c>
      <c r="E133" s="150" t="s">
        <v>892</v>
      </c>
      <c r="F133" s="151" t="s">
        <v>893</v>
      </c>
      <c r="G133" s="152" t="s">
        <v>210</v>
      </c>
      <c r="H133" s="153">
        <v>2.4670000000000001</v>
      </c>
      <c r="I133" s="154"/>
      <c r="J133" s="155">
        <f>ROUND(I133*H133,2)</f>
        <v>0</v>
      </c>
      <c r="K133" s="151" t="s">
        <v>150</v>
      </c>
      <c r="L133" s="32"/>
      <c r="M133" s="156" t="s">
        <v>0</v>
      </c>
      <c r="N133" s="157" t="s">
        <v>39</v>
      </c>
      <c r="O133" s="57"/>
      <c r="P133" s="158">
        <f>O133*H133</f>
        <v>0</v>
      </c>
      <c r="Q133" s="158">
        <v>0</v>
      </c>
      <c r="R133" s="158">
        <f>Q133*H133</f>
        <v>0</v>
      </c>
      <c r="S133" s="158">
        <v>0</v>
      </c>
      <c r="T133" s="159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60" t="s">
        <v>151</v>
      </c>
      <c r="AT133" s="160" t="s">
        <v>146</v>
      </c>
      <c r="AU133" s="160" t="s">
        <v>82</v>
      </c>
      <c r="AY133" s="17" t="s">
        <v>144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7" t="s">
        <v>80</v>
      </c>
      <c r="BK133" s="161">
        <f>ROUND(I133*H133,2)</f>
        <v>0</v>
      </c>
      <c r="BL133" s="17" t="s">
        <v>151</v>
      </c>
      <c r="BM133" s="160" t="s">
        <v>835</v>
      </c>
    </row>
    <row r="134" spans="1:65" s="14" customFormat="1">
      <c r="B134" s="170"/>
      <c r="D134" s="163" t="s">
        <v>157</v>
      </c>
      <c r="E134" s="171" t="s">
        <v>0</v>
      </c>
      <c r="F134" s="172" t="s">
        <v>894</v>
      </c>
      <c r="H134" s="173">
        <v>1.742</v>
      </c>
      <c r="I134" s="174"/>
      <c r="L134" s="170"/>
      <c r="M134" s="175"/>
      <c r="N134" s="176"/>
      <c r="O134" s="176"/>
      <c r="P134" s="176"/>
      <c r="Q134" s="176"/>
      <c r="R134" s="176"/>
      <c r="S134" s="176"/>
      <c r="T134" s="177"/>
      <c r="AT134" s="171" t="s">
        <v>157</v>
      </c>
      <c r="AU134" s="171" t="s">
        <v>82</v>
      </c>
      <c r="AV134" s="14" t="s">
        <v>82</v>
      </c>
      <c r="AW134" s="14" t="s">
        <v>30</v>
      </c>
      <c r="AX134" s="14" t="s">
        <v>74</v>
      </c>
      <c r="AY134" s="171" t="s">
        <v>144</v>
      </c>
    </row>
    <row r="135" spans="1:65" s="14" customFormat="1">
      <c r="B135" s="170"/>
      <c r="D135" s="163" t="s">
        <v>157</v>
      </c>
      <c r="E135" s="171" t="s">
        <v>0</v>
      </c>
      <c r="F135" s="172" t="s">
        <v>895</v>
      </c>
      <c r="H135" s="173">
        <v>1.121</v>
      </c>
      <c r="I135" s="174"/>
      <c r="L135" s="170"/>
      <c r="M135" s="175"/>
      <c r="N135" s="176"/>
      <c r="O135" s="176"/>
      <c r="P135" s="176"/>
      <c r="Q135" s="176"/>
      <c r="R135" s="176"/>
      <c r="S135" s="176"/>
      <c r="T135" s="177"/>
      <c r="AT135" s="171" t="s">
        <v>157</v>
      </c>
      <c r="AU135" s="171" t="s">
        <v>82</v>
      </c>
      <c r="AV135" s="14" t="s">
        <v>82</v>
      </c>
      <c r="AW135" s="14" t="s">
        <v>30</v>
      </c>
      <c r="AX135" s="14" t="s">
        <v>74</v>
      </c>
      <c r="AY135" s="171" t="s">
        <v>144</v>
      </c>
    </row>
    <row r="136" spans="1:65" s="14" customFormat="1">
      <c r="B136" s="170"/>
      <c r="D136" s="163" t="s">
        <v>157</v>
      </c>
      <c r="E136" s="171" t="s">
        <v>0</v>
      </c>
      <c r="F136" s="172" t="s">
        <v>896</v>
      </c>
      <c r="H136" s="173">
        <v>1.0349999999999999</v>
      </c>
      <c r="I136" s="174"/>
      <c r="L136" s="170"/>
      <c r="M136" s="175"/>
      <c r="N136" s="176"/>
      <c r="O136" s="176"/>
      <c r="P136" s="176"/>
      <c r="Q136" s="176"/>
      <c r="R136" s="176"/>
      <c r="S136" s="176"/>
      <c r="T136" s="177"/>
      <c r="AT136" s="171" t="s">
        <v>157</v>
      </c>
      <c r="AU136" s="171" t="s">
        <v>82</v>
      </c>
      <c r="AV136" s="14" t="s">
        <v>82</v>
      </c>
      <c r="AW136" s="14" t="s">
        <v>30</v>
      </c>
      <c r="AX136" s="14" t="s">
        <v>74</v>
      </c>
      <c r="AY136" s="171" t="s">
        <v>144</v>
      </c>
    </row>
    <row r="137" spans="1:65" s="14" customFormat="1">
      <c r="B137" s="170"/>
      <c r="D137" s="163" t="s">
        <v>157</v>
      </c>
      <c r="E137" s="171" t="s">
        <v>0</v>
      </c>
      <c r="F137" s="172" t="s">
        <v>896</v>
      </c>
      <c r="H137" s="173">
        <v>1.0349999999999999</v>
      </c>
      <c r="I137" s="174"/>
      <c r="L137" s="170"/>
      <c r="M137" s="175"/>
      <c r="N137" s="176"/>
      <c r="O137" s="176"/>
      <c r="P137" s="176"/>
      <c r="Q137" s="176"/>
      <c r="R137" s="176"/>
      <c r="S137" s="176"/>
      <c r="T137" s="177"/>
      <c r="AT137" s="171" t="s">
        <v>157</v>
      </c>
      <c r="AU137" s="171" t="s">
        <v>82</v>
      </c>
      <c r="AV137" s="14" t="s">
        <v>82</v>
      </c>
      <c r="AW137" s="14" t="s">
        <v>30</v>
      </c>
      <c r="AX137" s="14" t="s">
        <v>74</v>
      </c>
      <c r="AY137" s="171" t="s">
        <v>144</v>
      </c>
    </row>
    <row r="138" spans="1:65" s="15" customFormat="1">
      <c r="B138" s="178"/>
      <c r="D138" s="163" t="s">
        <v>157</v>
      </c>
      <c r="E138" s="179" t="s">
        <v>423</v>
      </c>
      <c r="F138" s="180" t="s">
        <v>170</v>
      </c>
      <c r="H138" s="181">
        <v>4.9329999999999998</v>
      </c>
      <c r="I138" s="182"/>
      <c r="L138" s="178"/>
      <c r="M138" s="183"/>
      <c r="N138" s="184"/>
      <c r="O138" s="184"/>
      <c r="P138" s="184"/>
      <c r="Q138" s="184"/>
      <c r="R138" s="184"/>
      <c r="S138" s="184"/>
      <c r="T138" s="185"/>
      <c r="AT138" s="179" t="s">
        <v>157</v>
      </c>
      <c r="AU138" s="179" t="s">
        <v>82</v>
      </c>
      <c r="AV138" s="15" t="s">
        <v>151</v>
      </c>
      <c r="AW138" s="15" t="s">
        <v>30</v>
      </c>
      <c r="AX138" s="15" t="s">
        <v>74</v>
      </c>
      <c r="AY138" s="179" t="s">
        <v>144</v>
      </c>
    </row>
    <row r="139" spans="1:65" s="14" customFormat="1">
      <c r="B139" s="170"/>
      <c r="D139" s="163" t="s">
        <v>157</v>
      </c>
      <c r="E139" s="171" t="s">
        <v>0</v>
      </c>
      <c r="F139" s="172" t="s">
        <v>460</v>
      </c>
      <c r="H139" s="173">
        <v>2.4670000000000001</v>
      </c>
      <c r="I139" s="174"/>
      <c r="L139" s="170"/>
      <c r="M139" s="175"/>
      <c r="N139" s="176"/>
      <c r="O139" s="176"/>
      <c r="P139" s="176"/>
      <c r="Q139" s="176"/>
      <c r="R139" s="176"/>
      <c r="S139" s="176"/>
      <c r="T139" s="177"/>
      <c r="AT139" s="171" t="s">
        <v>157</v>
      </c>
      <c r="AU139" s="171" t="s">
        <v>82</v>
      </c>
      <c r="AV139" s="14" t="s">
        <v>82</v>
      </c>
      <c r="AW139" s="14" t="s">
        <v>30</v>
      </c>
      <c r="AX139" s="14" t="s">
        <v>80</v>
      </c>
      <c r="AY139" s="171" t="s">
        <v>144</v>
      </c>
    </row>
    <row r="140" spans="1:65" s="2" customFormat="1" ht="37.9" customHeight="1">
      <c r="A140" s="31"/>
      <c r="B140" s="148"/>
      <c r="C140" s="149" t="s">
        <v>82</v>
      </c>
      <c r="D140" s="149" t="s">
        <v>146</v>
      </c>
      <c r="E140" s="150" t="s">
        <v>897</v>
      </c>
      <c r="F140" s="151" t="s">
        <v>898</v>
      </c>
      <c r="G140" s="152" t="s">
        <v>210</v>
      </c>
      <c r="H140" s="153">
        <v>2.4670000000000001</v>
      </c>
      <c r="I140" s="154"/>
      <c r="J140" s="155">
        <f>ROUND(I140*H140,2)</f>
        <v>0</v>
      </c>
      <c r="K140" s="151" t="s">
        <v>150</v>
      </c>
      <c r="L140" s="32"/>
      <c r="M140" s="156" t="s">
        <v>0</v>
      </c>
      <c r="N140" s="157" t="s">
        <v>39</v>
      </c>
      <c r="O140" s="57"/>
      <c r="P140" s="158">
        <f>O140*H140</f>
        <v>0</v>
      </c>
      <c r="Q140" s="158">
        <v>0</v>
      </c>
      <c r="R140" s="158">
        <f>Q140*H140</f>
        <v>0</v>
      </c>
      <c r="S140" s="158">
        <v>0</v>
      </c>
      <c r="T140" s="159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60" t="s">
        <v>151</v>
      </c>
      <c r="AT140" s="160" t="s">
        <v>146</v>
      </c>
      <c r="AU140" s="160" t="s">
        <v>82</v>
      </c>
      <c r="AY140" s="17" t="s">
        <v>144</v>
      </c>
      <c r="BE140" s="161">
        <f>IF(N140="základní",J140,0)</f>
        <v>0</v>
      </c>
      <c r="BF140" s="161">
        <f>IF(N140="snížená",J140,0)</f>
        <v>0</v>
      </c>
      <c r="BG140" s="161">
        <f>IF(N140="zákl. přenesená",J140,0)</f>
        <v>0</v>
      </c>
      <c r="BH140" s="161">
        <f>IF(N140="sníž. přenesená",J140,0)</f>
        <v>0</v>
      </c>
      <c r="BI140" s="161">
        <f>IF(N140="nulová",J140,0)</f>
        <v>0</v>
      </c>
      <c r="BJ140" s="17" t="s">
        <v>80</v>
      </c>
      <c r="BK140" s="161">
        <f>ROUND(I140*H140,2)</f>
        <v>0</v>
      </c>
      <c r="BL140" s="17" t="s">
        <v>151</v>
      </c>
      <c r="BM140" s="160" t="s">
        <v>840</v>
      </c>
    </row>
    <row r="141" spans="1:65" s="14" customFormat="1">
      <c r="B141" s="170"/>
      <c r="D141" s="163" t="s">
        <v>157</v>
      </c>
      <c r="E141" s="171" t="s">
        <v>0</v>
      </c>
      <c r="F141" s="172" t="s">
        <v>460</v>
      </c>
      <c r="H141" s="173">
        <v>2.4670000000000001</v>
      </c>
      <c r="I141" s="174"/>
      <c r="L141" s="170"/>
      <c r="M141" s="175"/>
      <c r="N141" s="176"/>
      <c r="O141" s="176"/>
      <c r="P141" s="176"/>
      <c r="Q141" s="176"/>
      <c r="R141" s="176"/>
      <c r="S141" s="176"/>
      <c r="T141" s="177"/>
      <c r="AT141" s="171" t="s">
        <v>157</v>
      </c>
      <c r="AU141" s="171" t="s">
        <v>82</v>
      </c>
      <c r="AV141" s="14" t="s">
        <v>82</v>
      </c>
      <c r="AW141" s="14" t="s">
        <v>30</v>
      </c>
      <c r="AX141" s="14" t="s">
        <v>80</v>
      </c>
      <c r="AY141" s="171" t="s">
        <v>144</v>
      </c>
    </row>
    <row r="142" spans="1:65" s="2" customFormat="1" ht="21.75" customHeight="1">
      <c r="A142" s="31"/>
      <c r="B142" s="148"/>
      <c r="C142" s="149" t="s">
        <v>97</v>
      </c>
      <c r="D142" s="149" t="s">
        <v>146</v>
      </c>
      <c r="E142" s="150" t="s">
        <v>473</v>
      </c>
      <c r="F142" s="151" t="s">
        <v>474</v>
      </c>
      <c r="G142" s="152" t="s">
        <v>149</v>
      </c>
      <c r="H142" s="153">
        <v>10.962</v>
      </c>
      <c r="I142" s="154"/>
      <c r="J142" s="155">
        <f>ROUND(I142*H142,2)</f>
        <v>0</v>
      </c>
      <c r="K142" s="151" t="s">
        <v>150</v>
      </c>
      <c r="L142" s="32"/>
      <c r="M142" s="156" t="s">
        <v>0</v>
      </c>
      <c r="N142" s="157" t="s">
        <v>39</v>
      </c>
      <c r="O142" s="57"/>
      <c r="P142" s="158">
        <f>O142*H142</f>
        <v>0</v>
      </c>
      <c r="Q142" s="158">
        <v>8.4000000000000003E-4</v>
      </c>
      <c r="R142" s="158">
        <f>Q142*H142</f>
        <v>9.2080800000000004E-3</v>
      </c>
      <c r="S142" s="158">
        <v>0</v>
      </c>
      <c r="T142" s="159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60" t="s">
        <v>151</v>
      </c>
      <c r="AT142" s="160" t="s">
        <v>146</v>
      </c>
      <c r="AU142" s="160" t="s">
        <v>82</v>
      </c>
      <c r="AY142" s="17" t="s">
        <v>144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17" t="s">
        <v>80</v>
      </c>
      <c r="BK142" s="161">
        <f>ROUND(I142*H142,2)</f>
        <v>0</v>
      </c>
      <c r="BL142" s="17" t="s">
        <v>151</v>
      </c>
      <c r="BM142" s="160" t="s">
        <v>848</v>
      </c>
    </row>
    <row r="143" spans="1:65" s="14" customFormat="1">
      <c r="B143" s="170"/>
      <c r="D143" s="163" t="s">
        <v>157</v>
      </c>
      <c r="E143" s="171" t="s">
        <v>0</v>
      </c>
      <c r="F143" s="172" t="s">
        <v>849</v>
      </c>
      <c r="H143" s="173">
        <v>10.962</v>
      </c>
      <c r="I143" s="174"/>
      <c r="L143" s="170"/>
      <c r="M143" s="175"/>
      <c r="N143" s="176"/>
      <c r="O143" s="176"/>
      <c r="P143" s="176"/>
      <c r="Q143" s="176"/>
      <c r="R143" s="176"/>
      <c r="S143" s="176"/>
      <c r="T143" s="177"/>
      <c r="AT143" s="171" t="s">
        <v>157</v>
      </c>
      <c r="AU143" s="171" t="s">
        <v>82</v>
      </c>
      <c r="AV143" s="14" t="s">
        <v>82</v>
      </c>
      <c r="AW143" s="14" t="s">
        <v>30</v>
      </c>
      <c r="AX143" s="14" t="s">
        <v>80</v>
      </c>
      <c r="AY143" s="171" t="s">
        <v>144</v>
      </c>
    </row>
    <row r="144" spans="1:65" s="2" customFormat="1" ht="24.2" customHeight="1">
      <c r="A144" s="31"/>
      <c r="B144" s="148"/>
      <c r="C144" s="149" t="s">
        <v>151</v>
      </c>
      <c r="D144" s="149" t="s">
        <v>146</v>
      </c>
      <c r="E144" s="150" t="s">
        <v>484</v>
      </c>
      <c r="F144" s="151" t="s">
        <v>485</v>
      </c>
      <c r="G144" s="152" t="s">
        <v>149</v>
      </c>
      <c r="H144" s="153">
        <v>10.962</v>
      </c>
      <c r="I144" s="154"/>
      <c r="J144" s="155">
        <f>ROUND(I144*H144,2)</f>
        <v>0</v>
      </c>
      <c r="K144" s="151" t="s">
        <v>150</v>
      </c>
      <c r="L144" s="32"/>
      <c r="M144" s="156" t="s">
        <v>0</v>
      </c>
      <c r="N144" s="157" t="s">
        <v>39</v>
      </c>
      <c r="O144" s="57"/>
      <c r="P144" s="158">
        <f>O144*H144</f>
        <v>0</v>
      </c>
      <c r="Q144" s="158">
        <v>0</v>
      </c>
      <c r="R144" s="158">
        <f>Q144*H144</f>
        <v>0</v>
      </c>
      <c r="S144" s="158">
        <v>0</v>
      </c>
      <c r="T144" s="159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60" t="s">
        <v>151</v>
      </c>
      <c r="AT144" s="160" t="s">
        <v>146</v>
      </c>
      <c r="AU144" s="160" t="s">
        <v>82</v>
      </c>
      <c r="AY144" s="17" t="s">
        <v>144</v>
      </c>
      <c r="BE144" s="161">
        <f>IF(N144="základní",J144,0)</f>
        <v>0</v>
      </c>
      <c r="BF144" s="161">
        <f>IF(N144="snížená",J144,0)</f>
        <v>0</v>
      </c>
      <c r="BG144" s="161">
        <f>IF(N144="zákl. přenesená",J144,0)</f>
        <v>0</v>
      </c>
      <c r="BH144" s="161">
        <f>IF(N144="sníž. přenesená",J144,0)</f>
        <v>0</v>
      </c>
      <c r="BI144" s="161">
        <f>IF(N144="nulová",J144,0)</f>
        <v>0</v>
      </c>
      <c r="BJ144" s="17" t="s">
        <v>80</v>
      </c>
      <c r="BK144" s="161">
        <f>ROUND(I144*H144,2)</f>
        <v>0</v>
      </c>
      <c r="BL144" s="17" t="s">
        <v>151</v>
      </c>
      <c r="BM144" s="160" t="s">
        <v>850</v>
      </c>
    </row>
    <row r="145" spans="1:65" s="2" customFormat="1" ht="37.9" customHeight="1">
      <c r="A145" s="31"/>
      <c r="B145" s="148"/>
      <c r="C145" s="149" t="s">
        <v>160</v>
      </c>
      <c r="D145" s="149" t="s">
        <v>146</v>
      </c>
      <c r="E145" s="150" t="s">
        <v>296</v>
      </c>
      <c r="F145" s="151" t="s">
        <v>297</v>
      </c>
      <c r="G145" s="152" t="s">
        <v>210</v>
      </c>
      <c r="H145" s="153">
        <v>2.4670000000000001</v>
      </c>
      <c r="I145" s="154"/>
      <c r="J145" s="155">
        <f>ROUND(I145*H145,2)</f>
        <v>0</v>
      </c>
      <c r="K145" s="151" t="s">
        <v>150</v>
      </c>
      <c r="L145" s="32"/>
      <c r="M145" s="156" t="s">
        <v>0</v>
      </c>
      <c r="N145" s="157" t="s">
        <v>39</v>
      </c>
      <c r="O145" s="57"/>
      <c r="P145" s="158">
        <f>O145*H145</f>
        <v>0</v>
      </c>
      <c r="Q145" s="158">
        <v>0</v>
      </c>
      <c r="R145" s="158">
        <f>Q145*H145</f>
        <v>0</v>
      </c>
      <c r="S145" s="158">
        <v>0</v>
      </c>
      <c r="T145" s="159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60" t="s">
        <v>151</v>
      </c>
      <c r="AT145" s="160" t="s">
        <v>146</v>
      </c>
      <c r="AU145" s="160" t="s">
        <v>82</v>
      </c>
      <c r="AY145" s="17" t="s">
        <v>144</v>
      </c>
      <c r="BE145" s="161">
        <f>IF(N145="základní",J145,0)</f>
        <v>0</v>
      </c>
      <c r="BF145" s="161">
        <f>IF(N145="snížená",J145,0)</f>
        <v>0</v>
      </c>
      <c r="BG145" s="161">
        <f>IF(N145="zákl. přenesená",J145,0)</f>
        <v>0</v>
      </c>
      <c r="BH145" s="161">
        <f>IF(N145="sníž. přenesená",J145,0)</f>
        <v>0</v>
      </c>
      <c r="BI145" s="161">
        <f>IF(N145="nulová",J145,0)</f>
        <v>0</v>
      </c>
      <c r="BJ145" s="17" t="s">
        <v>80</v>
      </c>
      <c r="BK145" s="161">
        <f>ROUND(I145*H145,2)</f>
        <v>0</v>
      </c>
      <c r="BL145" s="17" t="s">
        <v>151</v>
      </c>
      <c r="BM145" s="160" t="s">
        <v>856</v>
      </c>
    </row>
    <row r="146" spans="1:65" s="13" customFormat="1">
      <c r="B146" s="162"/>
      <c r="D146" s="163" t="s">
        <v>157</v>
      </c>
      <c r="E146" s="164" t="s">
        <v>0</v>
      </c>
      <c r="F146" s="165" t="s">
        <v>503</v>
      </c>
      <c r="H146" s="164" t="s">
        <v>0</v>
      </c>
      <c r="I146" s="166"/>
      <c r="L146" s="162"/>
      <c r="M146" s="167"/>
      <c r="N146" s="168"/>
      <c r="O146" s="168"/>
      <c r="P146" s="168"/>
      <c r="Q146" s="168"/>
      <c r="R146" s="168"/>
      <c r="S146" s="168"/>
      <c r="T146" s="169"/>
      <c r="AT146" s="164" t="s">
        <v>157</v>
      </c>
      <c r="AU146" s="164" t="s">
        <v>82</v>
      </c>
      <c r="AV146" s="13" t="s">
        <v>80</v>
      </c>
      <c r="AW146" s="13" t="s">
        <v>30</v>
      </c>
      <c r="AX146" s="13" t="s">
        <v>74</v>
      </c>
      <c r="AY146" s="164" t="s">
        <v>144</v>
      </c>
    </row>
    <row r="147" spans="1:65" s="14" customFormat="1">
      <c r="B147" s="170"/>
      <c r="D147" s="163" t="s">
        <v>157</v>
      </c>
      <c r="E147" s="171" t="s">
        <v>417</v>
      </c>
      <c r="F147" s="172" t="s">
        <v>423</v>
      </c>
      <c r="H147" s="173">
        <v>4.9329999999999998</v>
      </c>
      <c r="I147" s="174"/>
      <c r="L147" s="170"/>
      <c r="M147" s="175"/>
      <c r="N147" s="176"/>
      <c r="O147" s="176"/>
      <c r="P147" s="176"/>
      <c r="Q147" s="176"/>
      <c r="R147" s="176"/>
      <c r="S147" s="176"/>
      <c r="T147" s="177"/>
      <c r="AT147" s="171" t="s">
        <v>157</v>
      </c>
      <c r="AU147" s="171" t="s">
        <v>82</v>
      </c>
      <c r="AV147" s="14" t="s">
        <v>82</v>
      </c>
      <c r="AW147" s="14" t="s">
        <v>30</v>
      </c>
      <c r="AX147" s="14" t="s">
        <v>74</v>
      </c>
      <c r="AY147" s="171" t="s">
        <v>144</v>
      </c>
    </row>
    <row r="148" spans="1:65" s="14" customFormat="1">
      <c r="B148" s="170"/>
      <c r="D148" s="163" t="s">
        <v>157</v>
      </c>
      <c r="E148" s="171" t="s">
        <v>0</v>
      </c>
      <c r="F148" s="172" t="s">
        <v>505</v>
      </c>
      <c r="H148" s="173">
        <v>2.4670000000000001</v>
      </c>
      <c r="I148" s="174"/>
      <c r="L148" s="170"/>
      <c r="M148" s="175"/>
      <c r="N148" s="176"/>
      <c r="O148" s="176"/>
      <c r="P148" s="176"/>
      <c r="Q148" s="176"/>
      <c r="R148" s="176"/>
      <c r="S148" s="176"/>
      <c r="T148" s="177"/>
      <c r="AT148" s="171" t="s">
        <v>157</v>
      </c>
      <c r="AU148" s="171" t="s">
        <v>82</v>
      </c>
      <c r="AV148" s="14" t="s">
        <v>82</v>
      </c>
      <c r="AW148" s="14" t="s">
        <v>30</v>
      </c>
      <c r="AX148" s="14" t="s">
        <v>80</v>
      </c>
      <c r="AY148" s="171" t="s">
        <v>144</v>
      </c>
    </row>
    <row r="149" spans="1:65" s="2" customFormat="1" ht="37.9" customHeight="1">
      <c r="A149" s="31"/>
      <c r="B149" s="148"/>
      <c r="C149" s="149" t="s">
        <v>172</v>
      </c>
      <c r="D149" s="149" t="s">
        <v>146</v>
      </c>
      <c r="E149" s="150" t="s">
        <v>301</v>
      </c>
      <c r="F149" s="151" t="s">
        <v>302</v>
      </c>
      <c r="G149" s="152" t="s">
        <v>210</v>
      </c>
      <c r="H149" s="153">
        <v>24.664999999999999</v>
      </c>
      <c r="I149" s="154"/>
      <c r="J149" s="155">
        <f>ROUND(I149*H149,2)</f>
        <v>0</v>
      </c>
      <c r="K149" s="151" t="s">
        <v>150</v>
      </c>
      <c r="L149" s="32"/>
      <c r="M149" s="156" t="s">
        <v>0</v>
      </c>
      <c r="N149" s="157" t="s">
        <v>39</v>
      </c>
      <c r="O149" s="57"/>
      <c r="P149" s="158">
        <f>O149*H149</f>
        <v>0</v>
      </c>
      <c r="Q149" s="158">
        <v>0</v>
      </c>
      <c r="R149" s="158">
        <f>Q149*H149</f>
        <v>0</v>
      </c>
      <c r="S149" s="158">
        <v>0</v>
      </c>
      <c r="T149" s="159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60" t="s">
        <v>151</v>
      </c>
      <c r="AT149" s="160" t="s">
        <v>146</v>
      </c>
      <c r="AU149" s="160" t="s">
        <v>82</v>
      </c>
      <c r="AY149" s="17" t="s">
        <v>144</v>
      </c>
      <c r="BE149" s="161">
        <f>IF(N149="základní",J149,0)</f>
        <v>0</v>
      </c>
      <c r="BF149" s="161">
        <f>IF(N149="snížená",J149,0)</f>
        <v>0</v>
      </c>
      <c r="BG149" s="161">
        <f>IF(N149="zákl. přenesená",J149,0)</f>
        <v>0</v>
      </c>
      <c r="BH149" s="161">
        <f>IF(N149="sníž. přenesená",J149,0)</f>
        <v>0</v>
      </c>
      <c r="BI149" s="161">
        <f>IF(N149="nulová",J149,0)</f>
        <v>0</v>
      </c>
      <c r="BJ149" s="17" t="s">
        <v>80</v>
      </c>
      <c r="BK149" s="161">
        <f>ROUND(I149*H149,2)</f>
        <v>0</v>
      </c>
      <c r="BL149" s="17" t="s">
        <v>151</v>
      </c>
      <c r="BM149" s="160" t="s">
        <v>858</v>
      </c>
    </row>
    <row r="150" spans="1:65" s="14" customFormat="1">
      <c r="B150" s="170"/>
      <c r="D150" s="163" t="s">
        <v>157</v>
      </c>
      <c r="E150" s="171" t="s">
        <v>0</v>
      </c>
      <c r="F150" s="172" t="s">
        <v>507</v>
      </c>
      <c r="H150" s="173">
        <v>24.664999999999999</v>
      </c>
      <c r="I150" s="174"/>
      <c r="L150" s="170"/>
      <c r="M150" s="175"/>
      <c r="N150" s="176"/>
      <c r="O150" s="176"/>
      <c r="P150" s="176"/>
      <c r="Q150" s="176"/>
      <c r="R150" s="176"/>
      <c r="S150" s="176"/>
      <c r="T150" s="177"/>
      <c r="AT150" s="171" t="s">
        <v>157</v>
      </c>
      <c r="AU150" s="171" t="s">
        <v>82</v>
      </c>
      <c r="AV150" s="14" t="s">
        <v>82</v>
      </c>
      <c r="AW150" s="14" t="s">
        <v>30</v>
      </c>
      <c r="AX150" s="14" t="s">
        <v>80</v>
      </c>
      <c r="AY150" s="171" t="s">
        <v>144</v>
      </c>
    </row>
    <row r="151" spans="1:65" s="2" customFormat="1" ht="37.9" customHeight="1">
      <c r="A151" s="31"/>
      <c r="B151" s="148"/>
      <c r="C151" s="149" t="s">
        <v>176</v>
      </c>
      <c r="D151" s="149" t="s">
        <v>146</v>
      </c>
      <c r="E151" s="150" t="s">
        <v>508</v>
      </c>
      <c r="F151" s="151" t="s">
        <v>509</v>
      </c>
      <c r="G151" s="152" t="s">
        <v>210</v>
      </c>
      <c r="H151" s="153">
        <v>2.4670000000000001</v>
      </c>
      <c r="I151" s="154"/>
      <c r="J151" s="155">
        <f>ROUND(I151*H151,2)</f>
        <v>0</v>
      </c>
      <c r="K151" s="151" t="s">
        <v>150</v>
      </c>
      <c r="L151" s="32"/>
      <c r="M151" s="156" t="s">
        <v>0</v>
      </c>
      <c r="N151" s="157" t="s">
        <v>39</v>
      </c>
      <c r="O151" s="57"/>
      <c r="P151" s="158">
        <f>O151*H151</f>
        <v>0</v>
      </c>
      <c r="Q151" s="158">
        <v>0</v>
      </c>
      <c r="R151" s="158">
        <f>Q151*H151</f>
        <v>0</v>
      </c>
      <c r="S151" s="158">
        <v>0</v>
      </c>
      <c r="T151" s="159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60" t="s">
        <v>151</v>
      </c>
      <c r="AT151" s="160" t="s">
        <v>146</v>
      </c>
      <c r="AU151" s="160" t="s">
        <v>82</v>
      </c>
      <c r="AY151" s="17" t="s">
        <v>144</v>
      </c>
      <c r="BE151" s="161">
        <f>IF(N151="základní",J151,0)</f>
        <v>0</v>
      </c>
      <c r="BF151" s="161">
        <f>IF(N151="snížená",J151,0)</f>
        <v>0</v>
      </c>
      <c r="BG151" s="161">
        <f>IF(N151="zákl. přenesená",J151,0)</f>
        <v>0</v>
      </c>
      <c r="BH151" s="161">
        <f>IF(N151="sníž. přenesená",J151,0)</f>
        <v>0</v>
      </c>
      <c r="BI151" s="161">
        <f>IF(N151="nulová",J151,0)</f>
        <v>0</v>
      </c>
      <c r="BJ151" s="17" t="s">
        <v>80</v>
      </c>
      <c r="BK151" s="161">
        <f>ROUND(I151*H151,2)</f>
        <v>0</v>
      </c>
      <c r="BL151" s="17" t="s">
        <v>151</v>
      </c>
      <c r="BM151" s="160" t="s">
        <v>859</v>
      </c>
    </row>
    <row r="152" spans="1:65" s="14" customFormat="1">
      <c r="B152" s="170"/>
      <c r="D152" s="163" t="s">
        <v>157</v>
      </c>
      <c r="E152" s="171" t="s">
        <v>0</v>
      </c>
      <c r="F152" s="172" t="s">
        <v>505</v>
      </c>
      <c r="H152" s="173">
        <v>2.4670000000000001</v>
      </c>
      <c r="I152" s="174"/>
      <c r="L152" s="170"/>
      <c r="M152" s="175"/>
      <c r="N152" s="176"/>
      <c r="O152" s="176"/>
      <c r="P152" s="176"/>
      <c r="Q152" s="176"/>
      <c r="R152" s="176"/>
      <c r="S152" s="176"/>
      <c r="T152" s="177"/>
      <c r="AT152" s="171" t="s">
        <v>157</v>
      </c>
      <c r="AU152" s="171" t="s">
        <v>82</v>
      </c>
      <c r="AV152" s="14" t="s">
        <v>82</v>
      </c>
      <c r="AW152" s="14" t="s">
        <v>30</v>
      </c>
      <c r="AX152" s="14" t="s">
        <v>80</v>
      </c>
      <c r="AY152" s="171" t="s">
        <v>144</v>
      </c>
    </row>
    <row r="153" spans="1:65" s="2" customFormat="1" ht="37.9" customHeight="1">
      <c r="A153" s="31"/>
      <c r="B153" s="148"/>
      <c r="C153" s="149" t="s">
        <v>180</v>
      </c>
      <c r="D153" s="149" t="s">
        <v>146</v>
      </c>
      <c r="E153" s="150" t="s">
        <v>511</v>
      </c>
      <c r="F153" s="151" t="s">
        <v>512</v>
      </c>
      <c r="G153" s="152" t="s">
        <v>210</v>
      </c>
      <c r="H153" s="153">
        <v>24.664999999999999</v>
      </c>
      <c r="I153" s="154"/>
      <c r="J153" s="155">
        <f>ROUND(I153*H153,2)</f>
        <v>0</v>
      </c>
      <c r="K153" s="151" t="s">
        <v>150</v>
      </c>
      <c r="L153" s="32"/>
      <c r="M153" s="156" t="s">
        <v>0</v>
      </c>
      <c r="N153" s="157" t="s">
        <v>39</v>
      </c>
      <c r="O153" s="57"/>
      <c r="P153" s="158">
        <f>O153*H153</f>
        <v>0</v>
      </c>
      <c r="Q153" s="158">
        <v>0</v>
      </c>
      <c r="R153" s="158">
        <f>Q153*H153</f>
        <v>0</v>
      </c>
      <c r="S153" s="158">
        <v>0</v>
      </c>
      <c r="T153" s="159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60" t="s">
        <v>151</v>
      </c>
      <c r="AT153" s="160" t="s">
        <v>146</v>
      </c>
      <c r="AU153" s="160" t="s">
        <v>82</v>
      </c>
      <c r="AY153" s="17" t="s">
        <v>144</v>
      </c>
      <c r="BE153" s="161">
        <f>IF(N153="základní",J153,0)</f>
        <v>0</v>
      </c>
      <c r="BF153" s="161">
        <f>IF(N153="snížená",J153,0)</f>
        <v>0</v>
      </c>
      <c r="BG153" s="161">
        <f>IF(N153="zákl. přenesená",J153,0)</f>
        <v>0</v>
      </c>
      <c r="BH153" s="161">
        <f>IF(N153="sníž. přenesená",J153,0)</f>
        <v>0</v>
      </c>
      <c r="BI153" s="161">
        <f>IF(N153="nulová",J153,0)</f>
        <v>0</v>
      </c>
      <c r="BJ153" s="17" t="s">
        <v>80</v>
      </c>
      <c r="BK153" s="161">
        <f>ROUND(I153*H153,2)</f>
        <v>0</v>
      </c>
      <c r="BL153" s="17" t="s">
        <v>151</v>
      </c>
      <c r="BM153" s="160" t="s">
        <v>860</v>
      </c>
    </row>
    <row r="154" spans="1:65" s="14" customFormat="1">
      <c r="B154" s="170"/>
      <c r="D154" s="163" t="s">
        <v>157</v>
      </c>
      <c r="E154" s="171" t="s">
        <v>0</v>
      </c>
      <c r="F154" s="172" t="s">
        <v>507</v>
      </c>
      <c r="H154" s="173">
        <v>24.664999999999999</v>
      </c>
      <c r="I154" s="174"/>
      <c r="L154" s="170"/>
      <c r="M154" s="175"/>
      <c r="N154" s="176"/>
      <c r="O154" s="176"/>
      <c r="P154" s="176"/>
      <c r="Q154" s="176"/>
      <c r="R154" s="176"/>
      <c r="S154" s="176"/>
      <c r="T154" s="177"/>
      <c r="AT154" s="171" t="s">
        <v>157</v>
      </c>
      <c r="AU154" s="171" t="s">
        <v>82</v>
      </c>
      <c r="AV154" s="14" t="s">
        <v>82</v>
      </c>
      <c r="AW154" s="14" t="s">
        <v>30</v>
      </c>
      <c r="AX154" s="14" t="s">
        <v>80</v>
      </c>
      <c r="AY154" s="171" t="s">
        <v>144</v>
      </c>
    </row>
    <row r="155" spans="1:65" s="2" customFormat="1" ht="33" customHeight="1">
      <c r="A155" s="31"/>
      <c r="B155" s="148"/>
      <c r="C155" s="149" t="s">
        <v>186</v>
      </c>
      <c r="D155" s="149" t="s">
        <v>146</v>
      </c>
      <c r="E155" s="150" t="s">
        <v>514</v>
      </c>
      <c r="F155" s="151" t="s">
        <v>515</v>
      </c>
      <c r="G155" s="152" t="s">
        <v>223</v>
      </c>
      <c r="H155" s="153">
        <v>9.8659999999999997</v>
      </c>
      <c r="I155" s="154"/>
      <c r="J155" s="155">
        <f>ROUND(I155*H155,2)</f>
        <v>0</v>
      </c>
      <c r="K155" s="151" t="s">
        <v>150</v>
      </c>
      <c r="L155" s="32"/>
      <c r="M155" s="156" t="s">
        <v>0</v>
      </c>
      <c r="N155" s="157" t="s">
        <v>39</v>
      </c>
      <c r="O155" s="57"/>
      <c r="P155" s="158">
        <f>O155*H155</f>
        <v>0</v>
      </c>
      <c r="Q155" s="158">
        <v>0</v>
      </c>
      <c r="R155" s="158">
        <f>Q155*H155</f>
        <v>0</v>
      </c>
      <c r="S155" s="158">
        <v>0</v>
      </c>
      <c r="T155" s="159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60" t="s">
        <v>151</v>
      </c>
      <c r="AT155" s="160" t="s">
        <v>146</v>
      </c>
      <c r="AU155" s="160" t="s">
        <v>82</v>
      </c>
      <c r="AY155" s="17" t="s">
        <v>144</v>
      </c>
      <c r="BE155" s="161">
        <f>IF(N155="základní",J155,0)</f>
        <v>0</v>
      </c>
      <c r="BF155" s="161">
        <f>IF(N155="snížená",J155,0)</f>
        <v>0</v>
      </c>
      <c r="BG155" s="161">
        <f>IF(N155="zákl. přenesená",J155,0)</f>
        <v>0</v>
      </c>
      <c r="BH155" s="161">
        <f>IF(N155="sníž. přenesená",J155,0)</f>
        <v>0</v>
      </c>
      <c r="BI155" s="161">
        <f>IF(N155="nulová",J155,0)</f>
        <v>0</v>
      </c>
      <c r="BJ155" s="17" t="s">
        <v>80</v>
      </c>
      <c r="BK155" s="161">
        <f>ROUND(I155*H155,2)</f>
        <v>0</v>
      </c>
      <c r="BL155" s="17" t="s">
        <v>151</v>
      </c>
      <c r="BM155" s="160" t="s">
        <v>861</v>
      </c>
    </row>
    <row r="156" spans="1:65" s="14" customFormat="1">
      <c r="B156" s="170"/>
      <c r="D156" s="163" t="s">
        <v>157</v>
      </c>
      <c r="E156" s="171" t="s">
        <v>0</v>
      </c>
      <c r="F156" s="172" t="s">
        <v>517</v>
      </c>
      <c r="H156" s="173">
        <v>9.8659999999999997</v>
      </c>
      <c r="I156" s="174"/>
      <c r="L156" s="170"/>
      <c r="M156" s="175"/>
      <c r="N156" s="176"/>
      <c r="O156" s="176"/>
      <c r="P156" s="176"/>
      <c r="Q156" s="176"/>
      <c r="R156" s="176"/>
      <c r="S156" s="176"/>
      <c r="T156" s="177"/>
      <c r="AT156" s="171" t="s">
        <v>157</v>
      </c>
      <c r="AU156" s="171" t="s">
        <v>82</v>
      </c>
      <c r="AV156" s="14" t="s">
        <v>82</v>
      </c>
      <c r="AW156" s="14" t="s">
        <v>30</v>
      </c>
      <c r="AX156" s="14" t="s">
        <v>80</v>
      </c>
      <c r="AY156" s="171" t="s">
        <v>144</v>
      </c>
    </row>
    <row r="157" spans="1:65" s="2" customFormat="1" ht="16.5" customHeight="1">
      <c r="A157" s="31"/>
      <c r="B157" s="148"/>
      <c r="C157" s="149" t="s">
        <v>192</v>
      </c>
      <c r="D157" s="149" t="s">
        <v>146</v>
      </c>
      <c r="E157" s="150" t="s">
        <v>518</v>
      </c>
      <c r="F157" s="151" t="s">
        <v>519</v>
      </c>
      <c r="G157" s="152" t="s">
        <v>210</v>
      </c>
      <c r="H157" s="153">
        <v>4.9329999999999998</v>
      </c>
      <c r="I157" s="154"/>
      <c r="J157" s="155">
        <f>ROUND(I157*H157,2)</f>
        <v>0</v>
      </c>
      <c r="K157" s="151" t="s">
        <v>150</v>
      </c>
      <c r="L157" s="32"/>
      <c r="M157" s="156" t="s">
        <v>0</v>
      </c>
      <c r="N157" s="157" t="s">
        <v>39</v>
      </c>
      <c r="O157" s="57"/>
      <c r="P157" s="158">
        <f>O157*H157</f>
        <v>0</v>
      </c>
      <c r="Q157" s="158">
        <v>0</v>
      </c>
      <c r="R157" s="158">
        <f>Q157*H157</f>
        <v>0</v>
      </c>
      <c r="S157" s="158">
        <v>0</v>
      </c>
      <c r="T157" s="159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60" t="s">
        <v>151</v>
      </c>
      <c r="AT157" s="160" t="s">
        <v>146</v>
      </c>
      <c r="AU157" s="160" t="s">
        <v>82</v>
      </c>
      <c r="AY157" s="17" t="s">
        <v>144</v>
      </c>
      <c r="BE157" s="161">
        <f>IF(N157="základní",J157,0)</f>
        <v>0</v>
      </c>
      <c r="BF157" s="161">
        <f>IF(N157="snížená",J157,0)</f>
        <v>0</v>
      </c>
      <c r="BG157" s="161">
        <f>IF(N157="zákl. přenesená",J157,0)</f>
        <v>0</v>
      </c>
      <c r="BH157" s="161">
        <f>IF(N157="sníž. přenesená",J157,0)</f>
        <v>0</v>
      </c>
      <c r="BI157" s="161">
        <f>IF(N157="nulová",J157,0)</f>
        <v>0</v>
      </c>
      <c r="BJ157" s="17" t="s">
        <v>80</v>
      </c>
      <c r="BK157" s="161">
        <f>ROUND(I157*H157,2)</f>
        <v>0</v>
      </c>
      <c r="BL157" s="17" t="s">
        <v>151</v>
      </c>
      <c r="BM157" s="160" t="s">
        <v>862</v>
      </c>
    </row>
    <row r="158" spans="1:65" s="14" customFormat="1">
      <c r="B158" s="170"/>
      <c r="D158" s="163" t="s">
        <v>157</v>
      </c>
      <c r="E158" s="171" t="s">
        <v>0</v>
      </c>
      <c r="F158" s="172" t="s">
        <v>417</v>
      </c>
      <c r="H158" s="173">
        <v>4.9329999999999998</v>
      </c>
      <c r="I158" s="174"/>
      <c r="L158" s="170"/>
      <c r="M158" s="175"/>
      <c r="N158" s="176"/>
      <c r="O158" s="176"/>
      <c r="P158" s="176"/>
      <c r="Q158" s="176"/>
      <c r="R158" s="176"/>
      <c r="S158" s="176"/>
      <c r="T158" s="177"/>
      <c r="AT158" s="171" t="s">
        <v>157</v>
      </c>
      <c r="AU158" s="171" t="s">
        <v>82</v>
      </c>
      <c r="AV158" s="14" t="s">
        <v>82</v>
      </c>
      <c r="AW158" s="14" t="s">
        <v>30</v>
      </c>
      <c r="AX158" s="14" t="s">
        <v>80</v>
      </c>
      <c r="AY158" s="171" t="s">
        <v>144</v>
      </c>
    </row>
    <row r="159" spans="1:65" s="2" customFormat="1" ht="24.2" customHeight="1">
      <c r="A159" s="31"/>
      <c r="B159" s="148"/>
      <c r="C159" s="149" t="s">
        <v>197</v>
      </c>
      <c r="D159" s="149" t="s">
        <v>146</v>
      </c>
      <c r="E159" s="150" t="s">
        <v>313</v>
      </c>
      <c r="F159" s="151" t="s">
        <v>314</v>
      </c>
      <c r="G159" s="152" t="s">
        <v>210</v>
      </c>
      <c r="H159" s="153">
        <v>2.4129999999999998</v>
      </c>
      <c r="I159" s="154"/>
      <c r="J159" s="155">
        <f>ROUND(I159*H159,2)</f>
        <v>0</v>
      </c>
      <c r="K159" s="151" t="s">
        <v>150</v>
      </c>
      <c r="L159" s="32"/>
      <c r="M159" s="156" t="s">
        <v>0</v>
      </c>
      <c r="N159" s="157" t="s">
        <v>39</v>
      </c>
      <c r="O159" s="57"/>
      <c r="P159" s="158">
        <f>O159*H159</f>
        <v>0</v>
      </c>
      <c r="Q159" s="158">
        <v>0</v>
      </c>
      <c r="R159" s="158">
        <f>Q159*H159</f>
        <v>0</v>
      </c>
      <c r="S159" s="158">
        <v>0</v>
      </c>
      <c r="T159" s="159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60" t="s">
        <v>151</v>
      </c>
      <c r="AT159" s="160" t="s">
        <v>146</v>
      </c>
      <c r="AU159" s="160" t="s">
        <v>82</v>
      </c>
      <c r="AY159" s="17" t="s">
        <v>144</v>
      </c>
      <c r="BE159" s="161">
        <f>IF(N159="základní",J159,0)</f>
        <v>0</v>
      </c>
      <c r="BF159" s="161">
        <f>IF(N159="snížená",J159,0)</f>
        <v>0</v>
      </c>
      <c r="BG159" s="161">
        <f>IF(N159="zákl. přenesená",J159,0)</f>
        <v>0</v>
      </c>
      <c r="BH159" s="161">
        <f>IF(N159="sníž. přenesená",J159,0)</f>
        <v>0</v>
      </c>
      <c r="BI159" s="161">
        <f>IF(N159="nulová",J159,0)</f>
        <v>0</v>
      </c>
      <c r="BJ159" s="17" t="s">
        <v>80</v>
      </c>
      <c r="BK159" s="161">
        <f>ROUND(I159*H159,2)</f>
        <v>0</v>
      </c>
      <c r="BL159" s="17" t="s">
        <v>151</v>
      </c>
      <c r="BM159" s="160" t="s">
        <v>863</v>
      </c>
    </row>
    <row r="160" spans="1:65" s="14" customFormat="1">
      <c r="B160" s="170"/>
      <c r="D160" s="163" t="s">
        <v>157</v>
      </c>
      <c r="E160" s="171" t="s">
        <v>0</v>
      </c>
      <c r="F160" s="172" t="s">
        <v>423</v>
      </c>
      <c r="H160" s="173">
        <v>4.9329999999999998</v>
      </c>
      <c r="I160" s="174"/>
      <c r="L160" s="170"/>
      <c r="M160" s="175"/>
      <c r="N160" s="176"/>
      <c r="O160" s="176"/>
      <c r="P160" s="176"/>
      <c r="Q160" s="176"/>
      <c r="R160" s="176"/>
      <c r="S160" s="176"/>
      <c r="T160" s="177"/>
      <c r="AT160" s="171" t="s">
        <v>157</v>
      </c>
      <c r="AU160" s="171" t="s">
        <v>82</v>
      </c>
      <c r="AV160" s="14" t="s">
        <v>82</v>
      </c>
      <c r="AW160" s="14" t="s">
        <v>30</v>
      </c>
      <c r="AX160" s="14" t="s">
        <v>74</v>
      </c>
      <c r="AY160" s="171" t="s">
        <v>144</v>
      </c>
    </row>
    <row r="161" spans="1:65" s="14" customFormat="1">
      <c r="B161" s="170"/>
      <c r="D161" s="163" t="s">
        <v>157</v>
      </c>
      <c r="E161" s="171" t="s">
        <v>0</v>
      </c>
      <c r="F161" s="172" t="s">
        <v>317</v>
      </c>
      <c r="H161" s="173">
        <v>-2.52</v>
      </c>
      <c r="I161" s="174"/>
      <c r="L161" s="170"/>
      <c r="M161" s="175"/>
      <c r="N161" s="176"/>
      <c r="O161" s="176"/>
      <c r="P161" s="176"/>
      <c r="Q161" s="176"/>
      <c r="R161" s="176"/>
      <c r="S161" s="176"/>
      <c r="T161" s="177"/>
      <c r="AT161" s="171" t="s">
        <v>157</v>
      </c>
      <c r="AU161" s="171" t="s">
        <v>82</v>
      </c>
      <c r="AV161" s="14" t="s">
        <v>82</v>
      </c>
      <c r="AW161" s="14" t="s">
        <v>30</v>
      </c>
      <c r="AX161" s="14" t="s">
        <v>74</v>
      </c>
      <c r="AY161" s="171" t="s">
        <v>144</v>
      </c>
    </row>
    <row r="162" spans="1:65" s="15" customFormat="1">
      <c r="B162" s="178"/>
      <c r="D162" s="163" t="s">
        <v>157</v>
      </c>
      <c r="E162" s="179" t="s">
        <v>530</v>
      </c>
      <c r="F162" s="180" t="s">
        <v>170</v>
      </c>
      <c r="H162" s="181">
        <v>2.4129999999999998</v>
      </c>
      <c r="I162" s="182"/>
      <c r="L162" s="178"/>
      <c r="M162" s="183"/>
      <c r="N162" s="184"/>
      <c r="O162" s="184"/>
      <c r="P162" s="184"/>
      <c r="Q162" s="184"/>
      <c r="R162" s="184"/>
      <c r="S162" s="184"/>
      <c r="T162" s="185"/>
      <c r="AT162" s="179" t="s">
        <v>157</v>
      </c>
      <c r="AU162" s="179" t="s">
        <v>82</v>
      </c>
      <c r="AV162" s="15" t="s">
        <v>151</v>
      </c>
      <c r="AW162" s="15" t="s">
        <v>30</v>
      </c>
      <c r="AX162" s="15" t="s">
        <v>80</v>
      </c>
      <c r="AY162" s="179" t="s">
        <v>144</v>
      </c>
    </row>
    <row r="163" spans="1:65" s="2" customFormat="1" ht="16.5" customHeight="1">
      <c r="A163" s="31"/>
      <c r="B163" s="148"/>
      <c r="C163" s="186" t="s">
        <v>202</v>
      </c>
      <c r="D163" s="186" t="s">
        <v>181</v>
      </c>
      <c r="E163" s="187" t="s">
        <v>319</v>
      </c>
      <c r="F163" s="188" t="s">
        <v>320</v>
      </c>
      <c r="G163" s="189" t="s">
        <v>223</v>
      </c>
      <c r="H163" s="190">
        <v>4.8259999999999996</v>
      </c>
      <c r="I163" s="191"/>
      <c r="J163" s="192">
        <f>ROUND(I163*H163,2)</f>
        <v>0</v>
      </c>
      <c r="K163" s="188" t="s">
        <v>150</v>
      </c>
      <c r="L163" s="193"/>
      <c r="M163" s="194" t="s">
        <v>0</v>
      </c>
      <c r="N163" s="195" t="s">
        <v>39</v>
      </c>
      <c r="O163" s="57"/>
      <c r="P163" s="158">
        <f>O163*H163</f>
        <v>0</v>
      </c>
      <c r="Q163" s="158">
        <v>1</v>
      </c>
      <c r="R163" s="158">
        <f>Q163*H163</f>
        <v>4.8259999999999996</v>
      </c>
      <c r="S163" s="158">
        <v>0</v>
      </c>
      <c r="T163" s="159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60" t="s">
        <v>180</v>
      </c>
      <c r="AT163" s="160" t="s">
        <v>181</v>
      </c>
      <c r="AU163" s="160" t="s">
        <v>82</v>
      </c>
      <c r="AY163" s="17" t="s">
        <v>144</v>
      </c>
      <c r="BE163" s="161">
        <f>IF(N163="základní",J163,0)</f>
        <v>0</v>
      </c>
      <c r="BF163" s="161">
        <f>IF(N163="snížená",J163,0)</f>
        <v>0</v>
      </c>
      <c r="BG163" s="161">
        <f>IF(N163="zákl. přenesená",J163,0)</f>
        <v>0</v>
      </c>
      <c r="BH163" s="161">
        <f>IF(N163="sníž. přenesená",J163,0)</f>
        <v>0</v>
      </c>
      <c r="BI163" s="161">
        <f>IF(N163="nulová",J163,0)</f>
        <v>0</v>
      </c>
      <c r="BJ163" s="17" t="s">
        <v>80</v>
      </c>
      <c r="BK163" s="161">
        <f>ROUND(I163*H163,2)</f>
        <v>0</v>
      </c>
      <c r="BL163" s="17" t="s">
        <v>151</v>
      </c>
      <c r="BM163" s="160" t="s">
        <v>866</v>
      </c>
    </row>
    <row r="164" spans="1:65" s="2" customFormat="1" ht="24.2" customHeight="1">
      <c r="A164" s="31"/>
      <c r="B164" s="148"/>
      <c r="C164" s="149" t="s">
        <v>207</v>
      </c>
      <c r="D164" s="149" t="s">
        <v>146</v>
      </c>
      <c r="E164" s="150" t="s">
        <v>323</v>
      </c>
      <c r="F164" s="151" t="s">
        <v>324</v>
      </c>
      <c r="G164" s="152" t="s">
        <v>210</v>
      </c>
      <c r="H164" s="153">
        <v>2.0699999999999998</v>
      </c>
      <c r="I164" s="154"/>
      <c r="J164" s="155">
        <f>ROUND(I164*H164,2)</f>
        <v>0</v>
      </c>
      <c r="K164" s="151" t="s">
        <v>150</v>
      </c>
      <c r="L164" s="32"/>
      <c r="M164" s="156" t="s">
        <v>0</v>
      </c>
      <c r="N164" s="157" t="s">
        <v>39</v>
      </c>
      <c r="O164" s="57"/>
      <c r="P164" s="158">
        <f>O164*H164</f>
        <v>0</v>
      </c>
      <c r="Q164" s="158">
        <v>0</v>
      </c>
      <c r="R164" s="158">
        <f>Q164*H164</f>
        <v>0</v>
      </c>
      <c r="S164" s="158">
        <v>0</v>
      </c>
      <c r="T164" s="159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60" t="s">
        <v>151</v>
      </c>
      <c r="AT164" s="160" t="s">
        <v>146</v>
      </c>
      <c r="AU164" s="160" t="s">
        <v>82</v>
      </c>
      <c r="AY164" s="17" t="s">
        <v>144</v>
      </c>
      <c r="BE164" s="161">
        <f>IF(N164="základní",J164,0)</f>
        <v>0</v>
      </c>
      <c r="BF164" s="161">
        <f>IF(N164="snížená",J164,0)</f>
        <v>0</v>
      </c>
      <c r="BG164" s="161">
        <f>IF(N164="zákl. přenesená",J164,0)</f>
        <v>0</v>
      </c>
      <c r="BH164" s="161">
        <f>IF(N164="sníž. přenesená",J164,0)</f>
        <v>0</v>
      </c>
      <c r="BI164" s="161">
        <f>IF(N164="nulová",J164,0)</f>
        <v>0</v>
      </c>
      <c r="BJ164" s="17" t="s">
        <v>80</v>
      </c>
      <c r="BK164" s="161">
        <f>ROUND(I164*H164,2)</f>
        <v>0</v>
      </c>
      <c r="BL164" s="17" t="s">
        <v>151</v>
      </c>
      <c r="BM164" s="160" t="s">
        <v>867</v>
      </c>
    </row>
    <row r="165" spans="1:65" s="14" customFormat="1">
      <c r="B165" s="170"/>
      <c r="D165" s="163" t="s">
        <v>157</v>
      </c>
      <c r="E165" s="171" t="s">
        <v>0</v>
      </c>
      <c r="F165" s="172" t="s">
        <v>899</v>
      </c>
      <c r="H165" s="173">
        <v>2.0699999999999998</v>
      </c>
      <c r="I165" s="174"/>
      <c r="L165" s="170"/>
      <c r="M165" s="175"/>
      <c r="N165" s="176"/>
      <c r="O165" s="176"/>
      <c r="P165" s="176"/>
      <c r="Q165" s="176"/>
      <c r="R165" s="176"/>
      <c r="S165" s="176"/>
      <c r="T165" s="177"/>
      <c r="AT165" s="171" t="s">
        <v>157</v>
      </c>
      <c r="AU165" s="171" t="s">
        <v>82</v>
      </c>
      <c r="AV165" s="14" t="s">
        <v>82</v>
      </c>
      <c r="AW165" s="14" t="s">
        <v>30</v>
      </c>
      <c r="AX165" s="14" t="s">
        <v>74</v>
      </c>
      <c r="AY165" s="171" t="s">
        <v>144</v>
      </c>
    </row>
    <row r="166" spans="1:65" s="15" customFormat="1">
      <c r="B166" s="178"/>
      <c r="D166" s="163" t="s">
        <v>157</v>
      </c>
      <c r="E166" s="179" t="s">
        <v>264</v>
      </c>
      <c r="F166" s="180" t="s">
        <v>170</v>
      </c>
      <c r="H166" s="181">
        <v>2.0699999999999998</v>
      </c>
      <c r="I166" s="182"/>
      <c r="L166" s="178"/>
      <c r="M166" s="183"/>
      <c r="N166" s="184"/>
      <c r="O166" s="184"/>
      <c r="P166" s="184"/>
      <c r="Q166" s="184"/>
      <c r="R166" s="184"/>
      <c r="S166" s="184"/>
      <c r="T166" s="185"/>
      <c r="AT166" s="179" t="s">
        <v>157</v>
      </c>
      <c r="AU166" s="179" t="s">
        <v>82</v>
      </c>
      <c r="AV166" s="15" t="s">
        <v>151</v>
      </c>
      <c r="AW166" s="15" t="s">
        <v>30</v>
      </c>
      <c r="AX166" s="15" t="s">
        <v>80</v>
      </c>
      <c r="AY166" s="179" t="s">
        <v>144</v>
      </c>
    </row>
    <row r="167" spans="1:65" s="2" customFormat="1" ht="16.5" customHeight="1">
      <c r="A167" s="31"/>
      <c r="B167" s="148"/>
      <c r="C167" s="186" t="s">
        <v>215</v>
      </c>
      <c r="D167" s="186" t="s">
        <v>181</v>
      </c>
      <c r="E167" s="187" t="s">
        <v>327</v>
      </c>
      <c r="F167" s="188" t="s">
        <v>328</v>
      </c>
      <c r="G167" s="189" t="s">
        <v>223</v>
      </c>
      <c r="H167" s="190">
        <v>4.1399999999999997</v>
      </c>
      <c r="I167" s="191"/>
      <c r="J167" s="192">
        <f>ROUND(I167*H167,2)</f>
        <v>0</v>
      </c>
      <c r="K167" s="188" t="s">
        <v>150</v>
      </c>
      <c r="L167" s="193"/>
      <c r="M167" s="194" t="s">
        <v>0</v>
      </c>
      <c r="N167" s="195" t="s">
        <v>39</v>
      </c>
      <c r="O167" s="57"/>
      <c r="P167" s="158">
        <f>O167*H167</f>
        <v>0</v>
      </c>
      <c r="Q167" s="158">
        <v>1</v>
      </c>
      <c r="R167" s="158">
        <f>Q167*H167</f>
        <v>4.1399999999999997</v>
      </c>
      <c r="S167" s="158">
        <v>0</v>
      </c>
      <c r="T167" s="159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60" t="s">
        <v>180</v>
      </c>
      <c r="AT167" s="160" t="s">
        <v>181</v>
      </c>
      <c r="AU167" s="160" t="s">
        <v>82</v>
      </c>
      <c r="AY167" s="17" t="s">
        <v>144</v>
      </c>
      <c r="BE167" s="161">
        <f>IF(N167="základní",J167,0)</f>
        <v>0</v>
      </c>
      <c r="BF167" s="161">
        <f>IF(N167="snížená",J167,0)</f>
        <v>0</v>
      </c>
      <c r="BG167" s="161">
        <f>IF(N167="zákl. přenesená",J167,0)</f>
        <v>0</v>
      </c>
      <c r="BH167" s="161">
        <f>IF(N167="sníž. přenesená",J167,0)</f>
        <v>0</v>
      </c>
      <c r="BI167" s="161">
        <f>IF(N167="nulová",J167,0)</f>
        <v>0</v>
      </c>
      <c r="BJ167" s="17" t="s">
        <v>80</v>
      </c>
      <c r="BK167" s="161">
        <f>ROUND(I167*H167,2)</f>
        <v>0</v>
      </c>
      <c r="BL167" s="17" t="s">
        <v>151</v>
      </c>
      <c r="BM167" s="160" t="s">
        <v>869</v>
      </c>
    </row>
    <row r="168" spans="1:65" s="14" customFormat="1">
      <c r="B168" s="170"/>
      <c r="D168" s="163" t="s">
        <v>157</v>
      </c>
      <c r="F168" s="172" t="s">
        <v>900</v>
      </c>
      <c r="H168" s="173">
        <v>4.1399999999999997</v>
      </c>
      <c r="I168" s="174"/>
      <c r="L168" s="170"/>
      <c r="M168" s="175"/>
      <c r="N168" s="176"/>
      <c r="O168" s="176"/>
      <c r="P168" s="176"/>
      <c r="Q168" s="176"/>
      <c r="R168" s="176"/>
      <c r="S168" s="176"/>
      <c r="T168" s="177"/>
      <c r="AT168" s="171" t="s">
        <v>157</v>
      </c>
      <c r="AU168" s="171" t="s">
        <v>82</v>
      </c>
      <c r="AV168" s="14" t="s">
        <v>82</v>
      </c>
      <c r="AW168" s="14" t="s">
        <v>2</v>
      </c>
      <c r="AX168" s="14" t="s">
        <v>80</v>
      </c>
      <c r="AY168" s="171" t="s">
        <v>144</v>
      </c>
    </row>
    <row r="169" spans="1:65" s="12" customFormat="1" ht="22.9" customHeight="1">
      <c r="B169" s="135"/>
      <c r="D169" s="136" t="s">
        <v>73</v>
      </c>
      <c r="E169" s="146" t="s">
        <v>97</v>
      </c>
      <c r="F169" s="146" t="s">
        <v>548</v>
      </c>
      <c r="I169" s="138"/>
      <c r="J169" s="147">
        <f>BK169</f>
        <v>0</v>
      </c>
      <c r="L169" s="135"/>
      <c r="M169" s="140"/>
      <c r="N169" s="141"/>
      <c r="O169" s="141"/>
      <c r="P169" s="142">
        <f>P170</f>
        <v>0</v>
      </c>
      <c r="Q169" s="141"/>
      <c r="R169" s="142">
        <f>R170</f>
        <v>0</v>
      </c>
      <c r="S169" s="141"/>
      <c r="T169" s="143">
        <f>T170</f>
        <v>0</v>
      </c>
      <c r="AR169" s="136" t="s">
        <v>80</v>
      </c>
      <c r="AT169" s="144" t="s">
        <v>73</v>
      </c>
      <c r="AU169" s="144" t="s">
        <v>80</v>
      </c>
      <c r="AY169" s="136" t="s">
        <v>144</v>
      </c>
      <c r="BK169" s="145">
        <f>BK170</f>
        <v>0</v>
      </c>
    </row>
    <row r="170" spans="1:65" s="2" customFormat="1" ht="21.75" customHeight="1">
      <c r="A170" s="31"/>
      <c r="B170" s="148"/>
      <c r="C170" s="149" t="s">
        <v>7</v>
      </c>
      <c r="D170" s="149" t="s">
        <v>146</v>
      </c>
      <c r="E170" s="150" t="s">
        <v>549</v>
      </c>
      <c r="F170" s="151" t="s">
        <v>550</v>
      </c>
      <c r="G170" s="152" t="s">
        <v>190</v>
      </c>
      <c r="H170" s="153">
        <v>5</v>
      </c>
      <c r="I170" s="154"/>
      <c r="J170" s="155">
        <f>ROUND(I170*H170,2)</f>
        <v>0</v>
      </c>
      <c r="K170" s="151" t="s">
        <v>150</v>
      </c>
      <c r="L170" s="32"/>
      <c r="M170" s="156" t="s">
        <v>0</v>
      </c>
      <c r="N170" s="157" t="s">
        <v>39</v>
      </c>
      <c r="O170" s="57"/>
      <c r="P170" s="158">
        <f>O170*H170</f>
        <v>0</v>
      </c>
      <c r="Q170" s="158">
        <v>0</v>
      </c>
      <c r="R170" s="158">
        <f>Q170*H170</f>
        <v>0</v>
      </c>
      <c r="S170" s="158">
        <v>0</v>
      </c>
      <c r="T170" s="159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60" t="s">
        <v>151</v>
      </c>
      <c r="AT170" s="160" t="s">
        <v>146</v>
      </c>
      <c r="AU170" s="160" t="s">
        <v>82</v>
      </c>
      <c r="AY170" s="17" t="s">
        <v>144</v>
      </c>
      <c r="BE170" s="161">
        <f>IF(N170="základní",J170,0)</f>
        <v>0</v>
      </c>
      <c r="BF170" s="161">
        <f>IF(N170="snížená",J170,0)</f>
        <v>0</v>
      </c>
      <c r="BG170" s="161">
        <f>IF(N170="zákl. přenesená",J170,0)</f>
        <v>0</v>
      </c>
      <c r="BH170" s="161">
        <f>IF(N170="sníž. přenesená",J170,0)</f>
        <v>0</v>
      </c>
      <c r="BI170" s="161">
        <f>IF(N170="nulová",J170,0)</f>
        <v>0</v>
      </c>
      <c r="BJ170" s="17" t="s">
        <v>80</v>
      </c>
      <c r="BK170" s="161">
        <f>ROUND(I170*H170,2)</f>
        <v>0</v>
      </c>
      <c r="BL170" s="17" t="s">
        <v>151</v>
      </c>
      <c r="BM170" s="160" t="s">
        <v>871</v>
      </c>
    </row>
    <row r="171" spans="1:65" s="12" customFormat="1" ht="22.9" customHeight="1">
      <c r="B171" s="135"/>
      <c r="D171" s="136" t="s">
        <v>73</v>
      </c>
      <c r="E171" s="146" t="s">
        <v>151</v>
      </c>
      <c r="F171" s="146" t="s">
        <v>368</v>
      </c>
      <c r="I171" s="138"/>
      <c r="J171" s="147">
        <f>BK171</f>
        <v>0</v>
      </c>
      <c r="L171" s="135"/>
      <c r="M171" s="140"/>
      <c r="N171" s="141"/>
      <c r="O171" s="141"/>
      <c r="P171" s="142">
        <f>SUM(P172:P174)</f>
        <v>0</v>
      </c>
      <c r="Q171" s="141"/>
      <c r="R171" s="142">
        <f>SUM(R172:R174)</f>
        <v>0.85084650000000006</v>
      </c>
      <c r="S171" s="141"/>
      <c r="T171" s="143">
        <f>SUM(T172:T174)</f>
        <v>0</v>
      </c>
      <c r="AR171" s="136" t="s">
        <v>80</v>
      </c>
      <c r="AT171" s="144" t="s">
        <v>73</v>
      </c>
      <c r="AU171" s="144" t="s">
        <v>80</v>
      </c>
      <c r="AY171" s="136" t="s">
        <v>144</v>
      </c>
      <c r="BK171" s="145">
        <f>SUM(BK172:BK174)</f>
        <v>0</v>
      </c>
    </row>
    <row r="172" spans="1:65" s="2" customFormat="1" ht="24.2" customHeight="1">
      <c r="A172" s="31"/>
      <c r="B172" s="148"/>
      <c r="C172" s="149" t="s">
        <v>226</v>
      </c>
      <c r="D172" s="149" t="s">
        <v>146</v>
      </c>
      <c r="E172" s="150" t="s">
        <v>370</v>
      </c>
      <c r="F172" s="151" t="s">
        <v>371</v>
      </c>
      <c r="G172" s="152" t="s">
        <v>210</v>
      </c>
      <c r="H172" s="153">
        <v>0.45</v>
      </c>
      <c r="I172" s="154"/>
      <c r="J172" s="155">
        <f>ROUND(I172*H172,2)</f>
        <v>0</v>
      </c>
      <c r="K172" s="151" t="s">
        <v>150</v>
      </c>
      <c r="L172" s="32"/>
      <c r="M172" s="156" t="s">
        <v>0</v>
      </c>
      <c r="N172" s="157" t="s">
        <v>39</v>
      </c>
      <c r="O172" s="57"/>
      <c r="P172" s="158">
        <f>O172*H172</f>
        <v>0</v>
      </c>
      <c r="Q172" s="158">
        <v>1.8907700000000001</v>
      </c>
      <c r="R172" s="158">
        <f>Q172*H172</f>
        <v>0.85084650000000006</v>
      </c>
      <c r="S172" s="158">
        <v>0</v>
      </c>
      <c r="T172" s="159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60" t="s">
        <v>151</v>
      </c>
      <c r="AT172" s="160" t="s">
        <v>146</v>
      </c>
      <c r="AU172" s="160" t="s">
        <v>82</v>
      </c>
      <c r="AY172" s="17" t="s">
        <v>144</v>
      </c>
      <c r="BE172" s="161">
        <f>IF(N172="základní",J172,0)</f>
        <v>0</v>
      </c>
      <c r="BF172" s="161">
        <f>IF(N172="snížená",J172,0)</f>
        <v>0</v>
      </c>
      <c r="BG172" s="161">
        <f>IF(N172="zákl. přenesená",J172,0)</f>
        <v>0</v>
      </c>
      <c r="BH172" s="161">
        <f>IF(N172="sníž. přenesená",J172,0)</f>
        <v>0</v>
      </c>
      <c r="BI172" s="161">
        <f>IF(N172="nulová",J172,0)</f>
        <v>0</v>
      </c>
      <c r="BJ172" s="17" t="s">
        <v>80</v>
      </c>
      <c r="BK172" s="161">
        <f>ROUND(I172*H172,2)</f>
        <v>0</v>
      </c>
      <c r="BL172" s="17" t="s">
        <v>151</v>
      </c>
      <c r="BM172" s="160" t="s">
        <v>872</v>
      </c>
    </row>
    <row r="173" spans="1:65" s="14" customFormat="1">
      <c r="B173" s="170"/>
      <c r="D173" s="163" t="s">
        <v>157</v>
      </c>
      <c r="E173" s="171" t="s">
        <v>0</v>
      </c>
      <c r="F173" s="172" t="s">
        <v>901</v>
      </c>
      <c r="H173" s="173">
        <v>0.45</v>
      </c>
      <c r="I173" s="174"/>
      <c r="L173" s="170"/>
      <c r="M173" s="175"/>
      <c r="N173" s="176"/>
      <c r="O173" s="176"/>
      <c r="P173" s="176"/>
      <c r="Q173" s="176"/>
      <c r="R173" s="176"/>
      <c r="S173" s="176"/>
      <c r="T173" s="177"/>
      <c r="AT173" s="171" t="s">
        <v>157</v>
      </c>
      <c r="AU173" s="171" t="s">
        <v>82</v>
      </c>
      <c r="AV173" s="14" t="s">
        <v>82</v>
      </c>
      <c r="AW173" s="14" t="s">
        <v>30</v>
      </c>
      <c r="AX173" s="14" t="s">
        <v>74</v>
      </c>
      <c r="AY173" s="171" t="s">
        <v>144</v>
      </c>
    </row>
    <row r="174" spans="1:65" s="15" customFormat="1">
      <c r="B174" s="178"/>
      <c r="D174" s="163" t="s">
        <v>157</v>
      </c>
      <c r="E174" s="179" t="s">
        <v>266</v>
      </c>
      <c r="F174" s="180" t="s">
        <v>170</v>
      </c>
      <c r="H174" s="181">
        <v>0.45</v>
      </c>
      <c r="I174" s="182"/>
      <c r="L174" s="178"/>
      <c r="M174" s="183"/>
      <c r="N174" s="184"/>
      <c r="O174" s="184"/>
      <c r="P174" s="184"/>
      <c r="Q174" s="184"/>
      <c r="R174" s="184"/>
      <c r="S174" s="184"/>
      <c r="T174" s="185"/>
      <c r="AT174" s="179" t="s">
        <v>157</v>
      </c>
      <c r="AU174" s="179" t="s">
        <v>82</v>
      </c>
      <c r="AV174" s="15" t="s">
        <v>151</v>
      </c>
      <c r="AW174" s="15" t="s">
        <v>30</v>
      </c>
      <c r="AX174" s="15" t="s">
        <v>80</v>
      </c>
      <c r="AY174" s="179" t="s">
        <v>144</v>
      </c>
    </row>
    <row r="175" spans="1:65" s="12" customFormat="1" ht="22.9" customHeight="1">
      <c r="B175" s="135"/>
      <c r="D175" s="136" t="s">
        <v>73</v>
      </c>
      <c r="E175" s="146" t="s">
        <v>180</v>
      </c>
      <c r="F175" s="146" t="s">
        <v>374</v>
      </c>
      <c r="I175" s="138"/>
      <c r="J175" s="147">
        <f>BK175</f>
        <v>0</v>
      </c>
      <c r="L175" s="135"/>
      <c r="M175" s="140"/>
      <c r="N175" s="141"/>
      <c r="O175" s="141"/>
      <c r="P175" s="142">
        <f>SUM(P176:P179)</f>
        <v>0</v>
      </c>
      <c r="Q175" s="141"/>
      <c r="R175" s="142">
        <f>SUM(R176:R179)</f>
        <v>1.481825E-2</v>
      </c>
      <c r="S175" s="141"/>
      <c r="T175" s="143">
        <f>SUM(T176:T179)</f>
        <v>0</v>
      </c>
      <c r="AR175" s="136" t="s">
        <v>80</v>
      </c>
      <c r="AT175" s="144" t="s">
        <v>73</v>
      </c>
      <c r="AU175" s="144" t="s">
        <v>80</v>
      </c>
      <c r="AY175" s="136" t="s">
        <v>144</v>
      </c>
      <c r="BK175" s="145">
        <f>SUM(BK176:BK179)</f>
        <v>0</v>
      </c>
    </row>
    <row r="176" spans="1:65" s="2" customFormat="1" ht="24.2" customHeight="1">
      <c r="A176" s="31"/>
      <c r="B176" s="148"/>
      <c r="C176" s="149" t="s">
        <v>231</v>
      </c>
      <c r="D176" s="149" t="s">
        <v>146</v>
      </c>
      <c r="E176" s="150" t="s">
        <v>588</v>
      </c>
      <c r="F176" s="151" t="s">
        <v>589</v>
      </c>
      <c r="G176" s="152" t="s">
        <v>190</v>
      </c>
      <c r="H176" s="153">
        <v>5</v>
      </c>
      <c r="I176" s="154"/>
      <c r="J176" s="155">
        <f>ROUND(I176*H176,2)</f>
        <v>0</v>
      </c>
      <c r="K176" s="151" t="s">
        <v>150</v>
      </c>
      <c r="L176" s="32"/>
      <c r="M176" s="156" t="s">
        <v>0</v>
      </c>
      <c r="N176" s="157" t="s">
        <v>39</v>
      </c>
      <c r="O176" s="57"/>
      <c r="P176" s="158">
        <f>O176*H176</f>
        <v>0</v>
      </c>
      <c r="Q176" s="158">
        <v>1.0000000000000001E-5</v>
      </c>
      <c r="R176" s="158">
        <f>Q176*H176</f>
        <v>5.0000000000000002E-5</v>
      </c>
      <c r="S176" s="158">
        <v>0</v>
      </c>
      <c r="T176" s="159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60" t="s">
        <v>151</v>
      </c>
      <c r="AT176" s="160" t="s">
        <v>146</v>
      </c>
      <c r="AU176" s="160" t="s">
        <v>82</v>
      </c>
      <c r="AY176" s="17" t="s">
        <v>144</v>
      </c>
      <c r="BE176" s="161">
        <f>IF(N176="základní",J176,0)</f>
        <v>0</v>
      </c>
      <c r="BF176" s="161">
        <f>IF(N176="snížená",J176,0)</f>
        <v>0</v>
      </c>
      <c r="BG176" s="161">
        <f>IF(N176="zákl. přenesená",J176,0)</f>
        <v>0</v>
      </c>
      <c r="BH176" s="161">
        <f>IF(N176="sníž. přenesená",J176,0)</f>
        <v>0</v>
      </c>
      <c r="BI176" s="161">
        <f>IF(N176="nulová",J176,0)</f>
        <v>0</v>
      </c>
      <c r="BJ176" s="17" t="s">
        <v>80</v>
      </c>
      <c r="BK176" s="161">
        <f>ROUND(I176*H176,2)</f>
        <v>0</v>
      </c>
      <c r="BL176" s="17" t="s">
        <v>151</v>
      </c>
      <c r="BM176" s="160" t="s">
        <v>874</v>
      </c>
    </row>
    <row r="177" spans="1:65" s="2" customFormat="1" ht="24.2" customHeight="1">
      <c r="A177" s="31"/>
      <c r="B177" s="148"/>
      <c r="C177" s="186" t="s">
        <v>235</v>
      </c>
      <c r="D177" s="186" t="s">
        <v>181</v>
      </c>
      <c r="E177" s="187" t="s">
        <v>592</v>
      </c>
      <c r="F177" s="188" t="s">
        <v>593</v>
      </c>
      <c r="G177" s="189" t="s">
        <v>190</v>
      </c>
      <c r="H177" s="190">
        <v>5.0750000000000002</v>
      </c>
      <c r="I177" s="191"/>
      <c r="J177" s="192">
        <f>ROUND(I177*H177,2)</f>
        <v>0</v>
      </c>
      <c r="K177" s="188" t="s">
        <v>150</v>
      </c>
      <c r="L177" s="193"/>
      <c r="M177" s="194" t="s">
        <v>0</v>
      </c>
      <c r="N177" s="195" t="s">
        <v>39</v>
      </c>
      <c r="O177" s="57"/>
      <c r="P177" s="158">
        <f>O177*H177</f>
        <v>0</v>
      </c>
      <c r="Q177" s="158">
        <v>2.9099999999999998E-3</v>
      </c>
      <c r="R177" s="158">
        <f>Q177*H177</f>
        <v>1.476825E-2</v>
      </c>
      <c r="S177" s="158">
        <v>0</v>
      </c>
      <c r="T177" s="159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60" t="s">
        <v>180</v>
      </c>
      <c r="AT177" s="160" t="s">
        <v>181</v>
      </c>
      <c r="AU177" s="160" t="s">
        <v>82</v>
      </c>
      <c r="AY177" s="17" t="s">
        <v>144</v>
      </c>
      <c r="BE177" s="161">
        <f>IF(N177="základní",J177,0)</f>
        <v>0</v>
      </c>
      <c r="BF177" s="161">
        <f>IF(N177="snížená",J177,0)</f>
        <v>0</v>
      </c>
      <c r="BG177" s="161">
        <f>IF(N177="zákl. přenesená",J177,0)</f>
        <v>0</v>
      </c>
      <c r="BH177" s="161">
        <f>IF(N177="sníž. přenesená",J177,0)</f>
        <v>0</v>
      </c>
      <c r="BI177" s="161">
        <f>IF(N177="nulová",J177,0)</f>
        <v>0</v>
      </c>
      <c r="BJ177" s="17" t="s">
        <v>80</v>
      </c>
      <c r="BK177" s="161">
        <f>ROUND(I177*H177,2)</f>
        <v>0</v>
      </c>
      <c r="BL177" s="17" t="s">
        <v>151</v>
      </c>
      <c r="BM177" s="160" t="s">
        <v>875</v>
      </c>
    </row>
    <row r="178" spans="1:65" s="14" customFormat="1">
      <c r="B178" s="170"/>
      <c r="D178" s="163" t="s">
        <v>157</v>
      </c>
      <c r="F178" s="172" t="s">
        <v>902</v>
      </c>
      <c r="H178" s="173">
        <v>5.0750000000000002</v>
      </c>
      <c r="I178" s="174"/>
      <c r="L178" s="170"/>
      <c r="M178" s="175"/>
      <c r="N178" s="176"/>
      <c r="O178" s="176"/>
      <c r="P178" s="176"/>
      <c r="Q178" s="176"/>
      <c r="R178" s="176"/>
      <c r="S178" s="176"/>
      <c r="T178" s="177"/>
      <c r="AT178" s="171" t="s">
        <v>157</v>
      </c>
      <c r="AU178" s="171" t="s">
        <v>82</v>
      </c>
      <c r="AV178" s="14" t="s">
        <v>82</v>
      </c>
      <c r="AW178" s="14" t="s">
        <v>2</v>
      </c>
      <c r="AX178" s="14" t="s">
        <v>80</v>
      </c>
      <c r="AY178" s="171" t="s">
        <v>144</v>
      </c>
    </row>
    <row r="179" spans="1:65" s="2" customFormat="1" ht="21.75" customHeight="1">
      <c r="A179" s="31"/>
      <c r="B179" s="148"/>
      <c r="C179" s="149" t="s">
        <v>240</v>
      </c>
      <c r="D179" s="149" t="s">
        <v>146</v>
      </c>
      <c r="E179" s="150" t="s">
        <v>380</v>
      </c>
      <c r="F179" s="151" t="s">
        <v>381</v>
      </c>
      <c r="G179" s="152" t="s">
        <v>190</v>
      </c>
      <c r="H179" s="153">
        <v>5</v>
      </c>
      <c r="I179" s="154"/>
      <c r="J179" s="155">
        <f>ROUND(I179*H179,2)</f>
        <v>0</v>
      </c>
      <c r="K179" s="151" t="s">
        <v>150</v>
      </c>
      <c r="L179" s="32"/>
      <c r="M179" s="156" t="s">
        <v>0</v>
      </c>
      <c r="N179" s="157" t="s">
        <v>39</v>
      </c>
      <c r="O179" s="57"/>
      <c r="P179" s="158">
        <f>O179*H179</f>
        <v>0</v>
      </c>
      <c r="Q179" s="158">
        <v>0</v>
      </c>
      <c r="R179" s="158">
        <f>Q179*H179</f>
        <v>0</v>
      </c>
      <c r="S179" s="158">
        <v>0</v>
      </c>
      <c r="T179" s="159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60" t="s">
        <v>151</v>
      </c>
      <c r="AT179" s="160" t="s">
        <v>146</v>
      </c>
      <c r="AU179" s="160" t="s">
        <v>82</v>
      </c>
      <c r="AY179" s="17" t="s">
        <v>144</v>
      </c>
      <c r="BE179" s="161">
        <f>IF(N179="základní",J179,0)</f>
        <v>0</v>
      </c>
      <c r="BF179" s="161">
        <f>IF(N179="snížená",J179,0)</f>
        <v>0</v>
      </c>
      <c r="BG179" s="161">
        <f>IF(N179="zákl. přenesená",J179,0)</f>
        <v>0</v>
      </c>
      <c r="BH179" s="161">
        <f>IF(N179="sníž. přenesená",J179,0)</f>
        <v>0</v>
      </c>
      <c r="BI179" s="161">
        <f>IF(N179="nulová",J179,0)</f>
        <v>0</v>
      </c>
      <c r="BJ179" s="17" t="s">
        <v>80</v>
      </c>
      <c r="BK179" s="161">
        <f>ROUND(I179*H179,2)</f>
        <v>0</v>
      </c>
      <c r="BL179" s="17" t="s">
        <v>151</v>
      </c>
      <c r="BM179" s="160" t="s">
        <v>903</v>
      </c>
    </row>
    <row r="180" spans="1:65" s="12" customFormat="1" ht="22.9" customHeight="1">
      <c r="B180" s="135"/>
      <c r="D180" s="136" t="s">
        <v>73</v>
      </c>
      <c r="E180" s="146" t="s">
        <v>251</v>
      </c>
      <c r="F180" s="146" t="s">
        <v>252</v>
      </c>
      <c r="I180" s="138"/>
      <c r="J180" s="147">
        <f>BK180</f>
        <v>0</v>
      </c>
      <c r="L180" s="135"/>
      <c r="M180" s="140"/>
      <c r="N180" s="141"/>
      <c r="O180" s="141"/>
      <c r="P180" s="142">
        <f>P181</f>
        <v>0</v>
      </c>
      <c r="Q180" s="141"/>
      <c r="R180" s="142">
        <f>R181</f>
        <v>0</v>
      </c>
      <c r="S180" s="141"/>
      <c r="T180" s="143">
        <f>T181</f>
        <v>0</v>
      </c>
      <c r="AR180" s="136" t="s">
        <v>80</v>
      </c>
      <c r="AT180" s="144" t="s">
        <v>73</v>
      </c>
      <c r="AU180" s="144" t="s">
        <v>80</v>
      </c>
      <c r="AY180" s="136" t="s">
        <v>144</v>
      </c>
      <c r="BK180" s="145">
        <f>BK181</f>
        <v>0</v>
      </c>
    </row>
    <row r="181" spans="1:65" s="2" customFormat="1" ht="24.2" customHeight="1">
      <c r="A181" s="31"/>
      <c r="B181" s="148"/>
      <c r="C181" s="149" t="s">
        <v>244</v>
      </c>
      <c r="D181" s="149" t="s">
        <v>146</v>
      </c>
      <c r="E181" s="150" t="s">
        <v>796</v>
      </c>
      <c r="F181" s="151" t="s">
        <v>797</v>
      </c>
      <c r="G181" s="152" t="s">
        <v>223</v>
      </c>
      <c r="H181" s="153">
        <v>9.8409999999999993</v>
      </c>
      <c r="I181" s="154"/>
      <c r="J181" s="155">
        <f>ROUND(I181*H181,2)</f>
        <v>0</v>
      </c>
      <c r="K181" s="151" t="s">
        <v>150</v>
      </c>
      <c r="L181" s="32"/>
      <c r="M181" s="196" t="s">
        <v>0</v>
      </c>
      <c r="N181" s="197" t="s">
        <v>39</v>
      </c>
      <c r="O181" s="198"/>
      <c r="P181" s="199">
        <f>O181*H181</f>
        <v>0</v>
      </c>
      <c r="Q181" s="199">
        <v>0</v>
      </c>
      <c r="R181" s="199">
        <f>Q181*H181</f>
        <v>0</v>
      </c>
      <c r="S181" s="199">
        <v>0</v>
      </c>
      <c r="T181" s="200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60" t="s">
        <v>151</v>
      </c>
      <c r="AT181" s="160" t="s">
        <v>146</v>
      </c>
      <c r="AU181" s="160" t="s">
        <v>82</v>
      </c>
      <c r="AY181" s="17" t="s">
        <v>144</v>
      </c>
      <c r="BE181" s="161">
        <f>IF(N181="základní",J181,0)</f>
        <v>0</v>
      </c>
      <c r="BF181" s="161">
        <f>IF(N181="snížená",J181,0)</f>
        <v>0</v>
      </c>
      <c r="BG181" s="161">
        <f>IF(N181="zákl. přenesená",J181,0)</f>
        <v>0</v>
      </c>
      <c r="BH181" s="161">
        <f>IF(N181="sníž. přenesená",J181,0)</f>
        <v>0</v>
      </c>
      <c r="BI181" s="161">
        <f>IF(N181="nulová",J181,0)</f>
        <v>0</v>
      </c>
      <c r="BJ181" s="17" t="s">
        <v>80</v>
      </c>
      <c r="BK181" s="161">
        <f>ROUND(I181*H181,2)</f>
        <v>0</v>
      </c>
      <c r="BL181" s="17" t="s">
        <v>151</v>
      </c>
      <c r="BM181" s="160" t="s">
        <v>887</v>
      </c>
    </row>
    <row r="182" spans="1:65" s="2" customFormat="1" ht="6.95" customHeight="1">
      <c r="A182" s="31"/>
      <c r="B182" s="46"/>
      <c r="C182" s="47"/>
      <c r="D182" s="47"/>
      <c r="E182" s="47"/>
      <c r="F182" s="47"/>
      <c r="G182" s="47"/>
      <c r="H182" s="47"/>
      <c r="I182" s="47"/>
      <c r="J182" s="47"/>
      <c r="K182" s="47"/>
      <c r="L182" s="32"/>
      <c r="M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</row>
  </sheetData>
  <autoFilter ref="C129:K181"/>
  <mergeCells count="15">
    <mergeCell ref="E116:H116"/>
    <mergeCell ref="E120:H120"/>
    <mergeCell ref="E118:H118"/>
    <mergeCell ref="E122:H122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7"/>
  <sheetViews>
    <sheetView showGridLines="0" topLeftCell="A105" workbookViewId="0">
      <selection activeCell="H105" sqref="H1:H104857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B2" s="210" t="s">
        <v>945</v>
      </c>
      <c r="L2" s="246" t="s">
        <v>4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7" t="s">
        <v>107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1:46" s="1" customFormat="1" ht="24.95" customHeight="1">
      <c r="B4" s="20"/>
      <c r="D4" s="21" t="s">
        <v>112</v>
      </c>
      <c r="L4" s="20"/>
      <c r="M4" s="98" t="s">
        <v>9</v>
      </c>
      <c r="AT4" s="17" t="s">
        <v>2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61" t="str">
        <f>'Rekapitulace stavby'!K6</f>
        <v>Zpevněná plocha Martinov</v>
      </c>
      <c r="F7" s="262"/>
      <c r="G7" s="262"/>
      <c r="H7" s="262"/>
      <c r="L7" s="20"/>
    </row>
    <row r="8" spans="1:46" s="1" customFormat="1" ht="12" customHeight="1">
      <c r="B8" s="20"/>
      <c r="D8" s="27" t="s">
        <v>113</v>
      </c>
      <c r="L8" s="20"/>
    </row>
    <row r="9" spans="1:46" s="2" customFormat="1" ht="16.5" customHeight="1">
      <c r="A9" s="31"/>
      <c r="B9" s="32"/>
      <c r="C9" s="31"/>
      <c r="D9" s="31"/>
      <c r="E9" s="261" t="s">
        <v>268</v>
      </c>
      <c r="F9" s="260"/>
      <c r="G9" s="260"/>
      <c r="H9" s="260"/>
      <c r="I9" s="31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>
      <c r="A10" s="31"/>
      <c r="B10" s="32"/>
      <c r="C10" s="31"/>
      <c r="D10" s="27" t="s">
        <v>115</v>
      </c>
      <c r="E10" s="31"/>
      <c r="F10" s="31"/>
      <c r="G10" s="31"/>
      <c r="H10" s="31"/>
      <c r="I10" s="31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6.5" customHeight="1">
      <c r="A11" s="31"/>
      <c r="B11" s="32"/>
      <c r="C11" s="31"/>
      <c r="D11" s="31"/>
      <c r="E11" s="240" t="s">
        <v>904</v>
      </c>
      <c r="F11" s="260"/>
      <c r="G11" s="260"/>
      <c r="H11" s="260"/>
      <c r="I11" s="31"/>
      <c r="J11" s="31"/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>
      <c r="A12" s="31"/>
      <c r="B12" s="32"/>
      <c r="C12" s="31"/>
      <c r="D12" s="31"/>
      <c r="E12" s="31"/>
      <c r="F12" s="31"/>
      <c r="G12" s="31"/>
      <c r="H12" s="31"/>
      <c r="I12" s="31"/>
      <c r="J12" s="31"/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2" customHeight="1">
      <c r="A13" s="31"/>
      <c r="B13" s="32"/>
      <c r="C13" s="31"/>
      <c r="D13" s="27" t="s">
        <v>17</v>
      </c>
      <c r="E13" s="31"/>
      <c r="F13" s="25" t="s">
        <v>0</v>
      </c>
      <c r="G13" s="31"/>
      <c r="H13" s="31"/>
      <c r="I13" s="27" t="s">
        <v>18</v>
      </c>
      <c r="J13" s="25" t="s">
        <v>0</v>
      </c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7" t="s">
        <v>19</v>
      </c>
      <c r="E14" s="31"/>
      <c r="F14" s="25" t="s">
        <v>20</v>
      </c>
      <c r="G14" s="31"/>
      <c r="H14" s="31"/>
      <c r="I14" s="27" t="s">
        <v>21</v>
      </c>
      <c r="J14" s="54">
        <f>'Rekapitulace stavby'!AN8</f>
        <v>44825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0.9" customHeight="1">
      <c r="A15" s="31"/>
      <c r="B15" s="32"/>
      <c r="C15" s="31"/>
      <c r="D15" s="31"/>
      <c r="E15" s="31"/>
      <c r="F15" s="31"/>
      <c r="G15" s="31"/>
      <c r="H15" s="31"/>
      <c r="I15" s="31"/>
      <c r="J15" s="31"/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customHeight="1">
      <c r="A16" s="31"/>
      <c r="B16" s="32"/>
      <c r="C16" s="31"/>
      <c r="D16" s="27" t="s">
        <v>22</v>
      </c>
      <c r="E16" s="31"/>
      <c r="F16" s="31"/>
      <c r="G16" s="31"/>
      <c r="H16" s="31"/>
      <c r="I16" s="27" t="s">
        <v>23</v>
      </c>
      <c r="J16" s="25" t="s">
        <v>0</v>
      </c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2"/>
      <c r="C17" s="31"/>
      <c r="D17" s="31"/>
      <c r="E17" s="25" t="s">
        <v>24</v>
      </c>
      <c r="F17" s="31"/>
      <c r="G17" s="31"/>
      <c r="H17" s="31"/>
      <c r="I17" s="27" t="s">
        <v>25</v>
      </c>
      <c r="J17" s="25" t="s">
        <v>0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2"/>
      <c r="C18" s="31"/>
      <c r="D18" s="31"/>
      <c r="E18" s="31"/>
      <c r="F18" s="31"/>
      <c r="G18" s="31"/>
      <c r="H18" s="31"/>
      <c r="I18" s="31"/>
      <c r="J18" s="31"/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2"/>
      <c r="C19" s="31"/>
      <c r="D19" s="27" t="s">
        <v>26</v>
      </c>
      <c r="E19" s="31"/>
      <c r="F19" s="31"/>
      <c r="G19" s="31"/>
      <c r="H19" s="31"/>
      <c r="I19" s="27" t="s">
        <v>23</v>
      </c>
      <c r="J19" s="28" t="str">
        <f>'Rekapitulace stavby'!AN13</f>
        <v>Vyplň údaj</v>
      </c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2"/>
      <c r="C20" s="31"/>
      <c r="D20" s="31"/>
      <c r="E20" s="263" t="str">
        <f>'Rekapitulace stavby'!E14</f>
        <v>Vyplň údaj</v>
      </c>
      <c r="F20" s="255"/>
      <c r="G20" s="255"/>
      <c r="H20" s="255"/>
      <c r="I20" s="27" t="s">
        <v>25</v>
      </c>
      <c r="J20" s="28" t="str">
        <f>'Rekapitulace stavby'!AN14</f>
        <v>Vyplň údaj</v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2"/>
      <c r="C21" s="31"/>
      <c r="D21" s="31"/>
      <c r="E21" s="31"/>
      <c r="F21" s="31"/>
      <c r="G21" s="31"/>
      <c r="H21" s="31"/>
      <c r="I21" s="31"/>
      <c r="J21" s="31"/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2"/>
      <c r="C22" s="31"/>
      <c r="D22" s="27" t="s">
        <v>28</v>
      </c>
      <c r="E22" s="31"/>
      <c r="F22" s="31"/>
      <c r="G22" s="31"/>
      <c r="H22" s="31"/>
      <c r="I22" s="27" t="s">
        <v>23</v>
      </c>
      <c r="J22" s="25" t="s">
        <v>0</v>
      </c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2"/>
      <c r="C23" s="31"/>
      <c r="D23" s="31"/>
      <c r="E23" s="25" t="s">
        <v>117</v>
      </c>
      <c r="F23" s="31"/>
      <c r="G23" s="31"/>
      <c r="H23" s="31"/>
      <c r="I23" s="27" t="s">
        <v>25</v>
      </c>
      <c r="J23" s="25" t="s">
        <v>0</v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2"/>
      <c r="C24" s="31"/>
      <c r="D24" s="31"/>
      <c r="E24" s="31"/>
      <c r="F24" s="31"/>
      <c r="G24" s="31"/>
      <c r="H24" s="31"/>
      <c r="I24" s="31"/>
      <c r="J24" s="31"/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2"/>
      <c r="C25" s="31"/>
      <c r="D25" s="27" t="s">
        <v>31</v>
      </c>
      <c r="E25" s="31"/>
      <c r="F25" s="31"/>
      <c r="G25" s="31"/>
      <c r="H25" s="31"/>
      <c r="I25" s="27" t="s">
        <v>23</v>
      </c>
      <c r="J25" s="25" t="s">
        <v>0</v>
      </c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2"/>
      <c r="C26" s="31"/>
      <c r="D26" s="31"/>
      <c r="E26" s="25" t="s">
        <v>32</v>
      </c>
      <c r="F26" s="31"/>
      <c r="G26" s="31"/>
      <c r="H26" s="31"/>
      <c r="I26" s="27" t="s">
        <v>25</v>
      </c>
      <c r="J26" s="25" t="s">
        <v>0</v>
      </c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4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2"/>
      <c r="C28" s="31"/>
      <c r="D28" s="27" t="s">
        <v>33</v>
      </c>
      <c r="E28" s="31"/>
      <c r="F28" s="31"/>
      <c r="G28" s="31"/>
      <c r="H28" s="31"/>
      <c r="I28" s="31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99"/>
      <c r="B29" s="100"/>
      <c r="C29" s="99"/>
      <c r="D29" s="99"/>
      <c r="E29" s="259" t="s">
        <v>0</v>
      </c>
      <c r="F29" s="259"/>
      <c r="G29" s="259"/>
      <c r="H29" s="259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1"/>
      <c r="B30" s="32"/>
      <c r="C30" s="31"/>
      <c r="D30" s="31"/>
      <c r="E30" s="31"/>
      <c r="F30" s="31"/>
      <c r="G30" s="31"/>
      <c r="H30" s="31"/>
      <c r="I30" s="31"/>
      <c r="J30" s="31"/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65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2" t="s">
        <v>34</v>
      </c>
      <c r="E32" s="31"/>
      <c r="F32" s="31"/>
      <c r="G32" s="31"/>
      <c r="H32" s="31"/>
      <c r="I32" s="31"/>
      <c r="J32" s="70">
        <f>ROUND(J125, 2)</f>
        <v>0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5"/>
      <c r="E33" s="65"/>
      <c r="F33" s="65"/>
      <c r="G33" s="65"/>
      <c r="H33" s="65"/>
      <c r="I33" s="65"/>
      <c r="J33" s="65"/>
      <c r="K33" s="65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36</v>
      </c>
      <c r="G34" s="31"/>
      <c r="H34" s="31"/>
      <c r="I34" s="35" t="s">
        <v>35</v>
      </c>
      <c r="J34" s="35" t="s">
        <v>37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3" t="s">
        <v>38</v>
      </c>
      <c r="E35" s="27" t="s">
        <v>39</v>
      </c>
      <c r="F35" s="104">
        <f>ROUND((SUM(BE125:BE136)),  2)</f>
        <v>0</v>
      </c>
      <c r="G35" s="31"/>
      <c r="H35" s="31"/>
      <c r="I35" s="105">
        <v>0.21</v>
      </c>
      <c r="J35" s="104">
        <f>ROUND(((SUM(BE125:BE136))*I35),  2)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27" t="s">
        <v>40</v>
      </c>
      <c r="F36" s="104">
        <f>ROUND((SUM(BF125:BF136)),  2)</f>
        <v>0</v>
      </c>
      <c r="G36" s="31"/>
      <c r="H36" s="31"/>
      <c r="I36" s="105">
        <v>0.15</v>
      </c>
      <c r="J36" s="104">
        <f>ROUND(((SUM(BF125:BF136))*I36),  2)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7" t="s">
        <v>41</v>
      </c>
      <c r="F37" s="104">
        <f>ROUND((SUM(BG125:BG136)),  2)</f>
        <v>0</v>
      </c>
      <c r="G37" s="31"/>
      <c r="H37" s="31"/>
      <c r="I37" s="105">
        <v>0.21</v>
      </c>
      <c r="J37" s="104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7" t="s">
        <v>42</v>
      </c>
      <c r="F38" s="104">
        <f>ROUND((SUM(BH125:BH136)),  2)</f>
        <v>0</v>
      </c>
      <c r="G38" s="31"/>
      <c r="H38" s="31"/>
      <c r="I38" s="105">
        <v>0.15</v>
      </c>
      <c r="J38" s="104">
        <f>0</f>
        <v>0</v>
      </c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27" t="s">
        <v>43</v>
      </c>
      <c r="F39" s="104">
        <f>ROUND((SUM(BI125:BI136)),  2)</f>
        <v>0</v>
      </c>
      <c r="G39" s="31"/>
      <c r="H39" s="31"/>
      <c r="I39" s="105">
        <v>0</v>
      </c>
      <c r="J39" s="104">
        <f>0</f>
        <v>0</v>
      </c>
      <c r="K39" s="31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6"/>
      <c r="D41" s="107" t="s">
        <v>44</v>
      </c>
      <c r="E41" s="59"/>
      <c r="F41" s="59"/>
      <c r="G41" s="108" t="s">
        <v>45</v>
      </c>
      <c r="H41" s="109" t="s">
        <v>46</v>
      </c>
      <c r="I41" s="59"/>
      <c r="J41" s="110">
        <f>SUM(J32:J39)</f>
        <v>0</v>
      </c>
      <c r="K41" s="111"/>
      <c r="L41" s="4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1"/>
      <c r="D50" s="42" t="s">
        <v>47</v>
      </c>
      <c r="E50" s="43"/>
      <c r="F50" s="43"/>
      <c r="G50" s="42" t="s">
        <v>48</v>
      </c>
      <c r="H50" s="43"/>
      <c r="I50" s="43"/>
      <c r="J50" s="43"/>
      <c r="K50" s="43"/>
      <c r="L50" s="4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1"/>
      <c r="B61" s="32"/>
      <c r="C61" s="31"/>
      <c r="D61" s="44" t="s">
        <v>49</v>
      </c>
      <c r="E61" s="34"/>
      <c r="F61" s="112" t="s">
        <v>50</v>
      </c>
      <c r="G61" s="44" t="s">
        <v>49</v>
      </c>
      <c r="H61" s="34"/>
      <c r="I61" s="34"/>
      <c r="J61" s="113" t="s">
        <v>50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1"/>
      <c r="B65" s="32"/>
      <c r="C65" s="31"/>
      <c r="D65" s="42" t="s">
        <v>51</v>
      </c>
      <c r="E65" s="45"/>
      <c r="F65" s="45"/>
      <c r="G65" s="42" t="s">
        <v>52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1"/>
      <c r="B76" s="32"/>
      <c r="C76" s="31"/>
      <c r="D76" s="44" t="s">
        <v>49</v>
      </c>
      <c r="E76" s="34"/>
      <c r="F76" s="112" t="s">
        <v>50</v>
      </c>
      <c r="G76" s="44" t="s">
        <v>49</v>
      </c>
      <c r="H76" s="34"/>
      <c r="I76" s="34"/>
      <c r="J76" s="113" t="s">
        <v>50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1" t="s">
        <v>118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7" t="s">
        <v>15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1"/>
      <c r="D85" s="31"/>
      <c r="E85" s="261" t="str">
        <f>E7</f>
        <v>Zpevněná plocha Martinov</v>
      </c>
      <c r="F85" s="262"/>
      <c r="G85" s="262"/>
      <c r="H85" s="262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B86" s="20"/>
      <c r="C86" s="27" t="s">
        <v>113</v>
      </c>
      <c r="L86" s="20"/>
    </row>
    <row r="87" spans="1:31" s="2" customFormat="1" ht="16.5" customHeight="1">
      <c r="A87" s="31"/>
      <c r="B87" s="32"/>
      <c r="C87" s="31"/>
      <c r="D87" s="31"/>
      <c r="E87" s="261" t="s">
        <v>268</v>
      </c>
      <c r="F87" s="260"/>
      <c r="G87" s="260"/>
      <c r="H87" s="260"/>
      <c r="I87" s="31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7" t="s">
        <v>115</v>
      </c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1"/>
      <c r="D89" s="31"/>
      <c r="E89" s="240" t="str">
        <f>E11</f>
        <v xml:space="preserve">500 - Vedlejší rozpočtové náklady </v>
      </c>
      <c r="F89" s="260"/>
      <c r="G89" s="260"/>
      <c r="H89" s="260"/>
      <c r="I89" s="31"/>
      <c r="J89" s="31"/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7" t="s">
        <v>19</v>
      </c>
      <c r="D91" s="31"/>
      <c r="E91" s="31"/>
      <c r="F91" s="25" t="str">
        <f>F14</f>
        <v>Ostrava-Martinov</v>
      </c>
      <c r="G91" s="31"/>
      <c r="H91" s="31"/>
      <c r="I91" s="27" t="s">
        <v>21</v>
      </c>
      <c r="J91" s="54">
        <f>IF(J14="","",J14)</f>
        <v>44825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1"/>
      <c r="D92" s="31"/>
      <c r="E92" s="31"/>
      <c r="F92" s="31"/>
      <c r="G92" s="31"/>
      <c r="H92" s="31"/>
      <c r="I92" s="31"/>
      <c r="J92" s="31"/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25.7" customHeight="1">
      <c r="A93" s="31"/>
      <c r="B93" s="32"/>
      <c r="C93" s="27" t="s">
        <v>22</v>
      </c>
      <c r="D93" s="31"/>
      <c r="E93" s="31"/>
      <c r="F93" s="25" t="str">
        <f>E17</f>
        <v>MP Krásno,a.s.</v>
      </c>
      <c r="G93" s="31"/>
      <c r="H93" s="31"/>
      <c r="I93" s="27" t="s">
        <v>28</v>
      </c>
      <c r="J93" s="29" t="str">
        <f>E23</f>
        <v>Ivo Hradil-VODOPROJEKT</v>
      </c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7" t="s">
        <v>26</v>
      </c>
      <c r="D94" s="31"/>
      <c r="E94" s="31"/>
      <c r="F94" s="211" t="str">
        <f>IF(E20="","",E20)</f>
        <v>Vyplň údaj</v>
      </c>
      <c r="G94" s="212"/>
      <c r="H94" s="31"/>
      <c r="I94" s="27" t="s">
        <v>31</v>
      </c>
      <c r="J94" s="29" t="str">
        <f>E26</f>
        <v>Fajfrová Irena</v>
      </c>
      <c r="K94" s="31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14" t="s">
        <v>119</v>
      </c>
      <c r="D96" s="106"/>
      <c r="E96" s="106"/>
      <c r="F96" s="106"/>
      <c r="G96" s="106"/>
      <c r="H96" s="106"/>
      <c r="I96" s="106"/>
      <c r="J96" s="115" t="s">
        <v>120</v>
      </c>
      <c r="K96" s="106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customHeight="1">
      <c r="A97" s="31"/>
      <c r="B97" s="32"/>
      <c r="C97" s="31"/>
      <c r="D97" s="31"/>
      <c r="E97" s="31"/>
      <c r="F97" s="31"/>
      <c r="G97" s="31"/>
      <c r="H97" s="31"/>
      <c r="I97" s="31"/>
      <c r="J97" s="31"/>
      <c r="K97" s="31"/>
      <c r="L97" s="4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16" t="s">
        <v>121</v>
      </c>
      <c r="D98" s="31"/>
      <c r="E98" s="31"/>
      <c r="F98" s="31"/>
      <c r="G98" s="31"/>
      <c r="H98" s="31"/>
      <c r="I98" s="31"/>
      <c r="J98" s="70">
        <f>J125</f>
        <v>0</v>
      </c>
      <c r="K98" s="31"/>
      <c r="L98" s="4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7" t="s">
        <v>122</v>
      </c>
    </row>
    <row r="99" spans="1:47" s="9" customFormat="1" ht="24.95" customHeight="1">
      <c r="B99" s="117"/>
      <c r="D99" s="118" t="s">
        <v>905</v>
      </c>
      <c r="E99" s="119"/>
      <c r="F99" s="119"/>
      <c r="G99" s="119"/>
      <c r="H99" s="119"/>
      <c r="I99" s="119"/>
      <c r="J99" s="120">
        <f>J126</f>
        <v>0</v>
      </c>
      <c r="L99" s="117"/>
    </row>
    <row r="100" spans="1:47" s="10" customFormat="1" ht="19.899999999999999" customHeight="1">
      <c r="B100" s="121"/>
      <c r="D100" s="122" t="s">
        <v>906</v>
      </c>
      <c r="E100" s="123"/>
      <c r="F100" s="123"/>
      <c r="G100" s="123"/>
      <c r="H100" s="123"/>
      <c r="I100" s="123"/>
      <c r="J100" s="124">
        <f>J127</f>
        <v>0</v>
      </c>
      <c r="L100" s="121"/>
    </row>
    <row r="101" spans="1:47" s="10" customFormat="1" ht="19.899999999999999" customHeight="1">
      <c r="B101" s="121"/>
      <c r="D101" s="122" t="s">
        <v>907</v>
      </c>
      <c r="E101" s="123"/>
      <c r="F101" s="123"/>
      <c r="G101" s="123"/>
      <c r="H101" s="123"/>
      <c r="I101" s="123"/>
      <c r="J101" s="124">
        <f>J131</f>
        <v>0</v>
      </c>
      <c r="L101" s="121"/>
    </row>
    <row r="102" spans="1:47" s="10" customFormat="1" ht="19.899999999999999" customHeight="1">
      <c r="B102" s="121"/>
      <c r="D102" s="122" t="s">
        <v>908</v>
      </c>
      <c r="E102" s="123"/>
      <c r="F102" s="123"/>
      <c r="G102" s="123"/>
      <c r="H102" s="123"/>
      <c r="I102" s="123"/>
      <c r="J102" s="124">
        <f>J133</f>
        <v>0</v>
      </c>
      <c r="L102" s="121"/>
    </row>
    <row r="103" spans="1:47" s="10" customFormat="1" ht="19.899999999999999" customHeight="1">
      <c r="B103" s="121"/>
      <c r="D103" s="122" t="s">
        <v>909</v>
      </c>
      <c r="E103" s="123"/>
      <c r="F103" s="123"/>
      <c r="G103" s="123"/>
      <c r="H103" s="123"/>
      <c r="I103" s="123"/>
      <c r="J103" s="124">
        <f>J135</f>
        <v>0</v>
      </c>
      <c r="L103" s="121"/>
    </row>
    <row r="104" spans="1:47" s="2" customFormat="1" ht="21.75" customHeight="1">
      <c r="A104" s="31"/>
      <c r="B104" s="32"/>
      <c r="C104" s="31"/>
      <c r="D104" s="31"/>
      <c r="E104" s="31"/>
      <c r="F104" s="31"/>
      <c r="G104" s="31"/>
      <c r="H104" s="31"/>
      <c r="I104" s="31"/>
      <c r="J104" s="31"/>
      <c r="K104" s="31"/>
      <c r="L104" s="4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47" s="2" customFormat="1" ht="6.95" customHeight="1">
      <c r="A105" s="31"/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4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9" spans="1:47" s="2" customFormat="1" ht="6.95" customHeight="1">
      <c r="A109" s="31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47" s="2" customFormat="1" ht="24.95" customHeight="1">
      <c r="A110" s="31"/>
      <c r="B110" s="32"/>
      <c r="C110" s="21" t="s">
        <v>129</v>
      </c>
      <c r="D110" s="31"/>
      <c r="E110" s="31"/>
      <c r="F110" s="31"/>
      <c r="G110" s="31"/>
      <c r="H110" s="31"/>
      <c r="I110" s="31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47" s="2" customFormat="1" ht="6.95" customHeight="1">
      <c r="A111" s="31"/>
      <c r="B111" s="32"/>
      <c r="C111" s="31"/>
      <c r="D111" s="31"/>
      <c r="E111" s="31"/>
      <c r="F111" s="31"/>
      <c r="G111" s="31"/>
      <c r="H111" s="31"/>
      <c r="I111" s="31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47" s="2" customFormat="1" ht="12" customHeight="1">
      <c r="A112" s="31"/>
      <c r="B112" s="32"/>
      <c r="C112" s="27" t="s">
        <v>15</v>
      </c>
      <c r="D112" s="31"/>
      <c r="E112" s="31"/>
      <c r="F112" s="31"/>
      <c r="G112" s="31"/>
      <c r="H112" s="31"/>
      <c r="I112" s="31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6.5" customHeight="1">
      <c r="A113" s="31"/>
      <c r="B113" s="32"/>
      <c r="C113" s="31"/>
      <c r="D113" s="31"/>
      <c r="E113" s="261" t="str">
        <f>E7</f>
        <v>Zpevněná plocha Martinov</v>
      </c>
      <c r="F113" s="262"/>
      <c r="G113" s="262"/>
      <c r="H113" s="262"/>
      <c r="I113" s="31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1" customFormat="1" ht="12" customHeight="1">
      <c r="B114" s="20"/>
      <c r="C114" s="27" t="s">
        <v>113</v>
      </c>
      <c r="L114" s="20"/>
    </row>
    <row r="115" spans="1:65" s="2" customFormat="1" ht="16.5" customHeight="1">
      <c r="A115" s="31"/>
      <c r="B115" s="32"/>
      <c r="C115" s="31"/>
      <c r="D115" s="31"/>
      <c r="E115" s="261" t="s">
        <v>268</v>
      </c>
      <c r="F115" s="260"/>
      <c r="G115" s="260"/>
      <c r="H115" s="260"/>
      <c r="I115" s="31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2" customHeight="1">
      <c r="A116" s="31"/>
      <c r="B116" s="32"/>
      <c r="C116" s="27" t="s">
        <v>115</v>
      </c>
      <c r="D116" s="31"/>
      <c r="E116" s="31"/>
      <c r="F116" s="31"/>
      <c r="G116" s="31"/>
      <c r="H116" s="31"/>
      <c r="I116" s="31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6.5" customHeight="1">
      <c r="A117" s="31"/>
      <c r="B117" s="32"/>
      <c r="C117" s="31"/>
      <c r="D117" s="31"/>
      <c r="E117" s="240" t="str">
        <f>E11</f>
        <v xml:space="preserve">500 - Vedlejší rozpočtové náklady </v>
      </c>
      <c r="F117" s="260"/>
      <c r="G117" s="260"/>
      <c r="H117" s="260"/>
      <c r="I117" s="31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6.95" customHeight="1">
      <c r="A118" s="31"/>
      <c r="B118" s="32"/>
      <c r="C118" s="31"/>
      <c r="D118" s="31"/>
      <c r="E118" s="31"/>
      <c r="F118" s="31"/>
      <c r="G118" s="31"/>
      <c r="H118" s="31"/>
      <c r="I118" s="31"/>
      <c r="J118" s="31"/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2" customHeight="1">
      <c r="A119" s="31"/>
      <c r="B119" s="32"/>
      <c r="C119" s="27" t="s">
        <v>19</v>
      </c>
      <c r="D119" s="31"/>
      <c r="E119" s="31"/>
      <c r="F119" s="25" t="str">
        <f>F14</f>
        <v>Ostrava-Martinov</v>
      </c>
      <c r="G119" s="31"/>
      <c r="H119" s="31"/>
      <c r="I119" s="27" t="s">
        <v>21</v>
      </c>
      <c r="J119" s="54">
        <f>IF(J14="","",J14)</f>
        <v>44825</v>
      </c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6.95" customHeight="1">
      <c r="A120" s="31"/>
      <c r="B120" s="32"/>
      <c r="C120" s="31"/>
      <c r="D120" s="31"/>
      <c r="E120" s="31"/>
      <c r="F120" s="31"/>
      <c r="G120" s="31"/>
      <c r="H120" s="31"/>
      <c r="I120" s="31"/>
      <c r="J120" s="31"/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2" customFormat="1" ht="25.7" customHeight="1">
      <c r="A121" s="31"/>
      <c r="B121" s="32"/>
      <c r="C121" s="27" t="s">
        <v>22</v>
      </c>
      <c r="D121" s="31"/>
      <c r="E121" s="31"/>
      <c r="F121" s="25" t="str">
        <f>E17</f>
        <v>MP Krásno,a.s.</v>
      </c>
      <c r="G121" s="31"/>
      <c r="H121" s="31"/>
      <c r="I121" s="27" t="s">
        <v>28</v>
      </c>
      <c r="J121" s="29" t="str">
        <f>E23</f>
        <v>Ivo Hradil-VODOPROJEKT</v>
      </c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5" s="2" customFormat="1" ht="15.2" customHeight="1">
      <c r="A122" s="31"/>
      <c r="B122" s="32"/>
      <c r="C122" s="27" t="s">
        <v>26</v>
      </c>
      <c r="D122" s="31"/>
      <c r="E122" s="31"/>
      <c r="F122" s="211" t="str">
        <f>IF(E20="","",E20)</f>
        <v>Vyplň údaj</v>
      </c>
      <c r="G122" s="212"/>
      <c r="H122" s="31"/>
      <c r="I122" s="27" t="s">
        <v>31</v>
      </c>
      <c r="J122" s="29" t="str">
        <f>E26</f>
        <v>Fajfrová Irena</v>
      </c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5" s="2" customFormat="1" ht="10.35" customHeight="1">
      <c r="A123" s="31"/>
      <c r="B123" s="32"/>
      <c r="C123" s="31"/>
      <c r="D123" s="31"/>
      <c r="E123" s="31"/>
      <c r="F123" s="31"/>
      <c r="G123" s="31"/>
      <c r="H123" s="31"/>
      <c r="I123" s="31"/>
      <c r="J123" s="31"/>
      <c r="K123" s="31"/>
      <c r="L123" s="4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5" s="11" customFormat="1" ht="29.25" customHeight="1">
      <c r="A124" s="125"/>
      <c r="B124" s="126"/>
      <c r="C124" s="127" t="s">
        <v>130</v>
      </c>
      <c r="D124" s="128" t="s">
        <v>59</v>
      </c>
      <c r="E124" s="128" t="s">
        <v>55</v>
      </c>
      <c r="F124" s="128" t="s">
        <v>56</v>
      </c>
      <c r="G124" s="128" t="s">
        <v>131</v>
      </c>
      <c r="H124" s="128" t="s">
        <v>132</v>
      </c>
      <c r="I124" s="128" t="s">
        <v>133</v>
      </c>
      <c r="J124" s="128" t="s">
        <v>120</v>
      </c>
      <c r="K124" s="129" t="s">
        <v>134</v>
      </c>
      <c r="L124" s="130"/>
      <c r="M124" s="61" t="s">
        <v>0</v>
      </c>
      <c r="N124" s="62" t="s">
        <v>38</v>
      </c>
      <c r="O124" s="62" t="s">
        <v>135</v>
      </c>
      <c r="P124" s="62" t="s">
        <v>136</v>
      </c>
      <c r="Q124" s="62" t="s">
        <v>137</v>
      </c>
      <c r="R124" s="62" t="s">
        <v>138</v>
      </c>
      <c r="S124" s="62" t="s">
        <v>139</v>
      </c>
      <c r="T124" s="63" t="s">
        <v>140</v>
      </c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</row>
    <row r="125" spans="1:65" s="2" customFormat="1" ht="22.9" customHeight="1">
      <c r="A125" s="31"/>
      <c r="B125" s="32"/>
      <c r="C125" s="68" t="s">
        <v>141</v>
      </c>
      <c r="D125" s="31"/>
      <c r="E125" s="31"/>
      <c r="F125" s="31"/>
      <c r="G125" s="31"/>
      <c r="H125" s="31"/>
      <c r="I125" s="31"/>
      <c r="J125" s="131">
        <f>BK125</f>
        <v>0</v>
      </c>
      <c r="K125" s="31"/>
      <c r="L125" s="32"/>
      <c r="M125" s="64"/>
      <c r="N125" s="55"/>
      <c r="O125" s="65"/>
      <c r="P125" s="132">
        <f>P126</f>
        <v>0</v>
      </c>
      <c r="Q125" s="65"/>
      <c r="R125" s="132">
        <f>R126</f>
        <v>0</v>
      </c>
      <c r="S125" s="65"/>
      <c r="T125" s="133">
        <f>T126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7" t="s">
        <v>73</v>
      </c>
      <c r="AU125" s="17" t="s">
        <v>122</v>
      </c>
      <c r="BK125" s="134">
        <f>BK126</f>
        <v>0</v>
      </c>
    </row>
    <row r="126" spans="1:65" s="12" customFormat="1" ht="25.9" customHeight="1">
      <c r="B126" s="135"/>
      <c r="D126" s="136" t="s">
        <v>73</v>
      </c>
      <c r="E126" s="137" t="s">
        <v>910</v>
      </c>
      <c r="F126" s="137" t="s">
        <v>911</v>
      </c>
      <c r="I126" s="138"/>
      <c r="J126" s="139">
        <f>BK126</f>
        <v>0</v>
      </c>
      <c r="L126" s="135"/>
      <c r="M126" s="140"/>
      <c r="N126" s="141"/>
      <c r="O126" s="141"/>
      <c r="P126" s="142">
        <f>P127+P131+P133+P135</f>
        <v>0</v>
      </c>
      <c r="Q126" s="141"/>
      <c r="R126" s="142">
        <f>R127+R131+R133+R135</f>
        <v>0</v>
      </c>
      <c r="S126" s="141"/>
      <c r="T126" s="143">
        <f>T127+T131+T133+T135</f>
        <v>0</v>
      </c>
      <c r="AR126" s="136" t="s">
        <v>160</v>
      </c>
      <c r="AT126" s="144" t="s">
        <v>73</v>
      </c>
      <c r="AU126" s="144" t="s">
        <v>74</v>
      </c>
      <c r="AY126" s="136" t="s">
        <v>144</v>
      </c>
      <c r="BK126" s="145">
        <f>BK127+BK131+BK133+BK135</f>
        <v>0</v>
      </c>
    </row>
    <row r="127" spans="1:65" s="12" customFormat="1" ht="22.9" customHeight="1">
      <c r="B127" s="135"/>
      <c r="D127" s="136" t="s">
        <v>73</v>
      </c>
      <c r="E127" s="146" t="s">
        <v>912</v>
      </c>
      <c r="F127" s="146" t="s">
        <v>913</v>
      </c>
      <c r="I127" s="138"/>
      <c r="J127" s="147">
        <f>BK127</f>
        <v>0</v>
      </c>
      <c r="L127" s="135"/>
      <c r="M127" s="140"/>
      <c r="N127" s="141"/>
      <c r="O127" s="141"/>
      <c r="P127" s="142">
        <f>SUM(P128:P130)</f>
        <v>0</v>
      </c>
      <c r="Q127" s="141"/>
      <c r="R127" s="142">
        <f>SUM(R128:R130)</f>
        <v>0</v>
      </c>
      <c r="S127" s="141"/>
      <c r="T127" s="143">
        <f>SUM(T128:T130)</f>
        <v>0</v>
      </c>
      <c r="AR127" s="136" t="s">
        <v>160</v>
      </c>
      <c r="AT127" s="144" t="s">
        <v>73</v>
      </c>
      <c r="AU127" s="144" t="s">
        <v>80</v>
      </c>
      <c r="AY127" s="136" t="s">
        <v>144</v>
      </c>
      <c r="BK127" s="145">
        <f>SUM(BK128:BK130)</f>
        <v>0</v>
      </c>
    </row>
    <row r="128" spans="1:65" s="2" customFormat="1" ht="16.5" customHeight="1">
      <c r="A128" s="31"/>
      <c r="B128" s="148"/>
      <c r="C128" s="149" t="s">
        <v>80</v>
      </c>
      <c r="D128" s="149" t="s">
        <v>146</v>
      </c>
      <c r="E128" s="150" t="s">
        <v>914</v>
      </c>
      <c r="F128" s="151" t="s">
        <v>915</v>
      </c>
      <c r="G128" s="152" t="s">
        <v>916</v>
      </c>
      <c r="H128" s="153">
        <v>1</v>
      </c>
      <c r="I128" s="154"/>
      <c r="J128" s="155">
        <f>ROUND(I128*H128,2)</f>
        <v>0</v>
      </c>
      <c r="K128" s="151" t="s">
        <v>150</v>
      </c>
      <c r="L128" s="32"/>
      <c r="M128" s="156" t="s">
        <v>0</v>
      </c>
      <c r="N128" s="157" t="s">
        <v>39</v>
      </c>
      <c r="O128" s="57"/>
      <c r="P128" s="158">
        <f>O128*H128</f>
        <v>0</v>
      </c>
      <c r="Q128" s="158">
        <v>0</v>
      </c>
      <c r="R128" s="158">
        <f>Q128*H128</f>
        <v>0</v>
      </c>
      <c r="S128" s="158">
        <v>0</v>
      </c>
      <c r="T128" s="159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60" t="s">
        <v>917</v>
      </c>
      <c r="AT128" s="160" t="s">
        <v>146</v>
      </c>
      <c r="AU128" s="160" t="s">
        <v>82</v>
      </c>
      <c r="AY128" s="17" t="s">
        <v>144</v>
      </c>
      <c r="BE128" s="161">
        <f>IF(N128="základní",J128,0)</f>
        <v>0</v>
      </c>
      <c r="BF128" s="161">
        <f>IF(N128="snížená",J128,0)</f>
        <v>0</v>
      </c>
      <c r="BG128" s="161">
        <f>IF(N128="zákl. přenesená",J128,0)</f>
        <v>0</v>
      </c>
      <c r="BH128" s="161">
        <f>IF(N128="sníž. přenesená",J128,0)</f>
        <v>0</v>
      </c>
      <c r="BI128" s="161">
        <f>IF(N128="nulová",J128,0)</f>
        <v>0</v>
      </c>
      <c r="BJ128" s="17" t="s">
        <v>80</v>
      </c>
      <c r="BK128" s="161">
        <f>ROUND(I128*H128,2)</f>
        <v>0</v>
      </c>
      <c r="BL128" s="17" t="s">
        <v>917</v>
      </c>
      <c r="BM128" s="160" t="s">
        <v>918</v>
      </c>
    </row>
    <row r="129" spans="1:65" s="2" customFormat="1" ht="16.5" customHeight="1">
      <c r="A129" s="31"/>
      <c r="B129" s="148"/>
      <c r="C129" s="149" t="s">
        <v>82</v>
      </c>
      <c r="D129" s="149" t="s">
        <v>146</v>
      </c>
      <c r="E129" s="150" t="s">
        <v>919</v>
      </c>
      <c r="F129" s="151" t="s">
        <v>920</v>
      </c>
      <c r="G129" s="152" t="s">
        <v>916</v>
      </c>
      <c r="H129" s="153">
        <v>1</v>
      </c>
      <c r="I129" s="154"/>
      <c r="J129" s="155">
        <f>ROUND(I129*H129,2)</f>
        <v>0</v>
      </c>
      <c r="K129" s="151" t="s">
        <v>150</v>
      </c>
      <c r="L129" s="32"/>
      <c r="M129" s="156" t="s">
        <v>0</v>
      </c>
      <c r="N129" s="157" t="s">
        <v>39</v>
      </c>
      <c r="O129" s="57"/>
      <c r="P129" s="158">
        <f>O129*H129</f>
        <v>0</v>
      </c>
      <c r="Q129" s="158">
        <v>0</v>
      </c>
      <c r="R129" s="158">
        <f>Q129*H129</f>
        <v>0</v>
      </c>
      <c r="S129" s="158">
        <v>0</v>
      </c>
      <c r="T129" s="159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60" t="s">
        <v>917</v>
      </c>
      <c r="AT129" s="160" t="s">
        <v>146</v>
      </c>
      <c r="AU129" s="160" t="s">
        <v>82</v>
      </c>
      <c r="AY129" s="17" t="s">
        <v>144</v>
      </c>
      <c r="BE129" s="161">
        <f>IF(N129="základní",J129,0)</f>
        <v>0</v>
      </c>
      <c r="BF129" s="161">
        <f>IF(N129="snížená",J129,0)</f>
        <v>0</v>
      </c>
      <c r="BG129" s="161">
        <f>IF(N129="zákl. přenesená",J129,0)</f>
        <v>0</v>
      </c>
      <c r="BH129" s="161">
        <f>IF(N129="sníž. přenesená",J129,0)</f>
        <v>0</v>
      </c>
      <c r="BI129" s="161">
        <f>IF(N129="nulová",J129,0)</f>
        <v>0</v>
      </c>
      <c r="BJ129" s="17" t="s">
        <v>80</v>
      </c>
      <c r="BK129" s="161">
        <f>ROUND(I129*H129,2)</f>
        <v>0</v>
      </c>
      <c r="BL129" s="17" t="s">
        <v>917</v>
      </c>
      <c r="BM129" s="160" t="s">
        <v>921</v>
      </c>
    </row>
    <row r="130" spans="1:65" s="2" customFormat="1" ht="16.5" customHeight="1">
      <c r="A130" s="31"/>
      <c r="B130" s="148"/>
      <c r="C130" s="149" t="s">
        <v>97</v>
      </c>
      <c r="D130" s="149" t="s">
        <v>146</v>
      </c>
      <c r="E130" s="150" t="s">
        <v>922</v>
      </c>
      <c r="F130" s="151" t="s">
        <v>923</v>
      </c>
      <c r="G130" s="152" t="s">
        <v>916</v>
      </c>
      <c r="H130" s="153">
        <v>1</v>
      </c>
      <c r="I130" s="154"/>
      <c r="J130" s="155">
        <f>ROUND(I130*H130,2)</f>
        <v>0</v>
      </c>
      <c r="K130" s="151" t="s">
        <v>150</v>
      </c>
      <c r="L130" s="32"/>
      <c r="M130" s="156" t="s">
        <v>0</v>
      </c>
      <c r="N130" s="157" t="s">
        <v>39</v>
      </c>
      <c r="O130" s="57"/>
      <c r="P130" s="158">
        <f>O130*H130</f>
        <v>0</v>
      </c>
      <c r="Q130" s="158">
        <v>0</v>
      </c>
      <c r="R130" s="158">
        <f>Q130*H130</f>
        <v>0</v>
      </c>
      <c r="S130" s="158">
        <v>0</v>
      </c>
      <c r="T130" s="159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60" t="s">
        <v>917</v>
      </c>
      <c r="AT130" s="160" t="s">
        <v>146</v>
      </c>
      <c r="AU130" s="160" t="s">
        <v>82</v>
      </c>
      <c r="AY130" s="17" t="s">
        <v>144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7" t="s">
        <v>80</v>
      </c>
      <c r="BK130" s="161">
        <f>ROUND(I130*H130,2)</f>
        <v>0</v>
      </c>
      <c r="BL130" s="17" t="s">
        <v>917</v>
      </c>
      <c r="BM130" s="160" t="s">
        <v>924</v>
      </c>
    </row>
    <row r="131" spans="1:65" s="12" customFormat="1" ht="22.9" customHeight="1">
      <c r="B131" s="135"/>
      <c r="D131" s="136" t="s">
        <v>73</v>
      </c>
      <c r="E131" s="146" t="s">
        <v>925</v>
      </c>
      <c r="F131" s="146" t="s">
        <v>926</v>
      </c>
      <c r="I131" s="138"/>
      <c r="J131" s="147">
        <f>BK131</f>
        <v>0</v>
      </c>
      <c r="L131" s="135"/>
      <c r="M131" s="140"/>
      <c r="N131" s="141"/>
      <c r="O131" s="141"/>
      <c r="P131" s="142">
        <f>P132</f>
        <v>0</v>
      </c>
      <c r="Q131" s="141"/>
      <c r="R131" s="142">
        <f>R132</f>
        <v>0</v>
      </c>
      <c r="S131" s="141"/>
      <c r="T131" s="143">
        <f>T132</f>
        <v>0</v>
      </c>
      <c r="AR131" s="136" t="s">
        <v>160</v>
      </c>
      <c r="AT131" s="144" t="s">
        <v>73</v>
      </c>
      <c r="AU131" s="144" t="s">
        <v>80</v>
      </c>
      <c r="AY131" s="136" t="s">
        <v>144</v>
      </c>
      <c r="BK131" s="145">
        <f>BK132</f>
        <v>0</v>
      </c>
    </row>
    <row r="132" spans="1:65" s="2" customFormat="1" ht="16.5" customHeight="1">
      <c r="A132" s="31"/>
      <c r="B132" s="148"/>
      <c r="C132" s="149" t="s">
        <v>151</v>
      </c>
      <c r="D132" s="149" t="s">
        <v>146</v>
      </c>
      <c r="E132" s="150" t="s">
        <v>927</v>
      </c>
      <c r="F132" s="151" t="s">
        <v>926</v>
      </c>
      <c r="G132" s="152" t="s">
        <v>916</v>
      </c>
      <c r="H132" s="153">
        <v>1</v>
      </c>
      <c r="I132" s="154"/>
      <c r="J132" s="155">
        <f>ROUND(I132*H132,2)</f>
        <v>0</v>
      </c>
      <c r="K132" s="151" t="s">
        <v>150</v>
      </c>
      <c r="L132" s="32"/>
      <c r="M132" s="156" t="s">
        <v>0</v>
      </c>
      <c r="N132" s="157" t="s">
        <v>39</v>
      </c>
      <c r="O132" s="57"/>
      <c r="P132" s="158">
        <f>O132*H132</f>
        <v>0</v>
      </c>
      <c r="Q132" s="158">
        <v>0</v>
      </c>
      <c r="R132" s="158">
        <f>Q132*H132</f>
        <v>0</v>
      </c>
      <c r="S132" s="158">
        <v>0</v>
      </c>
      <c r="T132" s="159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60" t="s">
        <v>917</v>
      </c>
      <c r="AT132" s="160" t="s">
        <v>146</v>
      </c>
      <c r="AU132" s="160" t="s">
        <v>82</v>
      </c>
      <c r="AY132" s="17" t="s">
        <v>144</v>
      </c>
      <c r="BE132" s="161">
        <f>IF(N132="základní",J132,0)</f>
        <v>0</v>
      </c>
      <c r="BF132" s="161">
        <f>IF(N132="snížená",J132,0)</f>
        <v>0</v>
      </c>
      <c r="BG132" s="161">
        <f>IF(N132="zákl. přenesená",J132,0)</f>
        <v>0</v>
      </c>
      <c r="BH132" s="161">
        <f>IF(N132="sníž. přenesená",J132,0)</f>
        <v>0</v>
      </c>
      <c r="BI132" s="161">
        <f>IF(N132="nulová",J132,0)</f>
        <v>0</v>
      </c>
      <c r="BJ132" s="17" t="s">
        <v>80</v>
      </c>
      <c r="BK132" s="161">
        <f>ROUND(I132*H132,2)</f>
        <v>0</v>
      </c>
      <c r="BL132" s="17" t="s">
        <v>917</v>
      </c>
      <c r="BM132" s="160" t="s">
        <v>928</v>
      </c>
    </row>
    <row r="133" spans="1:65" s="12" customFormat="1" ht="22.9" customHeight="1">
      <c r="B133" s="135"/>
      <c r="D133" s="136" t="s">
        <v>73</v>
      </c>
      <c r="E133" s="146" t="s">
        <v>929</v>
      </c>
      <c r="F133" s="146" t="s">
        <v>930</v>
      </c>
      <c r="I133" s="138"/>
      <c r="J133" s="147">
        <f>BK133</f>
        <v>0</v>
      </c>
      <c r="L133" s="135"/>
      <c r="M133" s="140"/>
      <c r="N133" s="141"/>
      <c r="O133" s="141"/>
      <c r="P133" s="142">
        <f>P134</f>
        <v>0</v>
      </c>
      <c r="Q133" s="141"/>
      <c r="R133" s="142">
        <f>R134</f>
        <v>0</v>
      </c>
      <c r="S133" s="141"/>
      <c r="T133" s="143">
        <f>T134</f>
        <v>0</v>
      </c>
      <c r="AR133" s="136" t="s">
        <v>160</v>
      </c>
      <c r="AT133" s="144" t="s">
        <v>73</v>
      </c>
      <c r="AU133" s="144" t="s">
        <v>80</v>
      </c>
      <c r="AY133" s="136" t="s">
        <v>144</v>
      </c>
      <c r="BK133" s="145">
        <f>BK134</f>
        <v>0</v>
      </c>
    </row>
    <row r="134" spans="1:65" s="2" customFormat="1" ht="16.5" customHeight="1">
      <c r="A134" s="31"/>
      <c r="B134" s="148"/>
      <c r="C134" s="149" t="s">
        <v>160</v>
      </c>
      <c r="D134" s="149" t="s">
        <v>146</v>
      </c>
      <c r="E134" s="150" t="s">
        <v>931</v>
      </c>
      <c r="F134" s="151" t="s">
        <v>930</v>
      </c>
      <c r="G134" s="152" t="s">
        <v>916</v>
      </c>
      <c r="H134" s="153">
        <v>1</v>
      </c>
      <c r="I134" s="154"/>
      <c r="J134" s="155">
        <f>ROUND(I134*H134,2)</f>
        <v>0</v>
      </c>
      <c r="K134" s="151" t="s">
        <v>150</v>
      </c>
      <c r="L134" s="32"/>
      <c r="M134" s="156" t="s">
        <v>0</v>
      </c>
      <c r="N134" s="157" t="s">
        <v>39</v>
      </c>
      <c r="O134" s="57"/>
      <c r="P134" s="158">
        <f>O134*H134</f>
        <v>0</v>
      </c>
      <c r="Q134" s="158">
        <v>0</v>
      </c>
      <c r="R134" s="158">
        <f>Q134*H134</f>
        <v>0</v>
      </c>
      <c r="S134" s="158">
        <v>0</v>
      </c>
      <c r="T134" s="159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60" t="s">
        <v>917</v>
      </c>
      <c r="AT134" s="160" t="s">
        <v>146</v>
      </c>
      <c r="AU134" s="160" t="s">
        <v>82</v>
      </c>
      <c r="AY134" s="17" t="s">
        <v>144</v>
      </c>
      <c r="BE134" s="161">
        <f>IF(N134="základní",J134,0)</f>
        <v>0</v>
      </c>
      <c r="BF134" s="161">
        <f>IF(N134="snížená",J134,0)</f>
        <v>0</v>
      </c>
      <c r="BG134" s="161">
        <f>IF(N134="zákl. přenesená",J134,0)</f>
        <v>0</v>
      </c>
      <c r="BH134" s="161">
        <f>IF(N134="sníž. přenesená",J134,0)</f>
        <v>0</v>
      </c>
      <c r="BI134" s="161">
        <f>IF(N134="nulová",J134,0)</f>
        <v>0</v>
      </c>
      <c r="BJ134" s="17" t="s">
        <v>80</v>
      </c>
      <c r="BK134" s="161">
        <f>ROUND(I134*H134,2)</f>
        <v>0</v>
      </c>
      <c r="BL134" s="17" t="s">
        <v>917</v>
      </c>
      <c r="BM134" s="160" t="s">
        <v>932</v>
      </c>
    </row>
    <row r="135" spans="1:65" s="12" customFormat="1" ht="22.9" customHeight="1">
      <c r="B135" s="135"/>
      <c r="D135" s="136" t="s">
        <v>73</v>
      </c>
      <c r="E135" s="146" t="s">
        <v>933</v>
      </c>
      <c r="F135" s="146" t="s">
        <v>934</v>
      </c>
      <c r="I135" s="138"/>
      <c r="J135" s="147">
        <f>BK135</f>
        <v>0</v>
      </c>
      <c r="L135" s="135"/>
      <c r="M135" s="140"/>
      <c r="N135" s="141"/>
      <c r="O135" s="141"/>
      <c r="P135" s="142">
        <f>P136</f>
        <v>0</v>
      </c>
      <c r="Q135" s="141"/>
      <c r="R135" s="142">
        <f>R136</f>
        <v>0</v>
      </c>
      <c r="S135" s="141"/>
      <c r="T135" s="143">
        <f>T136</f>
        <v>0</v>
      </c>
      <c r="AR135" s="136" t="s">
        <v>160</v>
      </c>
      <c r="AT135" s="144" t="s">
        <v>73</v>
      </c>
      <c r="AU135" s="144" t="s">
        <v>80</v>
      </c>
      <c r="AY135" s="136" t="s">
        <v>144</v>
      </c>
      <c r="BK135" s="145">
        <f>BK136</f>
        <v>0</v>
      </c>
    </row>
    <row r="136" spans="1:65" s="2" customFormat="1" ht="16.5" customHeight="1">
      <c r="A136" s="31"/>
      <c r="B136" s="148"/>
      <c r="C136" s="149" t="s">
        <v>172</v>
      </c>
      <c r="D136" s="149" t="s">
        <v>146</v>
      </c>
      <c r="E136" s="150" t="s">
        <v>935</v>
      </c>
      <c r="F136" s="151" t="s">
        <v>934</v>
      </c>
      <c r="G136" s="152" t="s">
        <v>916</v>
      </c>
      <c r="H136" s="153">
        <v>1</v>
      </c>
      <c r="I136" s="154"/>
      <c r="J136" s="155">
        <f>ROUND(I136*H136,2)</f>
        <v>0</v>
      </c>
      <c r="K136" s="151" t="s">
        <v>150</v>
      </c>
      <c r="L136" s="32"/>
      <c r="M136" s="196" t="s">
        <v>0</v>
      </c>
      <c r="N136" s="197" t="s">
        <v>39</v>
      </c>
      <c r="O136" s="198"/>
      <c r="P136" s="199">
        <f>O136*H136</f>
        <v>0</v>
      </c>
      <c r="Q136" s="199">
        <v>0</v>
      </c>
      <c r="R136" s="199">
        <f>Q136*H136</f>
        <v>0</v>
      </c>
      <c r="S136" s="199">
        <v>0</v>
      </c>
      <c r="T136" s="200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60" t="s">
        <v>917</v>
      </c>
      <c r="AT136" s="160" t="s">
        <v>146</v>
      </c>
      <c r="AU136" s="160" t="s">
        <v>82</v>
      </c>
      <c r="AY136" s="17" t="s">
        <v>144</v>
      </c>
      <c r="BE136" s="161">
        <f>IF(N136="základní",J136,0)</f>
        <v>0</v>
      </c>
      <c r="BF136" s="161">
        <f>IF(N136="snížená",J136,0)</f>
        <v>0</v>
      </c>
      <c r="BG136" s="161">
        <f>IF(N136="zákl. přenesená",J136,0)</f>
        <v>0</v>
      </c>
      <c r="BH136" s="161">
        <f>IF(N136="sníž. přenesená",J136,0)</f>
        <v>0</v>
      </c>
      <c r="BI136" s="161">
        <f>IF(N136="nulová",J136,0)</f>
        <v>0</v>
      </c>
      <c r="BJ136" s="17" t="s">
        <v>80</v>
      </c>
      <c r="BK136" s="161">
        <f>ROUND(I136*H136,2)</f>
        <v>0</v>
      </c>
      <c r="BL136" s="17" t="s">
        <v>917</v>
      </c>
      <c r="BM136" s="160" t="s">
        <v>936</v>
      </c>
    </row>
    <row r="137" spans="1:65" s="2" customFormat="1" ht="6.95" customHeight="1">
      <c r="A137" s="31"/>
      <c r="B137" s="46"/>
      <c r="C137" s="47"/>
      <c r="D137" s="47"/>
      <c r="E137" s="47"/>
      <c r="F137" s="47"/>
      <c r="G137" s="47"/>
      <c r="H137" s="47"/>
      <c r="I137" s="47"/>
      <c r="J137" s="47"/>
      <c r="K137" s="47"/>
      <c r="L137" s="32"/>
      <c r="M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</row>
  </sheetData>
  <autoFilter ref="C124:K136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3"/>
  <sheetViews>
    <sheetView showGridLines="0" topLeftCell="A265" workbookViewId="0">
      <selection activeCell="F274" sqref="F274"/>
    </sheetView>
  </sheetViews>
  <sheetFormatPr defaultRowHeight="11.25"/>
  <cols>
    <col min="1" max="1" width="8.33203125" style="1" customWidth="1"/>
    <col min="2" max="2" width="1.6640625" style="1" customWidth="1"/>
    <col min="3" max="3" width="25" style="1" customWidth="1"/>
    <col min="4" max="4" width="75.83203125" style="1" customWidth="1"/>
    <col min="5" max="5" width="13.33203125" style="1" customWidth="1"/>
    <col min="6" max="6" width="20" style="1" customWidth="1"/>
    <col min="7" max="7" width="1.6640625" style="1" customWidth="1"/>
    <col min="8" max="8" width="8.33203125" style="1" customWidth="1"/>
  </cols>
  <sheetData>
    <row r="1" spans="1:8" s="1" customFormat="1" ht="11.25" customHeight="1"/>
    <row r="2" spans="1:8" s="1" customFormat="1" ht="36.950000000000003" customHeight="1">
      <c r="B2" s="210" t="s">
        <v>945</v>
      </c>
    </row>
    <row r="3" spans="1:8" s="1" customFormat="1" ht="6.95" customHeight="1">
      <c r="B3" s="18"/>
      <c r="C3" s="19"/>
      <c r="D3" s="19"/>
      <c r="E3" s="19"/>
      <c r="F3" s="19"/>
      <c r="G3" s="19"/>
      <c r="H3" s="20"/>
    </row>
    <row r="4" spans="1:8" s="1" customFormat="1" ht="24.95" customHeight="1">
      <c r="B4" s="20"/>
      <c r="C4" s="21" t="s">
        <v>937</v>
      </c>
      <c r="H4" s="20"/>
    </row>
    <row r="5" spans="1:8" s="1" customFormat="1" ht="12" customHeight="1">
      <c r="B5" s="20"/>
      <c r="C5" s="24" t="s">
        <v>12</v>
      </c>
      <c r="D5" s="259" t="s">
        <v>13</v>
      </c>
      <c r="E5" s="247"/>
      <c r="F5" s="247"/>
      <c r="H5" s="20"/>
    </row>
    <row r="6" spans="1:8" s="1" customFormat="1" ht="36.950000000000003" customHeight="1">
      <c r="B6" s="20"/>
      <c r="C6" s="26" t="s">
        <v>15</v>
      </c>
      <c r="D6" s="256" t="s">
        <v>16</v>
      </c>
      <c r="E6" s="247"/>
      <c r="F6" s="247"/>
      <c r="H6" s="20"/>
    </row>
    <row r="7" spans="1:8" s="1" customFormat="1" ht="16.5" customHeight="1">
      <c r="B7" s="20"/>
      <c r="C7" s="27" t="s">
        <v>21</v>
      </c>
      <c r="D7" s="54">
        <f>'Rekapitulace stavby'!AN8</f>
        <v>44825</v>
      </c>
      <c r="H7" s="20"/>
    </row>
    <row r="8" spans="1:8" s="2" customFormat="1" ht="10.9" customHeight="1">
      <c r="A8" s="31"/>
      <c r="B8" s="32"/>
      <c r="C8" s="31"/>
      <c r="D8" s="31"/>
      <c r="E8" s="31"/>
      <c r="F8" s="31"/>
      <c r="G8" s="31"/>
      <c r="H8" s="32"/>
    </row>
    <row r="9" spans="1:8" s="11" customFormat="1" ht="29.25" customHeight="1">
      <c r="A9" s="125"/>
      <c r="B9" s="126"/>
      <c r="C9" s="127" t="s">
        <v>55</v>
      </c>
      <c r="D9" s="128" t="s">
        <v>56</v>
      </c>
      <c r="E9" s="128" t="s">
        <v>131</v>
      </c>
      <c r="F9" s="129" t="s">
        <v>938</v>
      </c>
      <c r="G9" s="125"/>
      <c r="H9" s="126"/>
    </row>
    <row r="10" spans="1:8" s="2" customFormat="1" ht="26.45" customHeight="1">
      <c r="A10" s="31"/>
      <c r="B10" s="32"/>
      <c r="C10" s="202" t="s">
        <v>939</v>
      </c>
      <c r="D10" s="202" t="s">
        <v>84</v>
      </c>
      <c r="E10" s="31"/>
      <c r="F10" s="31"/>
      <c r="G10" s="31"/>
      <c r="H10" s="32"/>
    </row>
    <row r="11" spans="1:8" s="2" customFormat="1" ht="16.899999999999999" customHeight="1">
      <c r="A11" s="31"/>
      <c r="B11" s="32"/>
      <c r="C11" s="203" t="s">
        <v>417</v>
      </c>
      <c r="D11" s="204" t="s">
        <v>0</v>
      </c>
      <c r="E11" s="205" t="s">
        <v>0</v>
      </c>
      <c r="F11" s="206">
        <v>20.145</v>
      </c>
      <c r="G11" s="31"/>
      <c r="H11" s="32"/>
    </row>
    <row r="12" spans="1:8" s="2" customFormat="1" ht="16.899999999999999" customHeight="1">
      <c r="A12" s="31"/>
      <c r="B12" s="32"/>
      <c r="C12" s="203" t="s">
        <v>262</v>
      </c>
      <c r="D12" s="204" t="s">
        <v>0</v>
      </c>
      <c r="E12" s="205" t="s">
        <v>0</v>
      </c>
      <c r="F12" s="206">
        <v>104.5</v>
      </c>
      <c r="G12" s="31"/>
      <c r="H12" s="32"/>
    </row>
    <row r="13" spans="1:8" s="2" customFormat="1" ht="16.899999999999999" customHeight="1">
      <c r="A13" s="31"/>
      <c r="B13" s="32"/>
      <c r="C13" s="207" t="s">
        <v>262</v>
      </c>
      <c r="D13" s="207" t="s">
        <v>337</v>
      </c>
      <c r="E13" s="17" t="s">
        <v>0</v>
      </c>
      <c r="F13" s="208">
        <v>104.5</v>
      </c>
      <c r="G13" s="31"/>
      <c r="H13" s="32"/>
    </row>
    <row r="14" spans="1:8" s="2" customFormat="1" ht="16.899999999999999" customHeight="1">
      <c r="A14" s="31"/>
      <c r="B14" s="32"/>
      <c r="C14" s="203" t="s">
        <v>264</v>
      </c>
      <c r="D14" s="204" t="s">
        <v>0</v>
      </c>
      <c r="E14" s="205" t="s">
        <v>0</v>
      </c>
      <c r="F14" s="206">
        <v>1.08</v>
      </c>
      <c r="G14" s="31"/>
      <c r="H14" s="32"/>
    </row>
    <row r="15" spans="1:8" s="2" customFormat="1" ht="16.899999999999999" customHeight="1">
      <c r="A15" s="31"/>
      <c r="B15" s="32"/>
      <c r="C15" s="207" t="s">
        <v>264</v>
      </c>
      <c r="D15" s="207" t="s">
        <v>326</v>
      </c>
      <c r="E15" s="17" t="s">
        <v>0</v>
      </c>
      <c r="F15" s="208">
        <v>1.08</v>
      </c>
      <c r="G15" s="31"/>
      <c r="H15" s="32"/>
    </row>
    <row r="16" spans="1:8" s="2" customFormat="1" ht="16.899999999999999" customHeight="1">
      <c r="A16" s="31"/>
      <c r="B16" s="32"/>
      <c r="C16" s="203" t="s">
        <v>266</v>
      </c>
      <c r="D16" s="204" t="s">
        <v>0</v>
      </c>
      <c r="E16" s="205" t="s">
        <v>0</v>
      </c>
      <c r="F16" s="206">
        <v>0.24</v>
      </c>
      <c r="G16" s="31"/>
      <c r="H16" s="32"/>
    </row>
    <row r="17" spans="1:8" s="2" customFormat="1" ht="16.899999999999999" customHeight="1">
      <c r="A17" s="31"/>
      <c r="B17" s="32"/>
      <c r="C17" s="207" t="s">
        <v>266</v>
      </c>
      <c r="D17" s="207" t="s">
        <v>373</v>
      </c>
      <c r="E17" s="17" t="s">
        <v>0</v>
      </c>
      <c r="F17" s="208">
        <v>0.24</v>
      </c>
      <c r="G17" s="31"/>
      <c r="H17" s="32"/>
    </row>
    <row r="18" spans="1:8" s="2" customFormat="1" ht="16.899999999999999" customHeight="1">
      <c r="A18" s="31"/>
      <c r="B18" s="32"/>
      <c r="C18" s="203" t="s">
        <v>257</v>
      </c>
      <c r="D18" s="204" t="s">
        <v>0</v>
      </c>
      <c r="E18" s="205" t="s">
        <v>0</v>
      </c>
      <c r="F18" s="206">
        <v>14.145</v>
      </c>
      <c r="G18" s="31"/>
      <c r="H18" s="32"/>
    </row>
    <row r="19" spans="1:8" s="2" customFormat="1" ht="16.899999999999999" customHeight="1">
      <c r="A19" s="31"/>
      <c r="B19" s="32"/>
      <c r="C19" s="207" t="s">
        <v>0</v>
      </c>
      <c r="D19" s="207" t="s">
        <v>276</v>
      </c>
      <c r="E19" s="17" t="s">
        <v>0</v>
      </c>
      <c r="F19" s="208">
        <v>0</v>
      </c>
      <c r="G19" s="31"/>
      <c r="H19" s="32"/>
    </row>
    <row r="20" spans="1:8" s="2" customFormat="1" ht="16.899999999999999" customHeight="1">
      <c r="A20" s="31"/>
      <c r="B20" s="32"/>
      <c r="C20" s="207" t="s">
        <v>0</v>
      </c>
      <c r="D20" s="207" t="s">
        <v>277</v>
      </c>
      <c r="E20" s="17" t="s">
        <v>0</v>
      </c>
      <c r="F20" s="208">
        <v>11.744999999999999</v>
      </c>
      <c r="G20" s="31"/>
      <c r="H20" s="32"/>
    </row>
    <row r="21" spans="1:8" s="2" customFormat="1" ht="16.899999999999999" customHeight="1">
      <c r="A21" s="31"/>
      <c r="B21" s="32"/>
      <c r="C21" s="207" t="s">
        <v>0</v>
      </c>
      <c r="D21" s="207" t="s">
        <v>278</v>
      </c>
      <c r="E21" s="17" t="s">
        <v>0</v>
      </c>
      <c r="F21" s="208">
        <v>0</v>
      </c>
      <c r="G21" s="31"/>
      <c r="H21" s="32"/>
    </row>
    <row r="22" spans="1:8" s="2" customFormat="1" ht="16.899999999999999" customHeight="1">
      <c r="A22" s="31"/>
      <c r="B22" s="32"/>
      <c r="C22" s="207" t="s">
        <v>0</v>
      </c>
      <c r="D22" s="207" t="s">
        <v>279</v>
      </c>
      <c r="E22" s="17" t="s">
        <v>0</v>
      </c>
      <c r="F22" s="208">
        <v>2.4</v>
      </c>
      <c r="G22" s="31"/>
      <c r="H22" s="32"/>
    </row>
    <row r="23" spans="1:8" s="2" customFormat="1" ht="16.899999999999999" customHeight="1">
      <c r="A23" s="31"/>
      <c r="B23" s="32"/>
      <c r="C23" s="207" t="s">
        <v>257</v>
      </c>
      <c r="D23" s="207" t="s">
        <v>170</v>
      </c>
      <c r="E23" s="17" t="s">
        <v>0</v>
      </c>
      <c r="F23" s="208">
        <v>14.145</v>
      </c>
      <c r="G23" s="31"/>
      <c r="H23" s="32"/>
    </row>
    <row r="24" spans="1:8" s="2" customFormat="1" ht="16.899999999999999" customHeight="1">
      <c r="A24" s="31"/>
      <c r="B24" s="32"/>
      <c r="C24" s="203" t="s">
        <v>259</v>
      </c>
      <c r="D24" s="204" t="s">
        <v>0</v>
      </c>
      <c r="E24" s="205" t="s">
        <v>0</v>
      </c>
      <c r="F24" s="206">
        <v>6</v>
      </c>
      <c r="G24" s="31"/>
      <c r="H24" s="32"/>
    </row>
    <row r="25" spans="1:8" s="2" customFormat="1" ht="16.899999999999999" customHeight="1">
      <c r="A25" s="31"/>
      <c r="B25" s="32"/>
      <c r="C25" s="207" t="s">
        <v>0</v>
      </c>
      <c r="D25" s="207" t="s">
        <v>283</v>
      </c>
      <c r="E25" s="17" t="s">
        <v>0</v>
      </c>
      <c r="F25" s="208">
        <v>0</v>
      </c>
      <c r="G25" s="31"/>
      <c r="H25" s="32"/>
    </row>
    <row r="26" spans="1:8" s="2" customFormat="1" ht="16.899999999999999" customHeight="1">
      <c r="A26" s="31"/>
      <c r="B26" s="32"/>
      <c r="C26" s="207" t="s">
        <v>259</v>
      </c>
      <c r="D26" s="207" t="s">
        <v>284</v>
      </c>
      <c r="E26" s="17" t="s">
        <v>0</v>
      </c>
      <c r="F26" s="208">
        <v>6</v>
      </c>
      <c r="G26" s="31"/>
      <c r="H26" s="32"/>
    </row>
    <row r="27" spans="1:8" s="2" customFormat="1" ht="16.899999999999999" customHeight="1">
      <c r="A27" s="31"/>
      <c r="B27" s="32"/>
      <c r="C27" s="203" t="s">
        <v>108</v>
      </c>
      <c r="D27" s="204" t="s">
        <v>0</v>
      </c>
      <c r="E27" s="205" t="s">
        <v>0</v>
      </c>
      <c r="F27" s="206">
        <v>2320.9609999999998</v>
      </c>
      <c r="G27" s="31"/>
      <c r="H27" s="32"/>
    </row>
    <row r="28" spans="1:8" s="2" customFormat="1" ht="16.899999999999999" customHeight="1">
      <c r="A28" s="31"/>
      <c r="B28" s="32"/>
      <c r="C28" s="207" t="s">
        <v>108</v>
      </c>
      <c r="D28" s="207" t="s">
        <v>225</v>
      </c>
      <c r="E28" s="17" t="s">
        <v>0</v>
      </c>
      <c r="F28" s="208">
        <v>2320.9609999999998</v>
      </c>
      <c r="G28" s="31"/>
      <c r="H28" s="32"/>
    </row>
    <row r="29" spans="1:8" s="2" customFormat="1" ht="16.899999999999999" customHeight="1">
      <c r="A29" s="31"/>
      <c r="B29" s="32"/>
      <c r="C29" s="209" t="s">
        <v>940</v>
      </c>
      <c r="D29" s="31"/>
      <c r="E29" s="31"/>
      <c r="F29" s="215"/>
      <c r="G29" s="31"/>
      <c r="H29" s="32"/>
    </row>
    <row r="30" spans="1:8" s="2" customFormat="1" ht="16.899999999999999" customHeight="1">
      <c r="A30" s="31"/>
      <c r="B30" s="32"/>
      <c r="C30" s="207" t="s">
        <v>221</v>
      </c>
      <c r="D30" s="207" t="s">
        <v>222</v>
      </c>
      <c r="E30" s="17" t="s">
        <v>223</v>
      </c>
      <c r="F30" s="208">
        <v>2320.9609999999998</v>
      </c>
      <c r="G30" s="31"/>
      <c r="H30" s="32"/>
    </row>
    <row r="31" spans="1:8" s="2" customFormat="1" ht="16.899999999999999" customHeight="1">
      <c r="A31" s="31"/>
      <c r="B31" s="32"/>
      <c r="C31" s="207" t="s">
        <v>227</v>
      </c>
      <c r="D31" s="207" t="s">
        <v>228</v>
      </c>
      <c r="E31" s="17" t="s">
        <v>223</v>
      </c>
      <c r="F31" s="208">
        <v>44098.258999999998</v>
      </c>
      <c r="G31" s="31"/>
      <c r="H31" s="32"/>
    </row>
    <row r="32" spans="1:8" s="2" customFormat="1" ht="22.5">
      <c r="A32" s="31"/>
      <c r="B32" s="32"/>
      <c r="C32" s="207" t="s">
        <v>248</v>
      </c>
      <c r="D32" s="207" t="s">
        <v>249</v>
      </c>
      <c r="E32" s="17" t="s">
        <v>223</v>
      </c>
      <c r="F32" s="208">
        <v>2320.9609999999998</v>
      </c>
      <c r="G32" s="31"/>
      <c r="H32" s="32"/>
    </row>
    <row r="33" spans="1:8" s="2" customFormat="1" ht="16.899999999999999" customHeight="1">
      <c r="A33" s="31"/>
      <c r="B33" s="32"/>
      <c r="C33" s="203" t="s">
        <v>110</v>
      </c>
      <c r="D33" s="204" t="s">
        <v>0</v>
      </c>
      <c r="E33" s="205" t="s">
        <v>0</v>
      </c>
      <c r="F33" s="206">
        <v>85.313000000000002</v>
      </c>
      <c r="G33" s="31"/>
      <c r="H33" s="32"/>
    </row>
    <row r="34" spans="1:8" s="2" customFormat="1" ht="16.899999999999999" customHeight="1">
      <c r="A34" s="31"/>
      <c r="B34" s="32"/>
      <c r="C34" s="207" t="s">
        <v>110</v>
      </c>
      <c r="D34" s="207" t="s">
        <v>111</v>
      </c>
      <c r="E34" s="17" t="s">
        <v>0</v>
      </c>
      <c r="F34" s="208">
        <v>85.313000000000002</v>
      </c>
      <c r="G34" s="31"/>
      <c r="H34" s="32"/>
    </row>
    <row r="35" spans="1:8" s="2" customFormat="1" ht="16.899999999999999" customHeight="1">
      <c r="A35" s="31"/>
      <c r="B35" s="32"/>
      <c r="C35" s="209" t="s">
        <v>940</v>
      </c>
      <c r="D35" s="31"/>
      <c r="E35" s="31"/>
      <c r="F35" s="215"/>
      <c r="G35" s="31"/>
      <c r="H35" s="32"/>
    </row>
    <row r="36" spans="1:8" s="2" customFormat="1" ht="16.899999999999999" customHeight="1">
      <c r="A36" s="31"/>
      <c r="B36" s="32"/>
      <c r="C36" s="207" t="s">
        <v>232</v>
      </c>
      <c r="D36" s="207" t="s">
        <v>233</v>
      </c>
      <c r="E36" s="17" t="s">
        <v>223</v>
      </c>
      <c r="F36" s="208">
        <v>85.313000000000002</v>
      </c>
      <c r="G36" s="31"/>
      <c r="H36" s="32"/>
    </row>
    <row r="37" spans="1:8" s="2" customFormat="1" ht="16.899999999999999" customHeight="1">
      <c r="A37" s="31"/>
      <c r="B37" s="32"/>
      <c r="C37" s="207" t="s">
        <v>221</v>
      </c>
      <c r="D37" s="207" t="s">
        <v>222</v>
      </c>
      <c r="E37" s="17" t="s">
        <v>223</v>
      </c>
      <c r="F37" s="208">
        <v>2320.9609999999998</v>
      </c>
      <c r="G37" s="31"/>
      <c r="H37" s="32"/>
    </row>
    <row r="38" spans="1:8" s="2" customFormat="1" ht="16.899999999999999" customHeight="1">
      <c r="A38" s="31"/>
      <c r="B38" s="32"/>
      <c r="C38" s="207" t="s">
        <v>236</v>
      </c>
      <c r="D38" s="207" t="s">
        <v>237</v>
      </c>
      <c r="E38" s="17" t="s">
        <v>223</v>
      </c>
      <c r="F38" s="208">
        <v>1620.9469999999999</v>
      </c>
      <c r="G38" s="31"/>
      <c r="H38" s="32"/>
    </row>
    <row r="39" spans="1:8" s="2" customFormat="1" ht="22.5">
      <c r="A39" s="31"/>
      <c r="B39" s="32"/>
      <c r="C39" s="207" t="s">
        <v>245</v>
      </c>
      <c r="D39" s="207" t="s">
        <v>246</v>
      </c>
      <c r="E39" s="17" t="s">
        <v>223</v>
      </c>
      <c r="F39" s="208">
        <v>85.313000000000002</v>
      </c>
      <c r="G39" s="31"/>
      <c r="H39" s="32"/>
    </row>
    <row r="40" spans="1:8" s="2" customFormat="1" ht="16.899999999999999" customHeight="1">
      <c r="A40" s="31"/>
      <c r="B40" s="32"/>
      <c r="C40" s="203" t="s">
        <v>260</v>
      </c>
      <c r="D40" s="204" t="s">
        <v>0</v>
      </c>
      <c r="E40" s="205" t="s">
        <v>0</v>
      </c>
      <c r="F40" s="206">
        <v>26.125</v>
      </c>
      <c r="G40" s="31"/>
      <c r="H40" s="32"/>
    </row>
    <row r="41" spans="1:8" s="2" customFormat="1" ht="16.899999999999999" customHeight="1">
      <c r="A41" s="31"/>
      <c r="B41" s="32"/>
      <c r="C41" s="207" t="s">
        <v>260</v>
      </c>
      <c r="D41" s="207" t="s">
        <v>312</v>
      </c>
      <c r="E41" s="17" t="s">
        <v>0</v>
      </c>
      <c r="F41" s="208">
        <v>26.125</v>
      </c>
      <c r="G41" s="31"/>
      <c r="H41" s="32"/>
    </row>
    <row r="42" spans="1:8" s="2" customFormat="1" ht="26.45" customHeight="1">
      <c r="A42" s="31"/>
      <c r="B42" s="32"/>
      <c r="C42" s="202" t="s">
        <v>941</v>
      </c>
      <c r="D42" s="202" t="s">
        <v>90</v>
      </c>
      <c r="E42" s="31"/>
      <c r="F42" s="215"/>
      <c r="G42" s="31"/>
      <c r="H42" s="32"/>
    </row>
    <row r="43" spans="1:8" s="2" customFormat="1" ht="16.899999999999999" customHeight="1">
      <c r="A43" s="31"/>
      <c r="B43" s="32"/>
      <c r="C43" s="203" t="s">
        <v>262</v>
      </c>
      <c r="D43" s="204" t="s">
        <v>0</v>
      </c>
      <c r="E43" s="205" t="s">
        <v>0</v>
      </c>
      <c r="F43" s="206">
        <v>104.5</v>
      </c>
      <c r="G43" s="31"/>
      <c r="H43" s="32"/>
    </row>
    <row r="44" spans="1:8" s="2" customFormat="1" ht="16.899999999999999" customHeight="1">
      <c r="A44" s="31"/>
      <c r="B44" s="32"/>
      <c r="C44" s="207" t="s">
        <v>262</v>
      </c>
      <c r="D44" s="207" t="s">
        <v>337</v>
      </c>
      <c r="E44" s="17" t="s">
        <v>0</v>
      </c>
      <c r="F44" s="208">
        <v>104.5</v>
      </c>
      <c r="G44" s="31"/>
      <c r="H44" s="32"/>
    </row>
    <row r="45" spans="1:8" s="2" customFormat="1" ht="16.899999999999999" customHeight="1">
      <c r="A45" s="31"/>
      <c r="B45" s="32"/>
      <c r="C45" s="209" t="s">
        <v>940</v>
      </c>
      <c r="D45" s="31"/>
      <c r="E45" s="31"/>
      <c r="F45" s="215"/>
      <c r="G45" s="31"/>
      <c r="H45" s="32"/>
    </row>
    <row r="46" spans="1:8" s="2" customFormat="1" ht="16.899999999999999" customHeight="1">
      <c r="A46" s="31"/>
      <c r="B46" s="32"/>
      <c r="C46" s="207" t="s">
        <v>334</v>
      </c>
      <c r="D46" s="207" t="s">
        <v>335</v>
      </c>
      <c r="E46" s="17" t="s">
        <v>149</v>
      </c>
      <c r="F46" s="208">
        <v>104.5</v>
      </c>
      <c r="G46" s="31"/>
      <c r="H46" s="32"/>
    </row>
    <row r="47" spans="1:8" s="2" customFormat="1" ht="22.5">
      <c r="A47" s="31"/>
      <c r="B47" s="32"/>
      <c r="C47" s="207" t="s">
        <v>296</v>
      </c>
      <c r="D47" s="207" t="s">
        <v>297</v>
      </c>
      <c r="E47" s="17" t="s">
        <v>210</v>
      </c>
      <c r="F47" s="208">
        <v>15.675000000000001</v>
      </c>
      <c r="G47" s="31"/>
      <c r="H47" s="32"/>
    </row>
    <row r="48" spans="1:8" s="2" customFormat="1" ht="16.899999999999999" customHeight="1">
      <c r="A48" s="31"/>
      <c r="B48" s="32"/>
      <c r="C48" s="207" t="s">
        <v>305</v>
      </c>
      <c r="D48" s="207" t="s">
        <v>306</v>
      </c>
      <c r="E48" s="17" t="s">
        <v>210</v>
      </c>
      <c r="F48" s="208">
        <v>41.8</v>
      </c>
      <c r="G48" s="31"/>
      <c r="H48" s="32"/>
    </row>
    <row r="49" spans="1:8" s="2" customFormat="1" ht="16.899999999999999" customHeight="1">
      <c r="A49" s="31"/>
      <c r="B49" s="32"/>
      <c r="C49" s="207" t="s">
        <v>338</v>
      </c>
      <c r="D49" s="207" t="s">
        <v>339</v>
      </c>
      <c r="E49" s="17" t="s">
        <v>149</v>
      </c>
      <c r="F49" s="208">
        <v>104.5</v>
      </c>
      <c r="G49" s="31"/>
      <c r="H49" s="32"/>
    </row>
    <row r="50" spans="1:8" s="2" customFormat="1" ht="16.899999999999999" customHeight="1">
      <c r="A50" s="31"/>
      <c r="B50" s="32"/>
      <c r="C50" s="207" t="s">
        <v>346</v>
      </c>
      <c r="D50" s="207" t="s">
        <v>347</v>
      </c>
      <c r="E50" s="17" t="s">
        <v>149</v>
      </c>
      <c r="F50" s="208">
        <v>104.5</v>
      </c>
      <c r="G50" s="31"/>
      <c r="H50" s="32"/>
    </row>
    <row r="51" spans="1:8" s="2" customFormat="1" ht="16.899999999999999" customHeight="1">
      <c r="A51" s="31"/>
      <c r="B51" s="32"/>
      <c r="C51" s="207" t="s">
        <v>349</v>
      </c>
      <c r="D51" s="207" t="s">
        <v>350</v>
      </c>
      <c r="E51" s="17" t="s">
        <v>149</v>
      </c>
      <c r="F51" s="208">
        <v>104.5</v>
      </c>
      <c r="G51" s="31"/>
      <c r="H51" s="32"/>
    </row>
    <row r="52" spans="1:8" s="2" customFormat="1" ht="16.899999999999999" customHeight="1">
      <c r="A52" s="31"/>
      <c r="B52" s="32"/>
      <c r="C52" s="203" t="s">
        <v>264</v>
      </c>
      <c r="D52" s="204" t="s">
        <v>0</v>
      </c>
      <c r="E52" s="205" t="s">
        <v>0</v>
      </c>
      <c r="F52" s="206">
        <v>1.08</v>
      </c>
      <c r="G52" s="31"/>
      <c r="H52" s="32"/>
    </row>
    <row r="53" spans="1:8" s="2" customFormat="1" ht="16.899999999999999" customHeight="1">
      <c r="A53" s="31"/>
      <c r="B53" s="32"/>
      <c r="C53" s="207" t="s">
        <v>264</v>
      </c>
      <c r="D53" s="207" t="s">
        <v>326</v>
      </c>
      <c r="E53" s="17" t="s">
        <v>0</v>
      </c>
      <c r="F53" s="208">
        <v>1.08</v>
      </c>
      <c r="G53" s="31"/>
      <c r="H53" s="32"/>
    </row>
    <row r="54" spans="1:8" s="2" customFormat="1" ht="16.899999999999999" customHeight="1">
      <c r="A54" s="31"/>
      <c r="B54" s="32"/>
      <c r="C54" s="209" t="s">
        <v>940</v>
      </c>
      <c r="D54" s="31"/>
      <c r="E54" s="31"/>
      <c r="F54" s="215"/>
      <c r="G54" s="31"/>
      <c r="H54" s="32"/>
    </row>
    <row r="55" spans="1:8" s="2" customFormat="1" ht="16.899999999999999" customHeight="1">
      <c r="A55" s="31"/>
      <c r="B55" s="32"/>
      <c r="C55" s="207" t="s">
        <v>323</v>
      </c>
      <c r="D55" s="207" t="s">
        <v>324</v>
      </c>
      <c r="E55" s="17" t="s">
        <v>210</v>
      </c>
      <c r="F55" s="208">
        <v>1.08</v>
      </c>
      <c r="G55" s="31"/>
      <c r="H55" s="32"/>
    </row>
    <row r="56" spans="1:8" s="2" customFormat="1" ht="16.899999999999999" customHeight="1">
      <c r="A56" s="31"/>
      <c r="B56" s="32"/>
      <c r="C56" s="207" t="s">
        <v>313</v>
      </c>
      <c r="D56" s="207" t="s">
        <v>314</v>
      </c>
      <c r="E56" s="17" t="s">
        <v>210</v>
      </c>
      <c r="F56" s="208">
        <v>17.61</v>
      </c>
      <c r="G56" s="31"/>
      <c r="H56" s="32"/>
    </row>
    <row r="57" spans="1:8" s="2" customFormat="1" ht="16.899999999999999" customHeight="1">
      <c r="A57" s="31"/>
      <c r="B57" s="32"/>
      <c r="C57" s="203" t="s">
        <v>266</v>
      </c>
      <c r="D57" s="204" t="s">
        <v>0</v>
      </c>
      <c r="E57" s="205" t="s">
        <v>0</v>
      </c>
      <c r="F57" s="206">
        <v>0.24</v>
      </c>
      <c r="G57" s="31"/>
      <c r="H57" s="32"/>
    </row>
    <row r="58" spans="1:8" s="2" customFormat="1" ht="16.899999999999999" customHeight="1">
      <c r="A58" s="31"/>
      <c r="B58" s="32"/>
      <c r="C58" s="207" t="s">
        <v>266</v>
      </c>
      <c r="D58" s="207" t="s">
        <v>373</v>
      </c>
      <c r="E58" s="17" t="s">
        <v>0</v>
      </c>
      <c r="F58" s="208">
        <v>0.24</v>
      </c>
      <c r="G58" s="31"/>
      <c r="H58" s="32"/>
    </row>
    <row r="59" spans="1:8" s="2" customFormat="1" ht="16.899999999999999" customHeight="1">
      <c r="A59" s="31"/>
      <c r="B59" s="32"/>
      <c r="C59" s="209" t="s">
        <v>940</v>
      </c>
      <c r="D59" s="31"/>
      <c r="E59" s="31"/>
      <c r="F59" s="215"/>
      <c r="G59" s="31"/>
      <c r="H59" s="32"/>
    </row>
    <row r="60" spans="1:8" s="2" customFormat="1" ht="16.899999999999999" customHeight="1">
      <c r="A60" s="31"/>
      <c r="B60" s="32"/>
      <c r="C60" s="207" t="s">
        <v>370</v>
      </c>
      <c r="D60" s="207" t="s">
        <v>371</v>
      </c>
      <c r="E60" s="17" t="s">
        <v>210</v>
      </c>
      <c r="F60" s="208">
        <v>0.24</v>
      </c>
      <c r="G60" s="31"/>
      <c r="H60" s="32"/>
    </row>
    <row r="61" spans="1:8" s="2" customFormat="1" ht="16.899999999999999" customHeight="1">
      <c r="A61" s="31"/>
      <c r="B61" s="32"/>
      <c r="C61" s="207" t="s">
        <v>313</v>
      </c>
      <c r="D61" s="207" t="s">
        <v>314</v>
      </c>
      <c r="E61" s="17" t="s">
        <v>210</v>
      </c>
      <c r="F61" s="208">
        <v>17.61</v>
      </c>
      <c r="G61" s="31"/>
      <c r="H61" s="32"/>
    </row>
    <row r="62" spans="1:8" s="2" customFormat="1" ht="16.899999999999999" customHeight="1">
      <c r="A62" s="31"/>
      <c r="B62" s="32"/>
      <c r="C62" s="203" t="s">
        <v>257</v>
      </c>
      <c r="D62" s="204" t="s">
        <v>0</v>
      </c>
      <c r="E62" s="205" t="s">
        <v>0</v>
      </c>
      <c r="F62" s="206">
        <v>14.145</v>
      </c>
      <c r="G62" s="31"/>
      <c r="H62" s="32"/>
    </row>
    <row r="63" spans="1:8" s="2" customFormat="1" ht="16.899999999999999" customHeight="1">
      <c r="A63" s="31"/>
      <c r="B63" s="32"/>
      <c r="C63" s="207" t="s">
        <v>0</v>
      </c>
      <c r="D63" s="207" t="s">
        <v>276</v>
      </c>
      <c r="E63" s="17" t="s">
        <v>0</v>
      </c>
      <c r="F63" s="208">
        <v>0</v>
      </c>
      <c r="G63" s="31"/>
      <c r="H63" s="32"/>
    </row>
    <row r="64" spans="1:8" s="2" customFormat="1" ht="16.899999999999999" customHeight="1">
      <c r="A64" s="31"/>
      <c r="B64" s="32"/>
      <c r="C64" s="207" t="s">
        <v>0</v>
      </c>
      <c r="D64" s="207" t="s">
        <v>277</v>
      </c>
      <c r="E64" s="17" t="s">
        <v>0</v>
      </c>
      <c r="F64" s="208">
        <v>11.744999999999999</v>
      </c>
      <c r="G64" s="31"/>
      <c r="H64" s="32"/>
    </row>
    <row r="65" spans="1:8" s="2" customFormat="1" ht="16.899999999999999" customHeight="1">
      <c r="A65" s="31"/>
      <c r="B65" s="32"/>
      <c r="C65" s="207" t="s">
        <v>0</v>
      </c>
      <c r="D65" s="207" t="s">
        <v>278</v>
      </c>
      <c r="E65" s="17" t="s">
        <v>0</v>
      </c>
      <c r="F65" s="208">
        <v>0</v>
      </c>
      <c r="G65" s="31"/>
      <c r="H65" s="32"/>
    </row>
    <row r="66" spans="1:8" s="2" customFormat="1" ht="16.899999999999999" customHeight="1">
      <c r="A66" s="31"/>
      <c r="B66" s="32"/>
      <c r="C66" s="207" t="s">
        <v>0</v>
      </c>
      <c r="D66" s="207" t="s">
        <v>279</v>
      </c>
      <c r="E66" s="17" t="s">
        <v>0</v>
      </c>
      <c r="F66" s="208">
        <v>2.4</v>
      </c>
      <c r="G66" s="31"/>
      <c r="H66" s="32"/>
    </row>
    <row r="67" spans="1:8" s="2" customFormat="1" ht="16.899999999999999" customHeight="1">
      <c r="A67" s="31"/>
      <c r="B67" s="32"/>
      <c r="C67" s="207" t="s">
        <v>257</v>
      </c>
      <c r="D67" s="207" t="s">
        <v>170</v>
      </c>
      <c r="E67" s="17" t="s">
        <v>0</v>
      </c>
      <c r="F67" s="208">
        <v>14.145</v>
      </c>
      <c r="G67" s="31"/>
      <c r="H67" s="32"/>
    </row>
    <row r="68" spans="1:8" s="2" customFormat="1" ht="16.899999999999999" customHeight="1">
      <c r="A68" s="31"/>
      <c r="B68" s="32"/>
      <c r="C68" s="209" t="s">
        <v>940</v>
      </c>
      <c r="D68" s="31"/>
      <c r="E68" s="31"/>
      <c r="F68" s="215"/>
      <c r="G68" s="31"/>
      <c r="H68" s="32"/>
    </row>
    <row r="69" spans="1:8" s="2" customFormat="1" ht="22.5">
      <c r="A69" s="31"/>
      <c r="B69" s="32"/>
      <c r="C69" s="207" t="s">
        <v>273</v>
      </c>
      <c r="D69" s="207" t="s">
        <v>274</v>
      </c>
      <c r="E69" s="17" t="s">
        <v>210</v>
      </c>
      <c r="F69" s="208">
        <v>14.145</v>
      </c>
      <c r="G69" s="31"/>
      <c r="H69" s="32"/>
    </row>
    <row r="70" spans="1:8" s="2" customFormat="1" ht="16.899999999999999" customHeight="1">
      <c r="A70" s="31"/>
      <c r="B70" s="32"/>
      <c r="C70" s="207" t="s">
        <v>313</v>
      </c>
      <c r="D70" s="207" t="s">
        <v>314</v>
      </c>
      <c r="E70" s="17" t="s">
        <v>210</v>
      </c>
      <c r="F70" s="208">
        <v>17.61</v>
      </c>
      <c r="G70" s="31"/>
      <c r="H70" s="32"/>
    </row>
    <row r="71" spans="1:8" s="2" customFormat="1" ht="16.899999999999999" customHeight="1">
      <c r="A71" s="31"/>
      <c r="B71" s="32"/>
      <c r="C71" s="203" t="s">
        <v>259</v>
      </c>
      <c r="D71" s="204" t="s">
        <v>0</v>
      </c>
      <c r="E71" s="205" t="s">
        <v>0</v>
      </c>
      <c r="F71" s="206">
        <v>6</v>
      </c>
      <c r="G71" s="31"/>
      <c r="H71" s="32"/>
    </row>
    <row r="72" spans="1:8" s="2" customFormat="1" ht="16.899999999999999" customHeight="1">
      <c r="A72" s="31"/>
      <c r="B72" s="32"/>
      <c r="C72" s="207" t="s">
        <v>0</v>
      </c>
      <c r="D72" s="207" t="s">
        <v>283</v>
      </c>
      <c r="E72" s="17" t="s">
        <v>0</v>
      </c>
      <c r="F72" s="208">
        <v>0</v>
      </c>
      <c r="G72" s="31"/>
      <c r="H72" s="32"/>
    </row>
    <row r="73" spans="1:8" s="2" customFormat="1" ht="16.899999999999999" customHeight="1">
      <c r="A73" s="31"/>
      <c r="B73" s="32"/>
      <c r="C73" s="207" t="s">
        <v>259</v>
      </c>
      <c r="D73" s="207" t="s">
        <v>284</v>
      </c>
      <c r="E73" s="17" t="s">
        <v>0</v>
      </c>
      <c r="F73" s="208">
        <v>6</v>
      </c>
      <c r="G73" s="31"/>
      <c r="H73" s="32"/>
    </row>
    <row r="74" spans="1:8" s="2" customFormat="1" ht="16.899999999999999" customHeight="1">
      <c r="A74" s="31"/>
      <c r="B74" s="32"/>
      <c r="C74" s="209" t="s">
        <v>940</v>
      </c>
      <c r="D74" s="31"/>
      <c r="E74" s="31"/>
      <c r="F74" s="215"/>
      <c r="G74" s="31"/>
      <c r="H74" s="32"/>
    </row>
    <row r="75" spans="1:8" s="2" customFormat="1" ht="16.899999999999999" customHeight="1">
      <c r="A75" s="31"/>
      <c r="B75" s="32"/>
      <c r="C75" s="207" t="s">
        <v>280</v>
      </c>
      <c r="D75" s="207" t="s">
        <v>281</v>
      </c>
      <c r="E75" s="17" t="s">
        <v>210</v>
      </c>
      <c r="F75" s="208">
        <v>6</v>
      </c>
      <c r="G75" s="31"/>
      <c r="H75" s="32"/>
    </row>
    <row r="76" spans="1:8" s="2" customFormat="1" ht="16.899999999999999" customHeight="1">
      <c r="A76" s="31"/>
      <c r="B76" s="32"/>
      <c r="C76" s="207" t="s">
        <v>313</v>
      </c>
      <c r="D76" s="207" t="s">
        <v>314</v>
      </c>
      <c r="E76" s="17" t="s">
        <v>210</v>
      </c>
      <c r="F76" s="208">
        <v>17.61</v>
      </c>
      <c r="G76" s="31"/>
      <c r="H76" s="32"/>
    </row>
    <row r="77" spans="1:8" s="2" customFormat="1" ht="16.899999999999999" customHeight="1">
      <c r="A77" s="31"/>
      <c r="B77" s="32"/>
      <c r="C77" s="203" t="s">
        <v>108</v>
      </c>
      <c r="D77" s="204" t="s">
        <v>0</v>
      </c>
      <c r="E77" s="205" t="s">
        <v>0</v>
      </c>
      <c r="F77" s="206">
        <v>2320.9609999999998</v>
      </c>
      <c r="G77" s="31"/>
      <c r="H77" s="32"/>
    </row>
    <row r="78" spans="1:8" s="2" customFormat="1" ht="16.899999999999999" customHeight="1">
      <c r="A78" s="31"/>
      <c r="B78" s="32"/>
      <c r="C78" s="207" t="s">
        <v>108</v>
      </c>
      <c r="D78" s="207" t="s">
        <v>225</v>
      </c>
      <c r="E78" s="17" t="s">
        <v>0</v>
      </c>
      <c r="F78" s="208">
        <v>2320.9609999999998</v>
      </c>
      <c r="G78" s="31"/>
      <c r="H78" s="32"/>
    </row>
    <row r="79" spans="1:8" s="2" customFormat="1" ht="16.899999999999999" customHeight="1">
      <c r="A79" s="31"/>
      <c r="B79" s="32"/>
      <c r="C79" s="203" t="s">
        <v>110</v>
      </c>
      <c r="D79" s="204" t="s">
        <v>0</v>
      </c>
      <c r="E79" s="205" t="s">
        <v>0</v>
      </c>
      <c r="F79" s="206">
        <v>85.313000000000002</v>
      </c>
      <c r="G79" s="31"/>
      <c r="H79" s="32"/>
    </row>
    <row r="80" spans="1:8" s="2" customFormat="1" ht="16.899999999999999" customHeight="1">
      <c r="A80" s="31"/>
      <c r="B80" s="32"/>
      <c r="C80" s="207" t="s">
        <v>110</v>
      </c>
      <c r="D80" s="207" t="s">
        <v>111</v>
      </c>
      <c r="E80" s="17" t="s">
        <v>0</v>
      </c>
      <c r="F80" s="208">
        <v>85.313000000000002</v>
      </c>
      <c r="G80" s="31"/>
      <c r="H80" s="32"/>
    </row>
    <row r="81" spans="1:8" s="2" customFormat="1" ht="16.899999999999999" customHeight="1">
      <c r="A81" s="31"/>
      <c r="B81" s="32"/>
      <c r="C81" s="203" t="s">
        <v>260</v>
      </c>
      <c r="D81" s="204" t="s">
        <v>0</v>
      </c>
      <c r="E81" s="205" t="s">
        <v>0</v>
      </c>
      <c r="F81" s="206">
        <v>26.125</v>
      </c>
      <c r="G81" s="31"/>
      <c r="H81" s="32"/>
    </row>
    <row r="82" spans="1:8" s="2" customFormat="1" ht="16.899999999999999" customHeight="1">
      <c r="A82" s="31"/>
      <c r="B82" s="32"/>
      <c r="C82" s="207" t="s">
        <v>260</v>
      </c>
      <c r="D82" s="207" t="s">
        <v>312</v>
      </c>
      <c r="E82" s="17" t="s">
        <v>0</v>
      </c>
      <c r="F82" s="208">
        <v>26.125</v>
      </c>
      <c r="G82" s="31"/>
      <c r="H82" s="32"/>
    </row>
    <row r="83" spans="1:8" s="2" customFormat="1" ht="16.899999999999999" customHeight="1">
      <c r="A83" s="31"/>
      <c r="B83" s="32"/>
      <c r="C83" s="209" t="s">
        <v>940</v>
      </c>
      <c r="D83" s="31"/>
      <c r="E83" s="31"/>
      <c r="F83" s="215"/>
      <c r="G83" s="31"/>
      <c r="H83" s="32"/>
    </row>
    <row r="84" spans="1:8" s="2" customFormat="1" ht="16.899999999999999" customHeight="1">
      <c r="A84" s="31"/>
      <c r="B84" s="32"/>
      <c r="C84" s="207" t="s">
        <v>309</v>
      </c>
      <c r="D84" s="207" t="s">
        <v>310</v>
      </c>
      <c r="E84" s="17" t="s">
        <v>210</v>
      </c>
      <c r="F84" s="208">
        <v>26.125</v>
      </c>
      <c r="G84" s="31"/>
      <c r="H84" s="32"/>
    </row>
    <row r="85" spans="1:8" s="2" customFormat="1" ht="22.5">
      <c r="A85" s="31"/>
      <c r="B85" s="32"/>
      <c r="C85" s="207" t="s">
        <v>292</v>
      </c>
      <c r="D85" s="207" t="s">
        <v>293</v>
      </c>
      <c r="E85" s="17" t="s">
        <v>210</v>
      </c>
      <c r="F85" s="208">
        <v>26.125</v>
      </c>
      <c r="G85" s="31"/>
      <c r="H85" s="32"/>
    </row>
    <row r="86" spans="1:8" s="2" customFormat="1" ht="16.899999999999999" customHeight="1">
      <c r="A86" s="31"/>
      <c r="B86" s="32"/>
      <c r="C86" s="207" t="s">
        <v>305</v>
      </c>
      <c r="D86" s="207" t="s">
        <v>306</v>
      </c>
      <c r="E86" s="17" t="s">
        <v>210</v>
      </c>
      <c r="F86" s="208">
        <v>41.8</v>
      </c>
      <c r="G86" s="31"/>
      <c r="H86" s="32"/>
    </row>
    <row r="87" spans="1:8" s="2" customFormat="1" ht="26.45" customHeight="1">
      <c r="A87" s="31"/>
      <c r="B87" s="32"/>
      <c r="C87" s="202" t="s">
        <v>942</v>
      </c>
      <c r="D87" s="202" t="s">
        <v>96</v>
      </c>
      <c r="E87" s="31"/>
      <c r="F87" s="215"/>
      <c r="G87" s="31"/>
      <c r="H87" s="32"/>
    </row>
    <row r="88" spans="1:8" s="2" customFormat="1" ht="16.899999999999999" customHeight="1">
      <c r="A88" s="31"/>
      <c r="B88" s="32"/>
      <c r="C88" s="203" t="s">
        <v>413</v>
      </c>
      <c r="D88" s="204" t="s">
        <v>0</v>
      </c>
      <c r="E88" s="205" t="s">
        <v>0</v>
      </c>
      <c r="F88" s="206">
        <v>83.09</v>
      </c>
      <c r="G88" s="31"/>
      <c r="H88" s="32"/>
    </row>
    <row r="89" spans="1:8" s="2" customFormat="1" ht="16.899999999999999" customHeight="1">
      <c r="A89" s="31"/>
      <c r="B89" s="32"/>
      <c r="C89" s="207" t="s">
        <v>0</v>
      </c>
      <c r="D89" s="207" t="s">
        <v>435</v>
      </c>
      <c r="E89" s="17" t="s">
        <v>0</v>
      </c>
      <c r="F89" s="208">
        <v>0</v>
      </c>
      <c r="G89" s="31"/>
      <c r="H89" s="32"/>
    </row>
    <row r="90" spans="1:8" s="2" customFormat="1" ht="16.899999999999999" customHeight="1">
      <c r="A90" s="31"/>
      <c r="B90" s="32"/>
      <c r="C90" s="207" t="s">
        <v>0</v>
      </c>
      <c r="D90" s="207" t="s">
        <v>436</v>
      </c>
      <c r="E90" s="17" t="s">
        <v>0</v>
      </c>
      <c r="F90" s="208">
        <v>82.353999999999999</v>
      </c>
      <c r="G90" s="31"/>
      <c r="H90" s="32"/>
    </row>
    <row r="91" spans="1:8" s="2" customFormat="1" ht="16.899999999999999" customHeight="1">
      <c r="A91" s="31"/>
      <c r="B91" s="32"/>
      <c r="C91" s="207" t="s">
        <v>0</v>
      </c>
      <c r="D91" s="207" t="s">
        <v>437</v>
      </c>
      <c r="E91" s="17" t="s">
        <v>0</v>
      </c>
      <c r="F91" s="208">
        <v>0.73599999999999999</v>
      </c>
      <c r="G91" s="31"/>
      <c r="H91" s="32"/>
    </row>
    <row r="92" spans="1:8" s="2" customFormat="1" ht="16.899999999999999" customHeight="1">
      <c r="A92" s="31"/>
      <c r="B92" s="32"/>
      <c r="C92" s="207" t="s">
        <v>413</v>
      </c>
      <c r="D92" s="207" t="s">
        <v>170</v>
      </c>
      <c r="E92" s="17" t="s">
        <v>0</v>
      </c>
      <c r="F92" s="208">
        <v>83.09</v>
      </c>
      <c r="G92" s="31"/>
      <c r="H92" s="32"/>
    </row>
    <row r="93" spans="1:8" s="2" customFormat="1" ht="16.899999999999999" customHeight="1">
      <c r="A93" s="31"/>
      <c r="B93" s="32"/>
      <c r="C93" s="209" t="s">
        <v>940</v>
      </c>
      <c r="D93" s="31"/>
      <c r="E93" s="31"/>
      <c r="F93" s="215"/>
      <c r="G93" s="31"/>
      <c r="H93" s="32"/>
    </row>
    <row r="94" spans="1:8" s="2" customFormat="1" ht="22.5">
      <c r="A94" s="31"/>
      <c r="B94" s="32"/>
      <c r="C94" s="207" t="s">
        <v>432</v>
      </c>
      <c r="D94" s="207" t="s">
        <v>433</v>
      </c>
      <c r="E94" s="17" t="s">
        <v>210</v>
      </c>
      <c r="F94" s="208">
        <v>41.545000000000002</v>
      </c>
      <c r="G94" s="31"/>
      <c r="H94" s="32"/>
    </row>
    <row r="95" spans="1:8" s="2" customFormat="1" ht="22.5">
      <c r="A95" s="31"/>
      <c r="B95" s="32"/>
      <c r="C95" s="207" t="s">
        <v>445</v>
      </c>
      <c r="D95" s="207" t="s">
        <v>446</v>
      </c>
      <c r="E95" s="17" t="s">
        <v>210</v>
      </c>
      <c r="F95" s="208">
        <v>41.545000000000002</v>
      </c>
      <c r="G95" s="31"/>
      <c r="H95" s="32"/>
    </row>
    <row r="96" spans="1:8" s="2" customFormat="1" ht="16.899999999999999" customHeight="1">
      <c r="A96" s="31"/>
      <c r="B96" s="32"/>
      <c r="C96" s="207" t="s">
        <v>495</v>
      </c>
      <c r="D96" s="207" t="s">
        <v>496</v>
      </c>
      <c r="E96" s="17" t="s">
        <v>210</v>
      </c>
      <c r="F96" s="208">
        <v>534.67399999999998</v>
      </c>
      <c r="G96" s="31"/>
      <c r="H96" s="32"/>
    </row>
    <row r="97" spans="1:8" s="2" customFormat="1" ht="22.5">
      <c r="A97" s="31"/>
      <c r="B97" s="32"/>
      <c r="C97" s="207" t="s">
        <v>296</v>
      </c>
      <c r="D97" s="207" t="s">
        <v>297</v>
      </c>
      <c r="E97" s="17" t="s">
        <v>210</v>
      </c>
      <c r="F97" s="208">
        <v>348.21600000000001</v>
      </c>
      <c r="G97" s="31"/>
      <c r="H97" s="32"/>
    </row>
    <row r="98" spans="1:8" s="2" customFormat="1" ht="16.899999999999999" customHeight="1">
      <c r="A98" s="31"/>
      <c r="B98" s="32"/>
      <c r="C98" s="207" t="s">
        <v>313</v>
      </c>
      <c r="D98" s="207" t="s">
        <v>314</v>
      </c>
      <c r="E98" s="17" t="s">
        <v>210</v>
      </c>
      <c r="F98" s="208">
        <v>263.73500000000001</v>
      </c>
      <c r="G98" s="31"/>
      <c r="H98" s="32"/>
    </row>
    <row r="99" spans="1:8" s="2" customFormat="1" ht="16.899999999999999" customHeight="1">
      <c r="A99" s="31"/>
      <c r="B99" s="32"/>
      <c r="C99" s="203" t="s">
        <v>415</v>
      </c>
      <c r="D99" s="204" t="s">
        <v>0</v>
      </c>
      <c r="E99" s="205" t="s">
        <v>0</v>
      </c>
      <c r="F99" s="206">
        <v>400.89600000000002</v>
      </c>
      <c r="G99" s="31"/>
      <c r="H99" s="32"/>
    </row>
    <row r="100" spans="1:8" s="2" customFormat="1" ht="16.899999999999999" customHeight="1">
      <c r="A100" s="31"/>
      <c r="B100" s="32"/>
      <c r="C100" s="207" t="s">
        <v>0</v>
      </c>
      <c r="D100" s="207" t="s">
        <v>442</v>
      </c>
      <c r="E100" s="17" t="s">
        <v>0</v>
      </c>
      <c r="F100" s="208">
        <v>0</v>
      </c>
      <c r="G100" s="31"/>
      <c r="H100" s="32"/>
    </row>
    <row r="101" spans="1:8" s="2" customFormat="1" ht="16.899999999999999" customHeight="1">
      <c r="A101" s="31"/>
      <c r="B101" s="32"/>
      <c r="C101" s="207" t="s">
        <v>415</v>
      </c>
      <c r="D101" s="207" t="s">
        <v>443</v>
      </c>
      <c r="E101" s="17" t="s">
        <v>0</v>
      </c>
      <c r="F101" s="208">
        <v>400.89600000000002</v>
      </c>
      <c r="G101" s="31"/>
      <c r="H101" s="32"/>
    </row>
    <row r="102" spans="1:8" s="2" customFormat="1" ht="16.899999999999999" customHeight="1">
      <c r="A102" s="31"/>
      <c r="B102" s="32"/>
      <c r="C102" s="209" t="s">
        <v>940</v>
      </c>
      <c r="D102" s="31"/>
      <c r="E102" s="31"/>
      <c r="F102" s="215"/>
      <c r="G102" s="31"/>
      <c r="H102" s="32"/>
    </row>
    <row r="103" spans="1:8" s="2" customFormat="1" ht="22.5">
      <c r="A103" s="31"/>
      <c r="B103" s="32"/>
      <c r="C103" s="207" t="s">
        <v>439</v>
      </c>
      <c r="D103" s="207" t="s">
        <v>440</v>
      </c>
      <c r="E103" s="17" t="s">
        <v>210</v>
      </c>
      <c r="F103" s="208">
        <v>200.44800000000001</v>
      </c>
      <c r="G103" s="31"/>
      <c r="H103" s="32"/>
    </row>
    <row r="104" spans="1:8" s="2" customFormat="1" ht="22.5">
      <c r="A104" s="31"/>
      <c r="B104" s="32"/>
      <c r="C104" s="207" t="s">
        <v>448</v>
      </c>
      <c r="D104" s="207" t="s">
        <v>449</v>
      </c>
      <c r="E104" s="17" t="s">
        <v>210</v>
      </c>
      <c r="F104" s="208">
        <v>200.44800000000001</v>
      </c>
      <c r="G104" s="31"/>
      <c r="H104" s="32"/>
    </row>
    <row r="105" spans="1:8" s="2" customFormat="1" ht="16.899999999999999" customHeight="1">
      <c r="A105" s="31"/>
      <c r="B105" s="32"/>
      <c r="C105" s="207" t="s">
        <v>495</v>
      </c>
      <c r="D105" s="207" t="s">
        <v>496</v>
      </c>
      <c r="E105" s="17" t="s">
        <v>210</v>
      </c>
      <c r="F105" s="208">
        <v>534.67399999999998</v>
      </c>
      <c r="G105" s="31"/>
      <c r="H105" s="32"/>
    </row>
    <row r="106" spans="1:8" s="2" customFormat="1" ht="22.5">
      <c r="A106" s="31"/>
      <c r="B106" s="32"/>
      <c r="C106" s="207" t="s">
        <v>296</v>
      </c>
      <c r="D106" s="207" t="s">
        <v>297</v>
      </c>
      <c r="E106" s="17" t="s">
        <v>210</v>
      </c>
      <c r="F106" s="208">
        <v>348.21600000000001</v>
      </c>
      <c r="G106" s="31"/>
      <c r="H106" s="32"/>
    </row>
    <row r="107" spans="1:8" s="2" customFormat="1" ht="16.899999999999999" customHeight="1">
      <c r="A107" s="31"/>
      <c r="B107" s="32"/>
      <c r="C107" s="207" t="s">
        <v>313</v>
      </c>
      <c r="D107" s="207" t="s">
        <v>314</v>
      </c>
      <c r="E107" s="17" t="s">
        <v>210</v>
      </c>
      <c r="F107" s="208">
        <v>263.73500000000001</v>
      </c>
      <c r="G107" s="31"/>
      <c r="H107" s="32"/>
    </row>
    <row r="108" spans="1:8" s="2" customFormat="1" ht="16.899999999999999" customHeight="1">
      <c r="A108" s="31"/>
      <c r="B108" s="32"/>
      <c r="C108" s="203" t="s">
        <v>417</v>
      </c>
      <c r="D108" s="204" t="s">
        <v>0</v>
      </c>
      <c r="E108" s="205" t="s">
        <v>0</v>
      </c>
      <c r="F108" s="206">
        <v>696.43100000000004</v>
      </c>
      <c r="G108" s="31"/>
      <c r="H108" s="32"/>
    </row>
    <row r="109" spans="1:8" s="2" customFormat="1" ht="16.899999999999999" customHeight="1">
      <c r="A109" s="31"/>
      <c r="B109" s="32"/>
      <c r="C109" s="207" t="s">
        <v>0</v>
      </c>
      <c r="D109" s="207" t="s">
        <v>503</v>
      </c>
      <c r="E109" s="17" t="s">
        <v>0</v>
      </c>
      <c r="F109" s="208">
        <v>0</v>
      </c>
      <c r="G109" s="31"/>
      <c r="H109" s="32"/>
    </row>
    <row r="110" spans="1:8" s="2" customFormat="1" ht="16.899999999999999" customHeight="1">
      <c r="A110" s="31"/>
      <c r="B110" s="32"/>
      <c r="C110" s="207" t="s">
        <v>417</v>
      </c>
      <c r="D110" s="207" t="s">
        <v>504</v>
      </c>
      <c r="E110" s="17" t="s">
        <v>0</v>
      </c>
      <c r="F110" s="208">
        <v>696.43100000000004</v>
      </c>
      <c r="G110" s="31"/>
      <c r="H110" s="32"/>
    </row>
    <row r="111" spans="1:8" s="2" customFormat="1" ht="16.899999999999999" customHeight="1">
      <c r="A111" s="31"/>
      <c r="B111" s="32"/>
      <c r="C111" s="209" t="s">
        <v>940</v>
      </c>
      <c r="D111" s="31"/>
      <c r="E111" s="31"/>
      <c r="F111" s="215"/>
      <c r="G111" s="31"/>
      <c r="H111" s="32"/>
    </row>
    <row r="112" spans="1:8" s="2" customFormat="1" ht="22.5">
      <c r="A112" s="31"/>
      <c r="B112" s="32"/>
      <c r="C112" s="207" t="s">
        <v>296</v>
      </c>
      <c r="D112" s="207" t="s">
        <v>297</v>
      </c>
      <c r="E112" s="17" t="s">
        <v>210</v>
      </c>
      <c r="F112" s="208">
        <v>348.21600000000001</v>
      </c>
      <c r="G112" s="31"/>
      <c r="H112" s="32"/>
    </row>
    <row r="113" spans="1:8" s="2" customFormat="1" ht="22.5">
      <c r="A113" s="31"/>
      <c r="B113" s="32"/>
      <c r="C113" s="207" t="s">
        <v>301</v>
      </c>
      <c r="D113" s="207" t="s">
        <v>302</v>
      </c>
      <c r="E113" s="17" t="s">
        <v>210</v>
      </c>
      <c r="F113" s="208">
        <v>3482.1550000000002</v>
      </c>
      <c r="G113" s="31"/>
      <c r="H113" s="32"/>
    </row>
    <row r="114" spans="1:8" s="2" customFormat="1" ht="22.5">
      <c r="A114" s="31"/>
      <c r="B114" s="32"/>
      <c r="C114" s="207" t="s">
        <v>508</v>
      </c>
      <c r="D114" s="207" t="s">
        <v>509</v>
      </c>
      <c r="E114" s="17" t="s">
        <v>210</v>
      </c>
      <c r="F114" s="208">
        <v>348.21600000000001</v>
      </c>
      <c r="G114" s="31"/>
      <c r="H114" s="32"/>
    </row>
    <row r="115" spans="1:8" s="2" customFormat="1" ht="22.5">
      <c r="A115" s="31"/>
      <c r="B115" s="32"/>
      <c r="C115" s="207" t="s">
        <v>511</v>
      </c>
      <c r="D115" s="207" t="s">
        <v>512</v>
      </c>
      <c r="E115" s="17" t="s">
        <v>210</v>
      </c>
      <c r="F115" s="208">
        <v>3482.1550000000002</v>
      </c>
      <c r="G115" s="31"/>
      <c r="H115" s="32"/>
    </row>
    <row r="116" spans="1:8" s="2" customFormat="1" ht="22.5">
      <c r="A116" s="31"/>
      <c r="B116" s="32"/>
      <c r="C116" s="207" t="s">
        <v>514</v>
      </c>
      <c r="D116" s="207" t="s">
        <v>515</v>
      </c>
      <c r="E116" s="17" t="s">
        <v>223</v>
      </c>
      <c r="F116" s="208">
        <v>1392.8620000000001</v>
      </c>
      <c r="G116" s="31"/>
      <c r="H116" s="32"/>
    </row>
    <row r="117" spans="1:8" s="2" customFormat="1" ht="16.899999999999999" customHeight="1">
      <c r="A117" s="31"/>
      <c r="B117" s="32"/>
      <c r="C117" s="207" t="s">
        <v>518</v>
      </c>
      <c r="D117" s="207" t="s">
        <v>519</v>
      </c>
      <c r="E117" s="17" t="s">
        <v>210</v>
      </c>
      <c r="F117" s="208">
        <v>696.43100000000004</v>
      </c>
      <c r="G117" s="31"/>
      <c r="H117" s="32"/>
    </row>
    <row r="118" spans="1:8" s="2" customFormat="1" ht="16.899999999999999" customHeight="1">
      <c r="A118" s="31"/>
      <c r="B118" s="32"/>
      <c r="C118" s="203" t="s">
        <v>264</v>
      </c>
      <c r="D118" s="204" t="s">
        <v>0</v>
      </c>
      <c r="E118" s="205" t="s">
        <v>0</v>
      </c>
      <c r="F118" s="206">
        <v>39.241999999999997</v>
      </c>
      <c r="G118" s="31"/>
      <c r="H118" s="32"/>
    </row>
    <row r="119" spans="1:8" s="2" customFormat="1" ht="16.899999999999999" customHeight="1">
      <c r="A119" s="31"/>
      <c r="B119" s="32"/>
      <c r="C119" s="207" t="s">
        <v>0</v>
      </c>
      <c r="D119" s="207" t="s">
        <v>533</v>
      </c>
      <c r="E119" s="17" t="s">
        <v>0</v>
      </c>
      <c r="F119" s="208">
        <v>10.35</v>
      </c>
      <c r="G119" s="31"/>
      <c r="H119" s="32"/>
    </row>
    <row r="120" spans="1:8" s="2" customFormat="1" ht="16.899999999999999" customHeight="1">
      <c r="A120" s="31"/>
      <c r="B120" s="32"/>
      <c r="C120" s="207" t="s">
        <v>0</v>
      </c>
      <c r="D120" s="207" t="s">
        <v>534</v>
      </c>
      <c r="E120" s="17" t="s">
        <v>0</v>
      </c>
      <c r="F120" s="208">
        <v>12.128</v>
      </c>
      <c r="G120" s="31"/>
      <c r="H120" s="32"/>
    </row>
    <row r="121" spans="1:8" s="2" customFormat="1" ht="16.899999999999999" customHeight="1">
      <c r="A121" s="31"/>
      <c r="B121" s="32"/>
      <c r="C121" s="207" t="s">
        <v>0</v>
      </c>
      <c r="D121" s="207" t="s">
        <v>535</v>
      </c>
      <c r="E121" s="17" t="s">
        <v>0</v>
      </c>
      <c r="F121" s="208">
        <v>16.763999999999999</v>
      </c>
      <c r="G121" s="31"/>
      <c r="H121" s="32"/>
    </row>
    <row r="122" spans="1:8" s="2" customFormat="1" ht="16.899999999999999" customHeight="1">
      <c r="A122" s="31"/>
      <c r="B122" s="32"/>
      <c r="C122" s="207" t="s">
        <v>264</v>
      </c>
      <c r="D122" s="207" t="s">
        <v>170</v>
      </c>
      <c r="E122" s="17" t="s">
        <v>0</v>
      </c>
      <c r="F122" s="208">
        <v>39.241999999999997</v>
      </c>
      <c r="G122" s="31"/>
      <c r="H122" s="32"/>
    </row>
    <row r="123" spans="1:8" s="2" customFormat="1" ht="16.899999999999999" customHeight="1">
      <c r="A123" s="31"/>
      <c r="B123" s="32"/>
      <c r="C123" s="209" t="s">
        <v>940</v>
      </c>
      <c r="D123" s="31"/>
      <c r="E123" s="31"/>
      <c r="F123" s="215"/>
      <c r="G123" s="31"/>
      <c r="H123" s="32"/>
    </row>
    <row r="124" spans="1:8" s="2" customFormat="1" ht="16.899999999999999" customHeight="1">
      <c r="A124" s="31"/>
      <c r="B124" s="32"/>
      <c r="C124" s="207" t="s">
        <v>323</v>
      </c>
      <c r="D124" s="207" t="s">
        <v>324</v>
      </c>
      <c r="E124" s="17" t="s">
        <v>210</v>
      </c>
      <c r="F124" s="208">
        <v>39.241999999999997</v>
      </c>
      <c r="G124" s="31"/>
      <c r="H124" s="32"/>
    </row>
    <row r="125" spans="1:8" s="2" customFormat="1" ht="16.899999999999999" customHeight="1">
      <c r="A125" s="31"/>
      <c r="B125" s="32"/>
      <c r="C125" s="207" t="s">
        <v>313</v>
      </c>
      <c r="D125" s="207" t="s">
        <v>314</v>
      </c>
      <c r="E125" s="17" t="s">
        <v>210</v>
      </c>
      <c r="F125" s="208">
        <v>263.73500000000001</v>
      </c>
      <c r="G125" s="31"/>
      <c r="H125" s="32"/>
    </row>
    <row r="126" spans="1:8" s="2" customFormat="1" ht="16.899999999999999" customHeight="1">
      <c r="A126" s="31"/>
      <c r="B126" s="32"/>
      <c r="C126" s="203" t="s">
        <v>266</v>
      </c>
      <c r="D126" s="204" t="s">
        <v>0</v>
      </c>
      <c r="E126" s="205" t="s">
        <v>0</v>
      </c>
      <c r="F126" s="206">
        <v>7.2</v>
      </c>
      <c r="G126" s="31"/>
      <c r="H126" s="32"/>
    </row>
    <row r="127" spans="1:8" s="2" customFormat="1" ht="16.899999999999999" customHeight="1">
      <c r="A127" s="31"/>
      <c r="B127" s="32"/>
      <c r="C127" s="207" t="s">
        <v>0</v>
      </c>
      <c r="D127" s="207" t="s">
        <v>556</v>
      </c>
      <c r="E127" s="17" t="s">
        <v>0</v>
      </c>
      <c r="F127" s="208">
        <v>2.25</v>
      </c>
      <c r="G127" s="31"/>
      <c r="H127" s="32"/>
    </row>
    <row r="128" spans="1:8" s="2" customFormat="1" ht="16.899999999999999" customHeight="1">
      <c r="A128" s="31"/>
      <c r="B128" s="32"/>
      <c r="C128" s="207" t="s">
        <v>0</v>
      </c>
      <c r="D128" s="207" t="s">
        <v>557</v>
      </c>
      <c r="E128" s="17" t="s">
        <v>0</v>
      </c>
      <c r="F128" s="208">
        <v>4.95</v>
      </c>
      <c r="G128" s="31"/>
      <c r="H128" s="32"/>
    </row>
    <row r="129" spans="1:8" s="2" customFormat="1" ht="16.899999999999999" customHeight="1">
      <c r="A129" s="31"/>
      <c r="B129" s="32"/>
      <c r="C129" s="207" t="s">
        <v>266</v>
      </c>
      <c r="D129" s="207" t="s">
        <v>170</v>
      </c>
      <c r="E129" s="17" t="s">
        <v>0</v>
      </c>
      <c r="F129" s="208">
        <v>7.2</v>
      </c>
      <c r="G129" s="31"/>
      <c r="H129" s="32"/>
    </row>
    <row r="130" spans="1:8" s="2" customFormat="1" ht="16.899999999999999" customHeight="1">
      <c r="A130" s="31"/>
      <c r="B130" s="32"/>
      <c r="C130" s="209" t="s">
        <v>940</v>
      </c>
      <c r="D130" s="31"/>
      <c r="E130" s="31"/>
      <c r="F130" s="215"/>
      <c r="G130" s="31"/>
      <c r="H130" s="32"/>
    </row>
    <row r="131" spans="1:8" s="2" customFormat="1" ht="16.899999999999999" customHeight="1">
      <c r="A131" s="31"/>
      <c r="B131" s="32"/>
      <c r="C131" s="207" t="s">
        <v>370</v>
      </c>
      <c r="D131" s="207" t="s">
        <v>371</v>
      </c>
      <c r="E131" s="17" t="s">
        <v>210</v>
      </c>
      <c r="F131" s="208">
        <v>7.2</v>
      </c>
      <c r="G131" s="31"/>
      <c r="H131" s="32"/>
    </row>
    <row r="132" spans="1:8" s="2" customFormat="1" ht="16.899999999999999" customHeight="1">
      <c r="A132" s="31"/>
      <c r="B132" s="32"/>
      <c r="C132" s="207" t="s">
        <v>313</v>
      </c>
      <c r="D132" s="207" t="s">
        <v>314</v>
      </c>
      <c r="E132" s="17" t="s">
        <v>210</v>
      </c>
      <c r="F132" s="208">
        <v>263.73500000000001</v>
      </c>
      <c r="G132" s="31"/>
      <c r="H132" s="32"/>
    </row>
    <row r="133" spans="1:8" s="2" customFormat="1" ht="16.899999999999999" customHeight="1">
      <c r="A133" s="31"/>
      <c r="B133" s="32"/>
      <c r="C133" s="203" t="s">
        <v>545</v>
      </c>
      <c r="D133" s="204" t="s">
        <v>0</v>
      </c>
      <c r="E133" s="205" t="s">
        <v>0</v>
      </c>
      <c r="F133" s="206">
        <v>40.804000000000002</v>
      </c>
      <c r="G133" s="31"/>
      <c r="H133" s="32"/>
    </row>
    <row r="134" spans="1:8" s="2" customFormat="1" ht="16.899999999999999" customHeight="1">
      <c r="A134" s="31"/>
      <c r="B134" s="32"/>
      <c r="C134" s="207" t="s">
        <v>0</v>
      </c>
      <c r="D134" s="207" t="s">
        <v>442</v>
      </c>
      <c r="E134" s="17" t="s">
        <v>0</v>
      </c>
      <c r="F134" s="208">
        <v>0</v>
      </c>
      <c r="G134" s="31"/>
      <c r="H134" s="32"/>
    </row>
    <row r="135" spans="1:8" s="2" customFormat="1" ht="16.899999999999999" customHeight="1">
      <c r="A135" s="31"/>
      <c r="B135" s="32"/>
      <c r="C135" s="207" t="s">
        <v>0</v>
      </c>
      <c r="D135" s="207" t="s">
        <v>541</v>
      </c>
      <c r="E135" s="17" t="s">
        <v>0</v>
      </c>
      <c r="F135" s="208">
        <v>89.7</v>
      </c>
      <c r="G135" s="31"/>
      <c r="H135" s="32"/>
    </row>
    <row r="136" spans="1:8" s="2" customFormat="1" ht="16.899999999999999" customHeight="1">
      <c r="A136" s="31"/>
      <c r="B136" s="32"/>
      <c r="C136" s="207" t="s">
        <v>0</v>
      </c>
      <c r="D136" s="207" t="s">
        <v>542</v>
      </c>
      <c r="E136" s="17" t="s">
        <v>0</v>
      </c>
      <c r="F136" s="208">
        <v>4.5999999999999996</v>
      </c>
      <c r="G136" s="31"/>
      <c r="H136" s="32"/>
    </row>
    <row r="137" spans="1:8" s="2" customFormat="1" ht="16.899999999999999" customHeight="1">
      <c r="A137" s="31"/>
      <c r="B137" s="32"/>
      <c r="C137" s="207" t="s">
        <v>0</v>
      </c>
      <c r="D137" s="207" t="s">
        <v>543</v>
      </c>
      <c r="E137" s="17" t="s">
        <v>0</v>
      </c>
      <c r="F137" s="208">
        <v>-51.84</v>
      </c>
      <c r="G137" s="31"/>
      <c r="H137" s="32"/>
    </row>
    <row r="138" spans="1:8" s="2" customFormat="1" ht="16.899999999999999" customHeight="1">
      <c r="A138" s="31"/>
      <c r="B138" s="32"/>
      <c r="C138" s="207" t="s">
        <v>0</v>
      </c>
      <c r="D138" s="207" t="s">
        <v>544</v>
      </c>
      <c r="E138" s="17" t="s">
        <v>0</v>
      </c>
      <c r="F138" s="208">
        <v>-1.6559999999999999</v>
      </c>
      <c r="G138" s="31"/>
      <c r="H138" s="32"/>
    </row>
    <row r="139" spans="1:8" s="2" customFormat="1" ht="16.899999999999999" customHeight="1">
      <c r="A139" s="31"/>
      <c r="B139" s="32"/>
      <c r="C139" s="207" t="s">
        <v>545</v>
      </c>
      <c r="D139" s="207" t="s">
        <v>170</v>
      </c>
      <c r="E139" s="17" t="s">
        <v>0</v>
      </c>
      <c r="F139" s="208">
        <v>40.804000000000002</v>
      </c>
      <c r="G139" s="31"/>
      <c r="H139" s="32"/>
    </row>
    <row r="140" spans="1:8" s="2" customFormat="1" ht="16.899999999999999" customHeight="1">
      <c r="A140" s="31"/>
      <c r="B140" s="32"/>
      <c r="C140" s="203" t="s">
        <v>421</v>
      </c>
      <c r="D140" s="204" t="s">
        <v>0</v>
      </c>
      <c r="E140" s="205" t="s">
        <v>0</v>
      </c>
      <c r="F140" s="206">
        <v>131.56</v>
      </c>
      <c r="G140" s="31"/>
      <c r="H140" s="32"/>
    </row>
    <row r="141" spans="1:8" s="2" customFormat="1" ht="16.899999999999999" customHeight="1">
      <c r="A141" s="31"/>
      <c r="B141" s="32"/>
      <c r="C141" s="207" t="s">
        <v>0</v>
      </c>
      <c r="D141" s="207" t="s">
        <v>561</v>
      </c>
      <c r="E141" s="17" t="s">
        <v>0</v>
      </c>
      <c r="F141" s="208">
        <v>0</v>
      </c>
      <c r="G141" s="31"/>
      <c r="H141" s="32"/>
    </row>
    <row r="142" spans="1:8" s="2" customFormat="1" ht="16.899999999999999" customHeight="1">
      <c r="A142" s="31"/>
      <c r="B142" s="32"/>
      <c r="C142" s="207" t="s">
        <v>421</v>
      </c>
      <c r="D142" s="207" t="s">
        <v>562</v>
      </c>
      <c r="E142" s="17" t="s">
        <v>0</v>
      </c>
      <c r="F142" s="208">
        <v>131.56</v>
      </c>
      <c r="G142" s="31"/>
      <c r="H142" s="32"/>
    </row>
    <row r="143" spans="1:8" s="2" customFormat="1" ht="16.899999999999999" customHeight="1">
      <c r="A143" s="31"/>
      <c r="B143" s="32"/>
      <c r="C143" s="209" t="s">
        <v>940</v>
      </c>
      <c r="D143" s="31"/>
      <c r="E143" s="31"/>
      <c r="F143" s="215"/>
      <c r="G143" s="31"/>
      <c r="H143" s="32"/>
    </row>
    <row r="144" spans="1:8" s="2" customFormat="1" ht="16.899999999999999" customHeight="1">
      <c r="A144" s="31"/>
      <c r="B144" s="32"/>
      <c r="C144" s="207" t="s">
        <v>558</v>
      </c>
      <c r="D144" s="207" t="s">
        <v>559</v>
      </c>
      <c r="E144" s="17" t="s">
        <v>210</v>
      </c>
      <c r="F144" s="208">
        <v>131.56</v>
      </c>
      <c r="G144" s="31"/>
      <c r="H144" s="32"/>
    </row>
    <row r="145" spans="1:8" s="2" customFormat="1" ht="16.899999999999999" customHeight="1">
      <c r="A145" s="31"/>
      <c r="B145" s="32"/>
      <c r="C145" s="207" t="s">
        <v>313</v>
      </c>
      <c r="D145" s="207" t="s">
        <v>314</v>
      </c>
      <c r="E145" s="17" t="s">
        <v>210</v>
      </c>
      <c r="F145" s="208">
        <v>263.73500000000001</v>
      </c>
      <c r="G145" s="31"/>
      <c r="H145" s="32"/>
    </row>
    <row r="146" spans="1:8" s="2" customFormat="1" ht="16.899999999999999" customHeight="1">
      <c r="A146" s="31"/>
      <c r="B146" s="32"/>
      <c r="C146" s="203" t="s">
        <v>423</v>
      </c>
      <c r="D146" s="204" t="s">
        <v>0</v>
      </c>
      <c r="E146" s="205" t="s">
        <v>0</v>
      </c>
      <c r="F146" s="206">
        <v>161.75700000000001</v>
      </c>
      <c r="G146" s="31"/>
      <c r="H146" s="32"/>
    </row>
    <row r="147" spans="1:8" s="2" customFormat="1" ht="16.899999999999999" customHeight="1">
      <c r="A147" s="31"/>
      <c r="B147" s="32"/>
      <c r="C147" s="207" t="s">
        <v>0</v>
      </c>
      <c r="D147" s="207" t="s">
        <v>454</v>
      </c>
      <c r="E147" s="17" t="s">
        <v>0</v>
      </c>
      <c r="F147" s="208">
        <v>0</v>
      </c>
      <c r="G147" s="31"/>
      <c r="H147" s="32"/>
    </row>
    <row r="148" spans="1:8" s="2" customFormat="1" ht="16.899999999999999" customHeight="1">
      <c r="A148" s="31"/>
      <c r="B148" s="32"/>
      <c r="C148" s="207" t="s">
        <v>0</v>
      </c>
      <c r="D148" s="207" t="s">
        <v>455</v>
      </c>
      <c r="E148" s="17" t="s">
        <v>0</v>
      </c>
      <c r="F148" s="208">
        <v>9.5850000000000009</v>
      </c>
      <c r="G148" s="31"/>
      <c r="H148" s="32"/>
    </row>
    <row r="149" spans="1:8" s="2" customFormat="1" ht="16.899999999999999" customHeight="1">
      <c r="A149" s="31"/>
      <c r="B149" s="32"/>
      <c r="C149" s="207" t="s">
        <v>0</v>
      </c>
      <c r="D149" s="207" t="s">
        <v>456</v>
      </c>
      <c r="E149" s="17" t="s">
        <v>0</v>
      </c>
      <c r="F149" s="208">
        <v>35.231000000000002</v>
      </c>
      <c r="G149" s="31"/>
      <c r="H149" s="32"/>
    </row>
    <row r="150" spans="1:8" s="2" customFormat="1" ht="16.899999999999999" customHeight="1">
      <c r="A150" s="31"/>
      <c r="B150" s="32"/>
      <c r="C150" s="207" t="s">
        <v>0</v>
      </c>
      <c r="D150" s="207" t="s">
        <v>457</v>
      </c>
      <c r="E150" s="17" t="s">
        <v>0</v>
      </c>
      <c r="F150" s="208">
        <v>45.892000000000003</v>
      </c>
      <c r="G150" s="31"/>
      <c r="H150" s="32"/>
    </row>
    <row r="151" spans="1:8" s="2" customFormat="1" ht="16.899999999999999" customHeight="1">
      <c r="A151" s="31"/>
      <c r="B151" s="32"/>
      <c r="C151" s="207" t="s">
        <v>0</v>
      </c>
      <c r="D151" s="207" t="s">
        <v>458</v>
      </c>
      <c r="E151" s="17" t="s">
        <v>0</v>
      </c>
      <c r="F151" s="208">
        <v>42.145000000000003</v>
      </c>
      <c r="G151" s="31"/>
      <c r="H151" s="32"/>
    </row>
    <row r="152" spans="1:8" s="2" customFormat="1" ht="16.899999999999999" customHeight="1">
      <c r="A152" s="31"/>
      <c r="B152" s="32"/>
      <c r="C152" s="207" t="s">
        <v>0</v>
      </c>
      <c r="D152" s="207" t="s">
        <v>459</v>
      </c>
      <c r="E152" s="17" t="s">
        <v>0</v>
      </c>
      <c r="F152" s="208">
        <v>28.904</v>
      </c>
      <c r="G152" s="31"/>
      <c r="H152" s="32"/>
    </row>
    <row r="153" spans="1:8" s="2" customFormat="1" ht="16.899999999999999" customHeight="1">
      <c r="A153" s="31"/>
      <c r="B153" s="32"/>
      <c r="C153" s="207" t="s">
        <v>423</v>
      </c>
      <c r="D153" s="207" t="s">
        <v>170</v>
      </c>
      <c r="E153" s="17" t="s">
        <v>0</v>
      </c>
      <c r="F153" s="208">
        <v>161.75700000000001</v>
      </c>
      <c r="G153" s="31"/>
      <c r="H153" s="32"/>
    </row>
    <row r="154" spans="1:8" s="2" customFormat="1" ht="16.899999999999999" customHeight="1">
      <c r="A154" s="31"/>
      <c r="B154" s="32"/>
      <c r="C154" s="209" t="s">
        <v>940</v>
      </c>
      <c r="D154" s="31"/>
      <c r="E154" s="31"/>
      <c r="F154" s="215"/>
      <c r="G154" s="31"/>
      <c r="H154" s="32"/>
    </row>
    <row r="155" spans="1:8" s="2" customFormat="1" ht="22.5">
      <c r="A155" s="31"/>
      <c r="B155" s="32"/>
      <c r="C155" s="207" t="s">
        <v>451</v>
      </c>
      <c r="D155" s="207" t="s">
        <v>452</v>
      </c>
      <c r="E155" s="17" t="s">
        <v>210</v>
      </c>
      <c r="F155" s="208">
        <v>80.879000000000005</v>
      </c>
      <c r="G155" s="31"/>
      <c r="H155" s="32"/>
    </row>
    <row r="156" spans="1:8" s="2" customFormat="1" ht="22.5">
      <c r="A156" s="31"/>
      <c r="B156" s="32"/>
      <c r="C156" s="207" t="s">
        <v>461</v>
      </c>
      <c r="D156" s="207" t="s">
        <v>462</v>
      </c>
      <c r="E156" s="17" t="s">
        <v>210</v>
      </c>
      <c r="F156" s="208">
        <v>80.879000000000005</v>
      </c>
      <c r="G156" s="31"/>
      <c r="H156" s="32"/>
    </row>
    <row r="157" spans="1:8" s="2" customFormat="1" ht="22.5">
      <c r="A157" s="31"/>
      <c r="B157" s="32"/>
      <c r="C157" s="207" t="s">
        <v>296</v>
      </c>
      <c r="D157" s="207" t="s">
        <v>297</v>
      </c>
      <c r="E157" s="17" t="s">
        <v>210</v>
      </c>
      <c r="F157" s="208">
        <v>348.21600000000001</v>
      </c>
      <c r="G157" s="31"/>
      <c r="H157" s="32"/>
    </row>
    <row r="158" spans="1:8" s="2" customFormat="1" ht="16.899999999999999" customHeight="1">
      <c r="A158" s="31"/>
      <c r="B158" s="32"/>
      <c r="C158" s="207" t="s">
        <v>313</v>
      </c>
      <c r="D158" s="207" t="s">
        <v>314</v>
      </c>
      <c r="E158" s="17" t="s">
        <v>210</v>
      </c>
      <c r="F158" s="208">
        <v>263.73500000000001</v>
      </c>
      <c r="G158" s="31"/>
      <c r="H158" s="32"/>
    </row>
    <row r="159" spans="1:8" s="2" customFormat="1" ht="16.899999999999999" customHeight="1">
      <c r="A159" s="31"/>
      <c r="B159" s="32"/>
      <c r="C159" s="203" t="s">
        <v>259</v>
      </c>
      <c r="D159" s="204" t="s">
        <v>0</v>
      </c>
      <c r="E159" s="205" t="s">
        <v>0</v>
      </c>
      <c r="F159" s="206">
        <v>50.688000000000002</v>
      </c>
      <c r="G159" s="31"/>
      <c r="H159" s="32"/>
    </row>
    <row r="160" spans="1:8" s="2" customFormat="1" ht="16.899999999999999" customHeight="1">
      <c r="A160" s="31"/>
      <c r="B160" s="32"/>
      <c r="C160" s="207" t="s">
        <v>0</v>
      </c>
      <c r="D160" s="207" t="s">
        <v>467</v>
      </c>
      <c r="E160" s="17" t="s">
        <v>0</v>
      </c>
      <c r="F160" s="208">
        <v>0</v>
      </c>
      <c r="G160" s="31"/>
      <c r="H160" s="32"/>
    </row>
    <row r="161" spans="1:8" s="2" customFormat="1" ht="16.899999999999999" customHeight="1">
      <c r="A161" s="31"/>
      <c r="B161" s="32"/>
      <c r="C161" s="207" t="s">
        <v>0</v>
      </c>
      <c r="D161" s="207" t="s">
        <v>468</v>
      </c>
      <c r="E161" s="17" t="s">
        <v>0</v>
      </c>
      <c r="F161" s="208">
        <v>50.688000000000002</v>
      </c>
      <c r="G161" s="31"/>
      <c r="H161" s="32"/>
    </row>
    <row r="162" spans="1:8" s="2" customFormat="1" ht="16.899999999999999" customHeight="1">
      <c r="A162" s="31"/>
      <c r="B162" s="32"/>
      <c r="C162" s="207" t="s">
        <v>259</v>
      </c>
      <c r="D162" s="207" t="s">
        <v>170</v>
      </c>
      <c r="E162" s="17" t="s">
        <v>0</v>
      </c>
      <c r="F162" s="208">
        <v>50.688000000000002</v>
      </c>
      <c r="G162" s="31"/>
      <c r="H162" s="32"/>
    </row>
    <row r="163" spans="1:8" s="2" customFormat="1" ht="16.899999999999999" customHeight="1">
      <c r="A163" s="31"/>
      <c r="B163" s="32"/>
      <c r="C163" s="209" t="s">
        <v>940</v>
      </c>
      <c r="D163" s="31"/>
      <c r="E163" s="31"/>
      <c r="F163" s="215"/>
      <c r="G163" s="31"/>
      <c r="H163" s="32"/>
    </row>
    <row r="164" spans="1:8" s="2" customFormat="1" ht="22.5">
      <c r="A164" s="31"/>
      <c r="B164" s="32"/>
      <c r="C164" s="207" t="s">
        <v>464</v>
      </c>
      <c r="D164" s="207" t="s">
        <v>465</v>
      </c>
      <c r="E164" s="17" t="s">
        <v>210</v>
      </c>
      <c r="F164" s="208">
        <v>25.344000000000001</v>
      </c>
      <c r="G164" s="31"/>
      <c r="H164" s="32"/>
    </row>
    <row r="165" spans="1:8" s="2" customFormat="1" ht="22.5">
      <c r="A165" s="31"/>
      <c r="B165" s="32"/>
      <c r="C165" s="207" t="s">
        <v>470</v>
      </c>
      <c r="D165" s="207" t="s">
        <v>471</v>
      </c>
      <c r="E165" s="17" t="s">
        <v>210</v>
      </c>
      <c r="F165" s="208">
        <v>25.344000000000001</v>
      </c>
      <c r="G165" s="31"/>
      <c r="H165" s="32"/>
    </row>
    <row r="166" spans="1:8" s="2" customFormat="1" ht="16.899999999999999" customHeight="1">
      <c r="A166" s="31"/>
      <c r="B166" s="32"/>
      <c r="C166" s="207" t="s">
        <v>495</v>
      </c>
      <c r="D166" s="207" t="s">
        <v>496</v>
      </c>
      <c r="E166" s="17" t="s">
        <v>210</v>
      </c>
      <c r="F166" s="208">
        <v>534.67399999999998</v>
      </c>
      <c r="G166" s="31"/>
      <c r="H166" s="32"/>
    </row>
    <row r="167" spans="1:8" s="2" customFormat="1" ht="22.5">
      <c r="A167" s="31"/>
      <c r="B167" s="32"/>
      <c r="C167" s="207" t="s">
        <v>296</v>
      </c>
      <c r="D167" s="207" t="s">
        <v>297</v>
      </c>
      <c r="E167" s="17" t="s">
        <v>210</v>
      </c>
      <c r="F167" s="208">
        <v>348.21600000000001</v>
      </c>
      <c r="G167" s="31"/>
      <c r="H167" s="32"/>
    </row>
    <row r="168" spans="1:8" s="2" customFormat="1" ht="16.899999999999999" customHeight="1">
      <c r="A168" s="31"/>
      <c r="B168" s="32"/>
      <c r="C168" s="207" t="s">
        <v>313</v>
      </c>
      <c r="D168" s="207" t="s">
        <v>314</v>
      </c>
      <c r="E168" s="17" t="s">
        <v>210</v>
      </c>
      <c r="F168" s="208">
        <v>263.73500000000001</v>
      </c>
      <c r="G168" s="31"/>
      <c r="H168" s="32"/>
    </row>
    <row r="169" spans="1:8" s="2" customFormat="1" ht="16.899999999999999" customHeight="1">
      <c r="A169" s="31"/>
      <c r="B169" s="32"/>
      <c r="C169" s="203" t="s">
        <v>530</v>
      </c>
      <c r="D169" s="204" t="s">
        <v>0</v>
      </c>
      <c r="E169" s="205" t="s">
        <v>0</v>
      </c>
      <c r="F169" s="206">
        <v>263.73500000000001</v>
      </c>
      <c r="G169" s="31"/>
      <c r="H169" s="32"/>
    </row>
    <row r="170" spans="1:8" s="2" customFormat="1" ht="16.899999999999999" customHeight="1">
      <c r="A170" s="31"/>
      <c r="B170" s="32"/>
      <c r="C170" s="207" t="s">
        <v>0</v>
      </c>
      <c r="D170" s="207" t="s">
        <v>522</v>
      </c>
      <c r="E170" s="17" t="s">
        <v>0</v>
      </c>
      <c r="F170" s="208">
        <v>696.43100000000004</v>
      </c>
      <c r="G170" s="31"/>
      <c r="H170" s="32"/>
    </row>
    <row r="171" spans="1:8" s="2" customFormat="1" ht="16.899999999999999" customHeight="1">
      <c r="A171" s="31"/>
      <c r="B171" s="32"/>
      <c r="C171" s="207" t="s">
        <v>0</v>
      </c>
      <c r="D171" s="207" t="s">
        <v>523</v>
      </c>
      <c r="E171" s="17" t="s">
        <v>0</v>
      </c>
      <c r="F171" s="208">
        <v>-178.00200000000001</v>
      </c>
      <c r="G171" s="31"/>
      <c r="H171" s="32"/>
    </row>
    <row r="172" spans="1:8" s="2" customFormat="1" ht="16.899999999999999" customHeight="1">
      <c r="A172" s="31"/>
      <c r="B172" s="32"/>
      <c r="C172" s="207" t="s">
        <v>0</v>
      </c>
      <c r="D172" s="207" t="s">
        <v>524</v>
      </c>
      <c r="E172" s="17" t="s">
        <v>0</v>
      </c>
      <c r="F172" s="208">
        <v>-221.26</v>
      </c>
      <c r="G172" s="31"/>
      <c r="H172" s="32"/>
    </row>
    <row r="173" spans="1:8" s="2" customFormat="1" ht="16.899999999999999" customHeight="1">
      <c r="A173" s="31"/>
      <c r="B173" s="32"/>
      <c r="C173" s="207" t="s">
        <v>0</v>
      </c>
      <c r="D173" s="207" t="s">
        <v>525</v>
      </c>
      <c r="E173" s="17" t="s">
        <v>0</v>
      </c>
      <c r="F173" s="208">
        <v>-4.5999999999999996</v>
      </c>
      <c r="G173" s="31"/>
      <c r="H173" s="32"/>
    </row>
    <row r="174" spans="1:8" s="2" customFormat="1" ht="16.899999999999999" customHeight="1">
      <c r="A174" s="31"/>
      <c r="B174" s="32"/>
      <c r="C174" s="207" t="s">
        <v>0</v>
      </c>
      <c r="D174" s="207" t="s">
        <v>526</v>
      </c>
      <c r="E174" s="17" t="s">
        <v>0</v>
      </c>
      <c r="F174" s="208">
        <v>-12.371</v>
      </c>
      <c r="G174" s="31"/>
      <c r="H174" s="32"/>
    </row>
    <row r="175" spans="1:8" s="2" customFormat="1" ht="16.899999999999999" customHeight="1">
      <c r="A175" s="31"/>
      <c r="B175" s="32"/>
      <c r="C175" s="207" t="s">
        <v>0</v>
      </c>
      <c r="D175" s="207" t="s">
        <v>527</v>
      </c>
      <c r="E175" s="17" t="s">
        <v>0</v>
      </c>
      <c r="F175" s="208">
        <v>-9.8620000000000001</v>
      </c>
      <c r="G175" s="31"/>
      <c r="H175" s="32"/>
    </row>
    <row r="176" spans="1:8" s="2" customFormat="1" ht="16.899999999999999" customHeight="1">
      <c r="A176" s="31"/>
      <c r="B176" s="32"/>
      <c r="C176" s="207" t="s">
        <v>0</v>
      </c>
      <c r="D176" s="207" t="s">
        <v>528</v>
      </c>
      <c r="E176" s="17" t="s">
        <v>0</v>
      </c>
      <c r="F176" s="208">
        <v>-0.92300000000000004</v>
      </c>
      <c r="G176" s="31"/>
      <c r="H176" s="32"/>
    </row>
    <row r="177" spans="1:8" s="2" customFormat="1" ht="16.899999999999999" customHeight="1">
      <c r="A177" s="31"/>
      <c r="B177" s="32"/>
      <c r="C177" s="207" t="s">
        <v>0</v>
      </c>
      <c r="D177" s="207" t="s">
        <v>529</v>
      </c>
      <c r="E177" s="17" t="s">
        <v>0</v>
      </c>
      <c r="F177" s="208">
        <v>-5.6779999999999999</v>
      </c>
      <c r="G177" s="31"/>
      <c r="H177" s="32"/>
    </row>
    <row r="178" spans="1:8" s="2" customFormat="1" ht="16.899999999999999" customHeight="1">
      <c r="A178" s="31"/>
      <c r="B178" s="32"/>
      <c r="C178" s="207" t="s">
        <v>530</v>
      </c>
      <c r="D178" s="207" t="s">
        <v>170</v>
      </c>
      <c r="E178" s="17" t="s">
        <v>0</v>
      </c>
      <c r="F178" s="208">
        <v>263.73500000000001</v>
      </c>
      <c r="G178" s="31"/>
      <c r="H178" s="32"/>
    </row>
    <row r="179" spans="1:8" s="2" customFormat="1" ht="16.899999999999999" customHeight="1">
      <c r="A179" s="31"/>
      <c r="B179" s="32"/>
      <c r="C179" s="209" t="s">
        <v>940</v>
      </c>
      <c r="D179" s="31"/>
      <c r="E179" s="31"/>
      <c r="F179" s="215"/>
      <c r="G179" s="31"/>
      <c r="H179" s="32"/>
    </row>
    <row r="180" spans="1:8" s="2" customFormat="1" ht="16.899999999999999" customHeight="1">
      <c r="A180" s="31"/>
      <c r="B180" s="32"/>
      <c r="C180" s="207" t="s">
        <v>313</v>
      </c>
      <c r="D180" s="207" t="s">
        <v>314</v>
      </c>
      <c r="E180" s="17" t="s">
        <v>210</v>
      </c>
      <c r="F180" s="208">
        <v>263.73500000000001</v>
      </c>
      <c r="G180" s="31"/>
      <c r="H180" s="32"/>
    </row>
    <row r="181" spans="1:8" s="2" customFormat="1" ht="16.899999999999999" customHeight="1">
      <c r="A181" s="31"/>
      <c r="B181" s="32"/>
      <c r="C181" s="207" t="s">
        <v>319</v>
      </c>
      <c r="D181" s="207" t="s">
        <v>320</v>
      </c>
      <c r="E181" s="17" t="s">
        <v>223</v>
      </c>
      <c r="F181" s="208">
        <v>527.47</v>
      </c>
      <c r="G181" s="31"/>
      <c r="H181" s="32"/>
    </row>
    <row r="182" spans="1:8" s="2" customFormat="1" ht="26.45" customHeight="1">
      <c r="A182" s="31"/>
      <c r="B182" s="32"/>
      <c r="C182" s="202" t="s">
        <v>943</v>
      </c>
      <c r="D182" s="202" t="s">
        <v>100</v>
      </c>
      <c r="E182" s="31"/>
      <c r="F182" s="215"/>
      <c r="G182" s="31"/>
      <c r="H182" s="32"/>
    </row>
    <row r="183" spans="1:8" s="2" customFormat="1" ht="16.899999999999999" customHeight="1">
      <c r="A183" s="31"/>
      <c r="B183" s="32"/>
      <c r="C183" s="203" t="s">
        <v>413</v>
      </c>
      <c r="D183" s="204" t="s">
        <v>0</v>
      </c>
      <c r="E183" s="205" t="s">
        <v>0</v>
      </c>
      <c r="F183" s="206">
        <v>83.09</v>
      </c>
      <c r="G183" s="31"/>
      <c r="H183" s="32"/>
    </row>
    <row r="184" spans="1:8" s="2" customFormat="1" ht="16.899999999999999" customHeight="1">
      <c r="A184" s="31"/>
      <c r="B184" s="32"/>
      <c r="C184" s="203" t="s">
        <v>415</v>
      </c>
      <c r="D184" s="204" t="s">
        <v>0</v>
      </c>
      <c r="E184" s="205" t="s">
        <v>0</v>
      </c>
      <c r="F184" s="206">
        <v>250.56</v>
      </c>
      <c r="G184" s="31"/>
      <c r="H184" s="32"/>
    </row>
    <row r="185" spans="1:8" s="2" customFormat="1" ht="16.899999999999999" customHeight="1">
      <c r="A185" s="31"/>
      <c r="B185" s="32"/>
      <c r="C185" s="203" t="s">
        <v>417</v>
      </c>
      <c r="D185" s="204" t="s">
        <v>0</v>
      </c>
      <c r="E185" s="205" t="s">
        <v>0</v>
      </c>
      <c r="F185" s="206">
        <v>44.747999999999998</v>
      </c>
      <c r="G185" s="31"/>
      <c r="H185" s="32"/>
    </row>
    <row r="186" spans="1:8" s="2" customFormat="1" ht="16.899999999999999" customHeight="1">
      <c r="A186" s="31"/>
      <c r="B186" s="32"/>
      <c r="C186" s="207" t="s">
        <v>0</v>
      </c>
      <c r="D186" s="207" t="s">
        <v>503</v>
      </c>
      <c r="E186" s="17" t="s">
        <v>0</v>
      </c>
      <c r="F186" s="208">
        <v>0</v>
      </c>
      <c r="G186" s="31"/>
      <c r="H186" s="32"/>
    </row>
    <row r="187" spans="1:8" s="2" customFormat="1" ht="16.899999999999999" customHeight="1">
      <c r="A187" s="31"/>
      <c r="B187" s="32"/>
      <c r="C187" s="207" t="s">
        <v>417</v>
      </c>
      <c r="D187" s="207" t="s">
        <v>857</v>
      </c>
      <c r="E187" s="17" t="s">
        <v>0</v>
      </c>
      <c r="F187" s="208">
        <v>44.747999999999998</v>
      </c>
      <c r="G187" s="31"/>
      <c r="H187" s="32"/>
    </row>
    <row r="188" spans="1:8" s="2" customFormat="1" ht="16.899999999999999" customHeight="1">
      <c r="A188" s="31"/>
      <c r="B188" s="32"/>
      <c r="C188" s="209" t="s">
        <v>940</v>
      </c>
      <c r="D188" s="31"/>
      <c r="E188" s="31"/>
      <c r="F188" s="215"/>
      <c r="G188" s="31"/>
      <c r="H188" s="32"/>
    </row>
    <row r="189" spans="1:8" s="2" customFormat="1" ht="22.5">
      <c r="A189" s="31"/>
      <c r="B189" s="32"/>
      <c r="C189" s="207" t="s">
        <v>296</v>
      </c>
      <c r="D189" s="207" t="s">
        <v>297</v>
      </c>
      <c r="E189" s="17" t="s">
        <v>210</v>
      </c>
      <c r="F189" s="208">
        <v>22.373999999999999</v>
      </c>
      <c r="G189" s="31"/>
      <c r="H189" s="32"/>
    </row>
    <row r="190" spans="1:8" s="2" customFormat="1" ht="22.5">
      <c r="A190" s="31"/>
      <c r="B190" s="32"/>
      <c r="C190" s="207" t="s">
        <v>301</v>
      </c>
      <c r="D190" s="207" t="s">
        <v>302</v>
      </c>
      <c r="E190" s="17" t="s">
        <v>210</v>
      </c>
      <c r="F190" s="208">
        <v>223.74</v>
      </c>
      <c r="G190" s="31"/>
      <c r="H190" s="32"/>
    </row>
    <row r="191" spans="1:8" s="2" customFormat="1" ht="22.5">
      <c r="A191" s="31"/>
      <c r="B191" s="32"/>
      <c r="C191" s="207" t="s">
        <v>508</v>
      </c>
      <c r="D191" s="207" t="s">
        <v>509</v>
      </c>
      <c r="E191" s="17" t="s">
        <v>210</v>
      </c>
      <c r="F191" s="208">
        <v>22.373999999999999</v>
      </c>
      <c r="G191" s="31"/>
      <c r="H191" s="32"/>
    </row>
    <row r="192" spans="1:8" s="2" customFormat="1" ht="22.5">
      <c r="A192" s="31"/>
      <c r="B192" s="32"/>
      <c r="C192" s="207" t="s">
        <v>511</v>
      </c>
      <c r="D192" s="207" t="s">
        <v>512</v>
      </c>
      <c r="E192" s="17" t="s">
        <v>210</v>
      </c>
      <c r="F192" s="208">
        <v>223.74</v>
      </c>
      <c r="G192" s="31"/>
      <c r="H192" s="32"/>
    </row>
    <row r="193" spans="1:8" s="2" customFormat="1" ht="22.5">
      <c r="A193" s="31"/>
      <c r="B193" s="32"/>
      <c r="C193" s="207" t="s">
        <v>514</v>
      </c>
      <c r="D193" s="207" t="s">
        <v>515</v>
      </c>
      <c r="E193" s="17" t="s">
        <v>223</v>
      </c>
      <c r="F193" s="208">
        <v>89.495999999999995</v>
      </c>
      <c r="G193" s="31"/>
      <c r="H193" s="32"/>
    </row>
    <row r="194" spans="1:8" s="2" customFormat="1" ht="16.899999999999999" customHeight="1">
      <c r="A194" s="31"/>
      <c r="B194" s="32"/>
      <c r="C194" s="207" t="s">
        <v>518</v>
      </c>
      <c r="D194" s="207" t="s">
        <v>519</v>
      </c>
      <c r="E194" s="17" t="s">
        <v>210</v>
      </c>
      <c r="F194" s="208">
        <v>44.747999999999998</v>
      </c>
      <c r="G194" s="31"/>
      <c r="H194" s="32"/>
    </row>
    <row r="195" spans="1:8" s="2" customFormat="1" ht="16.899999999999999" customHeight="1">
      <c r="A195" s="31"/>
      <c r="B195" s="32"/>
      <c r="C195" s="203" t="s">
        <v>264</v>
      </c>
      <c r="D195" s="204" t="s">
        <v>0</v>
      </c>
      <c r="E195" s="205" t="s">
        <v>0</v>
      </c>
      <c r="F195" s="206">
        <v>9.1080000000000005</v>
      </c>
      <c r="G195" s="31"/>
      <c r="H195" s="32"/>
    </row>
    <row r="196" spans="1:8" s="2" customFormat="1" ht="16.899999999999999" customHeight="1">
      <c r="A196" s="31"/>
      <c r="B196" s="32"/>
      <c r="C196" s="207" t="s">
        <v>0</v>
      </c>
      <c r="D196" s="207" t="s">
        <v>868</v>
      </c>
      <c r="E196" s="17" t="s">
        <v>0</v>
      </c>
      <c r="F196" s="208">
        <v>9.1080000000000005</v>
      </c>
      <c r="G196" s="31"/>
      <c r="H196" s="32"/>
    </row>
    <row r="197" spans="1:8" s="2" customFormat="1" ht="16.899999999999999" customHeight="1">
      <c r="A197" s="31"/>
      <c r="B197" s="32"/>
      <c r="C197" s="207" t="s">
        <v>264</v>
      </c>
      <c r="D197" s="207" t="s">
        <v>170</v>
      </c>
      <c r="E197" s="17" t="s">
        <v>0</v>
      </c>
      <c r="F197" s="208">
        <v>9.1080000000000005</v>
      </c>
      <c r="G197" s="31"/>
      <c r="H197" s="32"/>
    </row>
    <row r="198" spans="1:8" s="2" customFormat="1" ht="16.899999999999999" customHeight="1">
      <c r="A198" s="31"/>
      <c r="B198" s="32"/>
      <c r="C198" s="209" t="s">
        <v>940</v>
      </c>
      <c r="D198" s="31"/>
      <c r="E198" s="31"/>
      <c r="F198" s="215"/>
      <c r="G198" s="31"/>
      <c r="H198" s="32"/>
    </row>
    <row r="199" spans="1:8" s="2" customFormat="1" ht="16.899999999999999" customHeight="1">
      <c r="A199" s="31"/>
      <c r="B199" s="32"/>
      <c r="C199" s="207" t="s">
        <v>323</v>
      </c>
      <c r="D199" s="207" t="s">
        <v>324</v>
      </c>
      <c r="E199" s="17" t="s">
        <v>210</v>
      </c>
      <c r="F199" s="208">
        <v>9.1080000000000005</v>
      </c>
      <c r="G199" s="31"/>
      <c r="H199" s="32"/>
    </row>
    <row r="200" spans="1:8" s="2" customFormat="1" ht="16.899999999999999" customHeight="1">
      <c r="A200" s="31"/>
      <c r="B200" s="32"/>
      <c r="C200" s="207" t="s">
        <v>313</v>
      </c>
      <c r="D200" s="207" t="s">
        <v>314</v>
      </c>
      <c r="E200" s="17" t="s">
        <v>210</v>
      </c>
      <c r="F200" s="208">
        <v>31.209</v>
      </c>
      <c r="G200" s="31"/>
      <c r="H200" s="32"/>
    </row>
    <row r="201" spans="1:8" s="2" customFormat="1" ht="16.899999999999999" customHeight="1">
      <c r="A201" s="31"/>
      <c r="B201" s="32"/>
      <c r="C201" s="203" t="s">
        <v>266</v>
      </c>
      <c r="D201" s="204" t="s">
        <v>0</v>
      </c>
      <c r="E201" s="205" t="s">
        <v>0</v>
      </c>
      <c r="F201" s="206">
        <v>1.98</v>
      </c>
      <c r="G201" s="31"/>
      <c r="H201" s="32"/>
    </row>
    <row r="202" spans="1:8" s="2" customFormat="1" ht="16.899999999999999" customHeight="1">
      <c r="A202" s="31"/>
      <c r="B202" s="32"/>
      <c r="C202" s="207" t="s">
        <v>0</v>
      </c>
      <c r="D202" s="207" t="s">
        <v>873</v>
      </c>
      <c r="E202" s="17" t="s">
        <v>0</v>
      </c>
      <c r="F202" s="208">
        <v>1.98</v>
      </c>
      <c r="G202" s="31"/>
      <c r="H202" s="32"/>
    </row>
    <row r="203" spans="1:8" s="2" customFormat="1" ht="16.899999999999999" customHeight="1">
      <c r="A203" s="31"/>
      <c r="B203" s="32"/>
      <c r="C203" s="207" t="s">
        <v>266</v>
      </c>
      <c r="D203" s="207" t="s">
        <v>170</v>
      </c>
      <c r="E203" s="17" t="s">
        <v>0</v>
      </c>
      <c r="F203" s="208">
        <v>1.98</v>
      </c>
      <c r="G203" s="31"/>
      <c r="H203" s="32"/>
    </row>
    <row r="204" spans="1:8" s="2" customFormat="1" ht="16.899999999999999" customHeight="1">
      <c r="A204" s="31"/>
      <c r="B204" s="32"/>
      <c r="C204" s="209" t="s">
        <v>940</v>
      </c>
      <c r="D204" s="31"/>
      <c r="E204" s="31"/>
      <c r="F204" s="215"/>
      <c r="G204" s="31"/>
      <c r="H204" s="32"/>
    </row>
    <row r="205" spans="1:8" s="2" customFormat="1" ht="16.899999999999999" customHeight="1">
      <c r="A205" s="31"/>
      <c r="B205" s="32"/>
      <c r="C205" s="207" t="s">
        <v>370</v>
      </c>
      <c r="D205" s="207" t="s">
        <v>371</v>
      </c>
      <c r="E205" s="17" t="s">
        <v>210</v>
      </c>
      <c r="F205" s="208">
        <v>1.98</v>
      </c>
      <c r="G205" s="31"/>
      <c r="H205" s="32"/>
    </row>
    <row r="206" spans="1:8" s="2" customFormat="1" ht="16.899999999999999" customHeight="1">
      <c r="A206" s="31"/>
      <c r="B206" s="32"/>
      <c r="C206" s="207" t="s">
        <v>313</v>
      </c>
      <c r="D206" s="207" t="s">
        <v>314</v>
      </c>
      <c r="E206" s="17" t="s">
        <v>210</v>
      </c>
      <c r="F206" s="208">
        <v>31.209</v>
      </c>
      <c r="G206" s="31"/>
      <c r="H206" s="32"/>
    </row>
    <row r="207" spans="1:8" s="2" customFormat="1" ht="16.899999999999999" customHeight="1">
      <c r="A207" s="31"/>
      <c r="B207" s="32"/>
      <c r="C207" s="203" t="s">
        <v>421</v>
      </c>
      <c r="D207" s="204" t="s">
        <v>0</v>
      </c>
      <c r="E207" s="205" t="s">
        <v>0</v>
      </c>
      <c r="F207" s="206">
        <v>29.9</v>
      </c>
      <c r="G207" s="31"/>
      <c r="H207" s="32"/>
    </row>
    <row r="208" spans="1:8" s="2" customFormat="1" ht="16.899999999999999" customHeight="1">
      <c r="A208" s="31"/>
      <c r="B208" s="32"/>
      <c r="C208" s="203" t="s">
        <v>423</v>
      </c>
      <c r="D208" s="204" t="s">
        <v>0</v>
      </c>
      <c r="E208" s="205" t="s">
        <v>0</v>
      </c>
      <c r="F208" s="206">
        <v>35.244</v>
      </c>
      <c r="G208" s="31"/>
      <c r="H208" s="32"/>
    </row>
    <row r="209" spans="1:8" s="2" customFormat="1" ht="16.899999999999999" customHeight="1">
      <c r="A209" s="31"/>
      <c r="B209" s="32"/>
      <c r="C209" s="207" t="s">
        <v>0</v>
      </c>
      <c r="D209" s="207" t="s">
        <v>836</v>
      </c>
      <c r="E209" s="17" t="s">
        <v>0</v>
      </c>
      <c r="F209" s="208">
        <v>0</v>
      </c>
      <c r="G209" s="31"/>
      <c r="H209" s="32"/>
    </row>
    <row r="210" spans="1:8" s="2" customFormat="1" ht="16.899999999999999" customHeight="1">
      <c r="A210" s="31"/>
      <c r="B210" s="32"/>
      <c r="C210" s="207" t="s">
        <v>0</v>
      </c>
      <c r="D210" s="207" t="s">
        <v>837</v>
      </c>
      <c r="E210" s="17" t="s">
        <v>0</v>
      </c>
      <c r="F210" s="208">
        <v>35.244</v>
      </c>
      <c r="G210" s="31"/>
      <c r="H210" s="32"/>
    </row>
    <row r="211" spans="1:8" s="2" customFormat="1" ht="16.899999999999999" customHeight="1">
      <c r="A211" s="31"/>
      <c r="B211" s="32"/>
      <c r="C211" s="207" t="s">
        <v>423</v>
      </c>
      <c r="D211" s="207" t="s">
        <v>170</v>
      </c>
      <c r="E211" s="17" t="s">
        <v>0</v>
      </c>
      <c r="F211" s="208">
        <v>35.244</v>
      </c>
      <c r="G211" s="31"/>
      <c r="H211" s="32"/>
    </row>
    <row r="212" spans="1:8" s="2" customFormat="1" ht="16.899999999999999" customHeight="1">
      <c r="A212" s="31"/>
      <c r="B212" s="32"/>
      <c r="C212" s="209" t="s">
        <v>940</v>
      </c>
      <c r="D212" s="31"/>
      <c r="E212" s="31"/>
      <c r="F212" s="215"/>
      <c r="G212" s="31"/>
      <c r="H212" s="32"/>
    </row>
    <row r="213" spans="1:8" s="2" customFormat="1" ht="22.5">
      <c r="A213" s="31"/>
      <c r="B213" s="32"/>
      <c r="C213" s="207" t="s">
        <v>833</v>
      </c>
      <c r="D213" s="207" t="s">
        <v>834</v>
      </c>
      <c r="E213" s="17" t="s">
        <v>210</v>
      </c>
      <c r="F213" s="208">
        <v>17.622</v>
      </c>
      <c r="G213" s="31"/>
      <c r="H213" s="32"/>
    </row>
    <row r="214" spans="1:8" s="2" customFormat="1" ht="22.5">
      <c r="A214" s="31"/>
      <c r="B214" s="32"/>
      <c r="C214" s="207" t="s">
        <v>838</v>
      </c>
      <c r="D214" s="207" t="s">
        <v>839</v>
      </c>
      <c r="E214" s="17" t="s">
        <v>210</v>
      </c>
      <c r="F214" s="208">
        <v>17.622</v>
      </c>
      <c r="G214" s="31"/>
      <c r="H214" s="32"/>
    </row>
    <row r="215" spans="1:8" s="2" customFormat="1" ht="16.899999999999999" customHeight="1">
      <c r="A215" s="31"/>
      <c r="B215" s="32"/>
      <c r="C215" s="207" t="s">
        <v>473</v>
      </c>
      <c r="D215" s="207" t="s">
        <v>474</v>
      </c>
      <c r="E215" s="17" t="s">
        <v>149</v>
      </c>
      <c r="F215" s="208">
        <v>78.319999999999993</v>
      </c>
      <c r="G215" s="31"/>
      <c r="H215" s="32"/>
    </row>
    <row r="216" spans="1:8" s="2" customFormat="1" ht="22.5">
      <c r="A216" s="31"/>
      <c r="B216" s="32"/>
      <c r="C216" s="207" t="s">
        <v>296</v>
      </c>
      <c r="D216" s="207" t="s">
        <v>297</v>
      </c>
      <c r="E216" s="17" t="s">
        <v>210</v>
      </c>
      <c r="F216" s="208">
        <v>22.373999999999999</v>
      </c>
      <c r="G216" s="31"/>
      <c r="H216" s="32"/>
    </row>
    <row r="217" spans="1:8" s="2" customFormat="1" ht="16.899999999999999" customHeight="1">
      <c r="A217" s="31"/>
      <c r="B217" s="32"/>
      <c r="C217" s="207" t="s">
        <v>313</v>
      </c>
      <c r="D217" s="207" t="s">
        <v>314</v>
      </c>
      <c r="E217" s="17" t="s">
        <v>210</v>
      </c>
      <c r="F217" s="208">
        <v>31.209</v>
      </c>
      <c r="G217" s="31"/>
      <c r="H217" s="32"/>
    </row>
    <row r="218" spans="1:8" s="2" customFormat="1" ht="16.899999999999999" customHeight="1">
      <c r="A218" s="31"/>
      <c r="B218" s="32"/>
      <c r="C218" s="203" t="s">
        <v>259</v>
      </c>
      <c r="D218" s="204" t="s">
        <v>0</v>
      </c>
      <c r="E218" s="205" t="s">
        <v>0</v>
      </c>
      <c r="F218" s="206">
        <v>9.5039999999999996</v>
      </c>
      <c r="G218" s="31"/>
      <c r="H218" s="32"/>
    </row>
    <row r="219" spans="1:8" s="2" customFormat="1" ht="16.899999999999999" customHeight="1">
      <c r="A219" s="31"/>
      <c r="B219" s="32"/>
      <c r="C219" s="207" t="s">
        <v>0</v>
      </c>
      <c r="D219" s="207" t="s">
        <v>467</v>
      </c>
      <c r="E219" s="17" t="s">
        <v>0</v>
      </c>
      <c r="F219" s="208">
        <v>0</v>
      </c>
      <c r="G219" s="31"/>
      <c r="H219" s="32"/>
    </row>
    <row r="220" spans="1:8" s="2" customFormat="1" ht="16.899999999999999" customHeight="1">
      <c r="A220" s="31"/>
      <c r="B220" s="32"/>
      <c r="C220" s="207" t="s">
        <v>0</v>
      </c>
      <c r="D220" s="207" t="s">
        <v>844</v>
      </c>
      <c r="E220" s="17" t="s">
        <v>0</v>
      </c>
      <c r="F220" s="208">
        <v>9.5039999999999996</v>
      </c>
      <c r="G220" s="31"/>
      <c r="H220" s="32"/>
    </row>
    <row r="221" spans="1:8" s="2" customFormat="1" ht="16.899999999999999" customHeight="1">
      <c r="A221" s="31"/>
      <c r="B221" s="32"/>
      <c r="C221" s="207" t="s">
        <v>259</v>
      </c>
      <c r="D221" s="207" t="s">
        <v>170</v>
      </c>
      <c r="E221" s="17" t="s">
        <v>0</v>
      </c>
      <c r="F221" s="208">
        <v>9.5039999999999996</v>
      </c>
      <c r="G221" s="31"/>
      <c r="H221" s="32"/>
    </row>
    <row r="222" spans="1:8" s="2" customFormat="1" ht="16.899999999999999" customHeight="1">
      <c r="A222" s="31"/>
      <c r="B222" s="32"/>
      <c r="C222" s="209" t="s">
        <v>940</v>
      </c>
      <c r="D222" s="31"/>
      <c r="E222" s="31"/>
      <c r="F222" s="215"/>
      <c r="G222" s="31"/>
      <c r="H222" s="32"/>
    </row>
    <row r="223" spans="1:8" s="2" customFormat="1" ht="22.5">
      <c r="A223" s="31"/>
      <c r="B223" s="32"/>
      <c r="C223" s="207" t="s">
        <v>841</v>
      </c>
      <c r="D223" s="207" t="s">
        <v>842</v>
      </c>
      <c r="E223" s="17" t="s">
        <v>210</v>
      </c>
      <c r="F223" s="208">
        <v>4.7519999999999998</v>
      </c>
      <c r="G223" s="31"/>
      <c r="H223" s="32"/>
    </row>
    <row r="224" spans="1:8" s="2" customFormat="1" ht="22.5">
      <c r="A224" s="31"/>
      <c r="B224" s="32"/>
      <c r="C224" s="207" t="s">
        <v>845</v>
      </c>
      <c r="D224" s="207" t="s">
        <v>846</v>
      </c>
      <c r="E224" s="17" t="s">
        <v>210</v>
      </c>
      <c r="F224" s="208">
        <v>4.7519999999999998</v>
      </c>
      <c r="G224" s="31"/>
      <c r="H224" s="32"/>
    </row>
    <row r="225" spans="1:8" s="2" customFormat="1" ht="16.899999999999999" customHeight="1">
      <c r="A225" s="31"/>
      <c r="B225" s="32"/>
      <c r="C225" s="207" t="s">
        <v>495</v>
      </c>
      <c r="D225" s="207" t="s">
        <v>496</v>
      </c>
      <c r="E225" s="17" t="s">
        <v>210</v>
      </c>
      <c r="F225" s="208">
        <v>9.5039999999999996</v>
      </c>
      <c r="G225" s="31"/>
      <c r="H225" s="32"/>
    </row>
    <row r="226" spans="1:8" s="2" customFormat="1" ht="22.5">
      <c r="A226" s="31"/>
      <c r="B226" s="32"/>
      <c r="C226" s="207" t="s">
        <v>296</v>
      </c>
      <c r="D226" s="207" t="s">
        <v>297</v>
      </c>
      <c r="E226" s="17" t="s">
        <v>210</v>
      </c>
      <c r="F226" s="208">
        <v>22.373999999999999</v>
      </c>
      <c r="G226" s="31"/>
      <c r="H226" s="32"/>
    </row>
    <row r="227" spans="1:8" s="2" customFormat="1" ht="16.899999999999999" customHeight="1">
      <c r="A227" s="31"/>
      <c r="B227" s="32"/>
      <c r="C227" s="207" t="s">
        <v>313</v>
      </c>
      <c r="D227" s="207" t="s">
        <v>314</v>
      </c>
      <c r="E227" s="17" t="s">
        <v>210</v>
      </c>
      <c r="F227" s="208">
        <v>31.209</v>
      </c>
      <c r="G227" s="31"/>
      <c r="H227" s="32"/>
    </row>
    <row r="228" spans="1:8" s="2" customFormat="1" ht="16.899999999999999" customHeight="1">
      <c r="A228" s="31"/>
      <c r="B228" s="32"/>
      <c r="C228" s="203" t="s">
        <v>530</v>
      </c>
      <c r="D228" s="204" t="s">
        <v>0</v>
      </c>
      <c r="E228" s="205" t="s">
        <v>0</v>
      </c>
      <c r="F228" s="206">
        <v>31.209</v>
      </c>
      <c r="G228" s="31"/>
      <c r="H228" s="32"/>
    </row>
    <row r="229" spans="1:8" s="2" customFormat="1" ht="16.899999999999999" customHeight="1">
      <c r="A229" s="31"/>
      <c r="B229" s="32"/>
      <c r="C229" s="207" t="s">
        <v>0</v>
      </c>
      <c r="D229" s="207" t="s">
        <v>864</v>
      </c>
      <c r="E229" s="17" t="s">
        <v>0</v>
      </c>
      <c r="F229" s="208">
        <v>44.747999999999998</v>
      </c>
      <c r="G229" s="31"/>
      <c r="H229" s="32"/>
    </row>
    <row r="230" spans="1:8" s="2" customFormat="1" ht="16.899999999999999" customHeight="1">
      <c r="A230" s="31"/>
      <c r="B230" s="32"/>
      <c r="C230" s="207" t="s">
        <v>0</v>
      </c>
      <c r="D230" s="207" t="s">
        <v>317</v>
      </c>
      <c r="E230" s="17" t="s">
        <v>0</v>
      </c>
      <c r="F230" s="208">
        <v>-11.087999999999999</v>
      </c>
      <c r="G230" s="31"/>
      <c r="H230" s="32"/>
    </row>
    <row r="231" spans="1:8" s="2" customFormat="1" ht="16.899999999999999" customHeight="1">
      <c r="A231" s="31"/>
      <c r="B231" s="32"/>
      <c r="C231" s="207" t="s">
        <v>0</v>
      </c>
      <c r="D231" s="207" t="s">
        <v>865</v>
      </c>
      <c r="E231" s="17" t="s">
        <v>0</v>
      </c>
      <c r="F231" s="208">
        <v>-2.4510000000000001</v>
      </c>
      <c r="G231" s="31"/>
      <c r="H231" s="32"/>
    </row>
    <row r="232" spans="1:8" s="2" customFormat="1" ht="16.899999999999999" customHeight="1">
      <c r="A232" s="31"/>
      <c r="B232" s="32"/>
      <c r="C232" s="207" t="s">
        <v>530</v>
      </c>
      <c r="D232" s="207" t="s">
        <v>170</v>
      </c>
      <c r="E232" s="17" t="s">
        <v>0</v>
      </c>
      <c r="F232" s="208">
        <v>31.209</v>
      </c>
      <c r="G232" s="31"/>
      <c r="H232" s="32"/>
    </row>
    <row r="233" spans="1:8" s="2" customFormat="1" ht="16.899999999999999" customHeight="1">
      <c r="A233" s="31"/>
      <c r="B233" s="32"/>
      <c r="C233" s="209" t="s">
        <v>940</v>
      </c>
      <c r="D233" s="31"/>
      <c r="E233" s="31"/>
      <c r="F233" s="215"/>
      <c r="G233" s="31"/>
      <c r="H233" s="32"/>
    </row>
    <row r="234" spans="1:8" s="2" customFormat="1" ht="16.899999999999999" customHeight="1">
      <c r="A234" s="31"/>
      <c r="B234" s="32"/>
      <c r="C234" s="207" t="s">
        <v>313</v>
      </c>
      <c r="D234" s="207" t="s">
        <v>314</v>
      </c>
      <c r="E234" s="17" t="s">
        <v>210</v>
      </c>
      <c r="F234" s="208">
        <v>31.209</v>
      </c>
      <c r="G234" s="31"/>
      <c r="H234" s="32"/>
    </row>
    <row r="235" spans="1:8" s="2" customFormat="1" ht="16.899999999999999" customHeight="1">
      <c r="A235" s="31"/>
      <c r="B235" s="32"/>
      <c r="C235" s="207" t="s">
        <v>319</v>
      </c>
      <c r="D235" s="207" t="s">
        <v>320</v>
      </c>
      <c r="E235" s="17" t="s">
        <v>223</v>
      </c>
      <c r="F235" s="208">
        <v>62.417999999999999</v>
      </c>
      <c r="G235" s="31"/>
      <c r="H235" s="32"/>
    </row>
    <row r="236" spans="1:8" s="2" customFormat="1" ht="26.45" customHeight="1">
      <c r="A236" s="31"/>
      <c r="B236" s="32"/>
      <c r="C236" s="202" t="s">
        <v>944</v>
      </c>
      <c r="D236" s="202" t="s">
        <v>103</v>
      </c>
      <c r="E236" s="31"/>
      <c r="F236" s="215"/>
      <c r="G236" s="31"/>
      <c r="H236" s="32"/>
    </row>
    <row r="237" spans="1:8" s="2" customFormat="1" ht="16.899999999999999" customHeight="1">
      <c r="A237" s="31"/>
      <c r="B237" s="32"/>
      <c r="C237" s="203" t="s">
        <v>413</v>
      </c>
      <c r="D237" s="204" t="s">
        <v>0</v>
      </c>
      <c r="E237" s="205" t="s">
        <v>0</v>
      </c>
      <c r="F237" s="206">
        <v>83.09</v>
      </c>
      <c r="G237" s="31"/>
      <c r="H237" s="32"/>
    </row>
    <row r="238" spans="1:8" s="2" customFormat="1" ht="16.899999999999999" customHeight="1">
      <c r="A238" s="31"/>
      <c r="B238" s="32"/>
      <c r="C238" s="203" t="s">
        <v>415</v>
      </c>
      <c r="D238" s="204" t="s">
        <v>0</v>
      </c>
      <c r="E238" s="205" t="s">
        <v>0</v>
      </c>
      <c r="F238" s="206">
        <v>250.56</v>
      </c>
      <c r="G238" s="31"/>
      <c r="H238" s="32"/>
    </row>
    <row r="239" spans="1:8" s="2" customFormat="1" ht="16.899999999999999" customHeight="1">
      <c r="A239" s="31"/>
      <c r="B239" s="32"/>
      <c r="C239" s="203" t="s">
        <v>417</v>
      </c>
      <c r="D239" s="204" t="s">
        <v>0</v>
      </c>
      <c r="E239" s="205" t="s">
        <v>0</v>
      </c>
      <c r="F239" s="206">
        <v>4.9329999999999998</v>
      </c>
      <c r="G239" s="31"/>
      <c r="H239" s="32"/>
    </row>
    <row r="240" spans="1:8" s="2" customFormat="1" ht="16.899999999999999" customHeight="1">
      <c r="A240" s="31"/>
      <c r="B240" s="32"/>
      <c r="C240" s="207" t="s">
        <v>0</v>
      </c>
      <c r="D240" s="207" t="s">
        <v>503</v>
      </c>
      <c r="E240" s="17" t="s">
        <v>0</v>
      </c>
      <c r="F240" s="208">
        <v>0</v>
      </c>
      <c r="G240" s="31"/>
      <c r="H240" s="32"/>
    </row>
    <row r="241" spans="1:8" s="2" customFormat="1" ht="16.899999999999999" customHeight="1">
      <c r="A241" s="31"/>
      <c r="B241" s="32"/>
      <c r="C241" s="207" t="s">
        <v>417</v>
      </c>
      <c r="D241" s="207" t="s">
        <v>423</v>
      </c>
      <c r="E241" s="17" t="s">
        <v>0</v>
      </c>
      <c r="F241" s="208">
        <v>4.9329999999999998</v>
      </c>
      <c r="G241" s="31"/>
      <c r="H241" s="32"/>
    </row>
    <row r="242" spans="1:8" s="2" customFormat="1" ht="16.899999999999999" customHeight="1">
      <c r="A242" s="31"/>
      <c r="B242" s="32"/>
      <c r="C242" s="209" t="s">
        <v>940</v>
      </c>
      <c r="D242" s="31"/>
      <c r="E242" s="31"/>
      <c r="F242" s="215"/>
      <c r="G242" s="31"/>
      <c r="H242" s="32"/>
    </row>
    <row r="243" spans="1:8" s="2" customFormat="1" ht="22.5">
      <c r="A243" s="31"/>
      <c r="B243" s="32"/>
      <c r="C243" s="207" t="s">
        <v>296</v>
      </c>
      <c r="D243" s="207" t="s">
        <v>297</v>
      </c>
      <c r="E243" s="17" t="s">
        <v>210</v>
      </c>
      <c r="F243" s="208">
        <v>2.4670000000000001</v>
      </c>
      <c r="G243" s="31"/>
      <c r="H243" s="32"/>
    </row>
    <row r="244" spans="1:8" s="2" customFormat="1" ht="22.5">
      <c r="A244" s="31"/>
      <c r="B244" s="32"/>
      <c r="C244" s="207" t="s">
        <v>301</v>
      </c>
      <c r="D244" s="207" t="s">
        <v>302</v>
      </c>
      <c r="E244" s="17" t="s">
        <v>210</v>
      </c>
      <c r="F244" s="208">
        <v>24.664999999999999</v>
      </c>
      <c r="G244" s="31"/>
      <c r="H244" s="32"/>
    </row>
    <row r="245" spans="1:8" s="2" customFormat="1" ht="22.5">
      <c r="A245" s="31"/>
      <c r="B245" s="32"/>
      <c r="C245" s="207" t="s">
        <v>508</v>
      </c>
      <c r="D245" s="207" t="s">
        <v>509</v>
      </c>
      <c r="E245" s="17" t="s">
        <v>210</v>
      </c>
      <c r="F245" s="208">
        <v>2.4670000000000001</v>
      </c>
      <c r="G245" s="31"/>
      <c r="H245" s="32"/>
    </row>
    <row r="246" spans="1:8" s="2" customFormat="1" ht="22.5">
      <c r="A246" s="31"/>
      <c r="B246" s="32"/>
      <c r="C246" s="207" t="s">
        <v>511</v>
      </c>
      <c r="D246" s="207" t="s">
        <v>512</v>
      </c>
      <c r="E246" s="17" t="s">
        <v>210</v>
      </c>
      <c r="F246" s="208">
        <v>24.664999999999999</v>
      </c>
      <c r="G246" s="31"/>
      <c r="H246" s="32"/>
    </row>
    <row r="247" spans="1:8" s="2" customFormat="1" ht="22.5">
      <c r="A247" s="31"/>
      <c r="B247" s="32"/>
      <c r="C247" s="207" t="s">
        <v>514</v>
      </c>
      <c r="D247" s="207" t="s">
        <v>515</v>
      </c>
      <c r="E247" s="17" t="s">
        <v>223</v>
      </c>
      <c r="F247" s="208">
        <v>9.8659999999999997</v>
      </c>
      <c r="G247" s="31"/>
      <c r="H247" s="32"/>
    </row>
    <row r="248" spans="1:8" s="2" customFormat="1" ht="16.899999999999999" customHeight="1">
      <c r="A248" s="31"/>
      <c r="B248" s="32"/>
      <c r="C248" s="207" t="s">
        <v>518</v>
      </c>
      <c r="D248" s="207" t="s">
        <v>519</v>
      </c>
      <c r="E248" s="17" t="s">
        <v>210</v>
      </c>
      <c r="F248" s="208">
        <v>4.9329999999999998</v>
      </c>
      <c r="G248" s="31"/>
      <c r="H248" s="32"/>
    </row>
    <row r="249" spans="1:8" s="2" customFormat="1" ht="16.899999999999999" customHeight="1">
      <c r="A249" s="31"/>
      <c r="B249" s="32"/>
      <c r="C249" s="203" t="s">
        <v>264</v>
      </c>
      <c r="D249" s="204" t="s">
        <v>0</v>
      </c>
      <c r="E249" s="205" t="s">
        <v>0</v>
      </c>
      <c r="F249" s="206">
        <v>2.0699999999999998</v>
      </c>
      <c r="G249" s="31"/>
      <c r="H249" s="32"/>
    </row>
    <row r="250" spans="1:8" s="2" customFormat="1" ht="16.899999999999999" customHeight="1">
      <c r="A250" s="31"/>
      <c r="B250" s="32"/>
      <c r="C250" s="207" t="s">
        <v>0</v>
      </c>
      <c r="D250" s="207" t="s">
        <v>899</v>
      </c>
      <c r="E250" s="17" t="s">
        <v>0</v>
      </c>
      <c r="F250" s="208">
        <v>2.0699999999999998</v>
      </c>
      <c r="G250" s="31"/>
      <c r="H250" s="32"/>
    </row>
    <row r="251" spans="1:8" s="2" customFormat="1" ht="16.899999999999999" customHeight="1">
      <c r="A251" s="31"/>
      <c r="B251" s="32"/>
      <c r="C251" s="207" t="s">
        <v>264</v>
      </c>
      <c r="D251" s="207" t="s">
        <v>170</v>
      </c>
      <c r="E251" s="17" t="s">
        <v>0</v>
      </c>
      <c r="F251" s="208">
        <v>2.0699999999999998</v>
      </c>
      <c r="G251" s="31"/>
      <c r="H251" s="32"/>
    </row>
    <row r="252" spans="1:8" s="2" customFormat="1" ht="16.899999999999999" customHeight="1">
      <c r="A252" s="31"/>
      <c r="B252" s="32"/>
      <c r="C252" s="209" t="s">
        <v>940</v>
      </c>
      <c r="D252" s="31"/>
      <c r="E252" s="31"/>
      <c r="F252" s="215"/>
      <c r="G252" s="31"/>
      <c r="H252" s="32"/>
    </row>
    <row r="253" spans="1:8" s="2" customFormat="1" ht="16.899999999999999" customHeight="1">
      <c r="A253" s="31"/>
      <c r="B253" s="32"/>
      <c r="C253" s="207" t="s">
        <v>323</v>
      </c>
      <c r="D253" s="207" t="s">
        <v>324</v>
      </c>
      <c r="E253" s="17" t="s">
        <v>210</v>
      </c>
      <c r="F253" s="208">
        <v>2.0699999999999998</v>
      </c>
      <c r="G253" s="31"/>
      <c r="H253" s="32"/>
    </row>
    <row r="254" spans="1:8" s="2" customFormat="1" ht="16.899999999999999" customHeight="1">
      <c r="A254" s="31"/>
      <c r="B254" s="32"/>
      <c r="C254" s="207" t="s">
        <v>313</v>
      </c>
      <c r="D254" s="207" t="s">
        <v>314</v>
      </c>
      <c r="E254" s="17" t="s">
        <v>210</v>
      </c>
      <c r="F254" s="208">
        <v>2.4129999999999998</v>
      </c>
      <c r="G254" s="31"/>
      <c r="H254" s="32"/>
    </row>
    <row r="255" spans="1:8" s="2" customFormat="1" ht="16.899999999999999" customHeight="1">
      <c r="A255" s="31"/>
      <c r="B255" s="32"/>
      <c r="C255" s="203" t="s">
        <v>266</v>
      </c>
      <c r="D255" s="204" t="s">
        <v>0</v>
      </c>
      <c r="E255" s="205" t="s">
        <v>0</v>
      </c>
      <c r="F255" s="206">
        <v>0.45</v>
      </c>
      <c r="G255" s="31"/>
      <c r="H255" s="32"/>
    </row>
    <row r="256" spans="1:8" s="2" customFormat="1" ht="16.899999999999999" customHeight="1">
      <c r="A256" s="31"/>
      <c r="B256" s="32"/>
      <c r="C256" s="207" t="s">
        <v>0</v>
      </c>
      <c r="D256" s="207" t="s">
        <v>901</v>
      </c>
      <c r="E256" s="17" t="s">
        <v>0</v>
      </c>
      <c r="F256" s="208">
        <v>0.45</v>
      </c>
      <c r="G256" s="31"/>
      <c r="H256" s="32"/>
    </row>
    <row r="257" spans="1:8" s="2" customFormat="1" ht="16.899999999999999" customHeight="1">
      <c r="A257" s="31"/>
      <c r="B257" s="32"/>
      <c r="C257" s="207" t="s">
        <v>266</v>
      </c>
      <c r="D257" s="207" t="s">
        <v>170</v>
      </c>
      <c r="E257" s="17" t="s">
        <v>0</v>
      </c>
      <c r="F257" s="208">
        <v>0.45</v>
      </c>
      <c r="G257" s="31"/>
      <c r="H257" s="32"/>
    </row>
    <row r="258" spans="1:8" s="2" customFormat="1" ht="16.899999999999999" customHeight="1">
      <c r="A258" s="31"/>
      <c r="B258" s="32"/>
      <c r="C258" s="209" t="s">
        <v>940</v>
      </c>
      <c r="D258" s="31"/>
      <c r="E258" s="31"/>
      <c r="F258" s="215"/>
      <c r="G258" s="31"/>
      <c r="H258" s="32"/>
    </row>
    <row r="259" spans="1:8" s="2" customFormat="1" ht="16.899999999999999" customHeight="1">
      <c r="A259" s="31"/>
      <c r="B259" s="32"/>
      <c r="C259" s="207" t="s">
        <v>370</v>
      </c>
      <c r="D259" s="207" t="s">
        <v>371</v>
      </c>
      <c r="E259" s="17" t="s">
        <v>210</v>
      </c>
      <c r="F259" s="208">
        <v>0.45</v>
      </c>
      <c r="G259" s="31"/>
      <c r="H259" s="32"/>
    </row>
    <row r="260" spans="1:8" s="2" customFormat="1" ht="16.899999999999999" customHeight="1">
      <c r="A260" s="31"/>
      <c r="B260" s="32"/>
      <c r="C260" s="207" t="s">
        <v>313</v>
      </c>
      <c r="D260" s="207" t="s">
        <v>314</v>
      </c>
      <c r="E260" s="17" t="s">
        <v>210</v>
      </c>
      <c r="F260" s="208">
        <v>2.4129999999999998</v>
      </c>
      <c r="G260" s="31"/>
      <c r="H260" s="32"/>
    </row>
    <row r="261" spans="1:8" s="2" customFormat="1" ht="16.899999999999999" customHeight="1">
      <c r="A261" s="31"/>
      <c r="B261" s="32"/>
      <c r="C261" s="203" t="s">
        <v>421</v>
      </c>
      <c r="D261" s="204" t="s">
        <v>0</v>
      </c>
      <c r="E261" s="205" t="s">
        <v>0</v>
      </c>
      <c r="F261" s="206">
        <v>29.9</v>
      </c>
      <c r="G261" s="31"/>
      <c r="H261" s="32"/>
    </row>
    <row r="262" spans="1:8" s="2" customFormat="1" ht="16.899999999999999" customHeight="1">
      <c r="A262" s="31"/>
      <c r="B262" s="32"/>
      <c r="C262" s="203" t="s">
        <v>423</v>
      </c>
      <c r="D262" s="204" t="s">
        <v>0</v>
      </c>
      <c r="E262" s="205" t="s">
        <v>0</v>
      </c>
      <c r="F262" s="206">
        <v>4.9329999999999998</v>
      </c>
      <c r="G262" s="31"/>
      <c r="H262" s="32"/>
    </row>
    <row r="263" spans="1:8" s="2" customFormat="1" ht="16.899999999999999" customHeight="1">
      <c r="A263" s="31"/>
      <c r="B263" s="32"/>
      <c r="C263" s="207" t="s">
        <v>0</v>
      </c>
      <c r="D263" s="207" t="s">
        <v>894</v>
      </c>
      <c r="E263" s="17" t="s">
        <v>0</v>
      </c>
      <c r="F263" s="208">
        <v>1.742</v>
      </c>
      <c r="G263" s="31"/>
      <c r="H263" s="32"/>
    </row>
    <row r="264" spans="1:8" s="2" customFormat="1" ht="16.899999999999999" customHeight="1">
      <c r="A264" s="31"/>
      <c r="B264" s="32"/>
      <c r="C264" s="207" t="s">
        <v>0</v>
      </c>
      <c r="D264" s="207" t="s">
        <v>895</v>
      </c>
      <c r="E264" s="17" t="s">
        <v>0</v>
      </c>
      <c r="F264" s="208">
        <v>1.121</v>
      </c>
      <c r="G264" s="31"/>
      <c r="H264" s="32"/>
    </row>
    <row r="265" spans="1:8" s="2" customFormat="1" ht="16.899999999999999" customHeight="1">
      <c r="A265" s="31"/>
      <c r="B265" s="32"/>
      <c r="C265" s="207" t="s">
        <v>0</v>
      </c>
      <c r="D265" s="207" t="s">
        <v>896</v>
      </c>
      <c r="E265" s="17" t="s">
        <v>0</v>
      </c>
      <c r="F265" s="208">
        <v>1.0349999999999999</v>
      </c>
      <c r="G265" s="31"/>
      <c r="H265" s="32"/>
    </row>
    <row r="266" spans="1:8" s="2" customFormat="1" ht="16.899999999999999" customHeight="1">
      <c r="A266" s="31"/>
      <c r="B266" s="32"/>
      <c r="C266" s="207" t="s">
        <v>0</v>
      </c>
      <c r="D266" s="207" t="s">
        <v>896</v>
      </c>
      <c r="E266" s="17" t="s">
        <v>0</v>
      </c>
      <c r="F266" s="208">
        <v>1.0349999999999999</v>
      </c>
      <c r="G266" s="31"/>
      <c r="H266" s="32"/>
    </row>
    <row r="267" spans="1:8" s="2" customFormat="1" ht="16.899999999999999" customHeight="1">
      <c r="A267" s="31"/>
      <c r="B267" s="32"/>
      <c r="C267" s="207" t="s">
        <v>423</v>
      </c>
      <c r="D267" s="207" t="s">
        <v>170</v>
      </c>
      <c r="E267" s="17" t="s">
        <v>0</v>
      </c>
      <c r="F267" s="208">
        <v>4.9329999999999998</v>
      </c>
      <c r="G267" s="31"/>
      <c r="H267" s="32"/>
    </row>
    <row r="268" spans="1:8" s="2" customFormat="1" ht="16.899999999999999" customHeight="1">
      <c r="A268" s="31"/>
      <c r="B268" s="32"/>
      <c r="C268" s="209" t="s">
        <v>940</v>
      </c>
      <c r="D268" s="31"/>
      <c r="E268" s="31"/>
      <c r="F268" s="215"/>
      <c r="G268" s="31"/>
      <c r="H268" s="32"/>
    </row>
    <row r="269" spans="1:8" s="2" customFormat="1" ht="22.5">
      <c r="A269" s="31"/>
      <c r="B269" s="32"/>
      <c r="C269" s="207" t="s">
        <v>892</v>
      </c>
      <c r="D269" s="207" t="s">
        <v>893</v>
      </c>
      <c r="E269" s="17" t="s">
        <v>210</v>
      </c>
      <c r="F269" s="208">
        <v>2.4670000000000001</v>
      </c>
      <c r="G269" s="31"/>
      <c r="H269" s="32"/>
    </row>
    <row r="270" spans="1:8" s="2" customFormat="1" ht="22.5">
      <c r="A270" s="31"/>
      <c r="B270" s="32"/>
      <c r="C270" s="207" t="s">
        <v>897</v>
      </c>
      <c r="D270" s="207" t="s">
        <v>898</v>
      </c>
      <c r="E270" s="17" t="s">
        <v>210</v>
      </c>
      <c r="F270" s="208">
        <v>2.4670000000000001</v>
      </c>
      <c r="G270" s="31"/>
      <c r="H270" s="32"/>
    </row>
    <row r="271" spans="1:8" s="2" customFormat="1" ht="16.899999999999999" customHeight="1">
      <c r="A271" s="31"/>
      <c r="B271" s="32"/>
      <c r="C271" s="207" t="s">
        <v>473</v>
      </c>
      <c r="D271" s="207" t="s">
        <v>474</v>
      </c>
      <c r="E271" s="17" t="s">
        <v>149</v>
      </c>
      <c r="F271" s="208">
        <v>10.962</v>
      </c>
      <c r="G271" s="31"/>
      <c r="H271" s="32"/>
    </row>
    <row r="272" spans="1:8" s="2" customFormat="1" ht="22.5">
      <c r="A272" s="31"/>
      <c r="B272" s="32"/>
      <c r="C272" s="207" t="s">
        <v>296</v>
      </c>
      <c r="D272" s="207" t="s">
        <v>297</v>
      </c>
      <c r="E272" s="17" t="s">
        <v>210</v>
      </c>
      <c r="F272" s="208">
        <v>2.4670000000000001</v>
      </c>
      <c r="G272" s="31"/>
      <c r="H272" s="32"/>
    </row>
    <row r="273" spans="1:8" s="2" customFormat="1" ht="16.899999999999999" customHeight="1">
      <c r="A273" s="31"/>
      <c r="B273" s="32"/>
      <c r="C273" s="207" t="s">
        <v>313</v>
      </c>
      <c r="D273" s="207" t="s">
        <v>314</v>
      </c>
      <c r="E273" s="17" t="s">
        <v>210</v>
      </c>
      <c r="F273" s="208">
        <v>2.4129999999999998</v>
      </c>
      <c r="G273" s="31"/>
      <c r="H273" s="32"/>
    </row>
    <row r="274" spans="1:8" s="2" customFormat="1" ht="16.899999999999999" customHeight="1">
      <c r="A274" s="31"/>
      <c r="B274" s="32"/>
      <c r="C274" s="203" t="s">
        <v>259</v>
      </c>
      <c r="D274" s="204" t="s">
        <v>0</v>
      </c>
      <c r="E274" s="205" t="s">
        <v>0</v>
      </c>
      <c r="F274" s="206">
        <v>9.5039999999999996</v>
      </c>
      <c r="G274" s="31"/>
      <c r="H274" s="32"/>
    </row>
    <row r="275" spans="1:8" s="2" customFormat="1" ht="16.899999999999999" customHeight="1">
      <c r="A275" s="31"/>
      <c r="B275" s="32"/>
      <c r="C275" s="203" t="s">
        <v>530</v>
      </c>
      <c r="D275" s="204" t="s">
        <v>0</v>
      </c>
      <c r="E275" s="205" t="s">
        <v>0</v>
      </c>
      <c r="F275" s="206">
        <v>2.4129999999999998</v>
      </c>
      <c r="G275" s="31"/>
      <c r="H275" s="32"/>
    </row>
    <row r="276" spans="1:8" s="2" customFormat="1" ht="16.899999999999999" customHeight="1">
      <c r="A276" s="31"/>
      <c r="B276" s="32"/>
      <c r="C276" s="207" t="s">
        <v>0</v>
      </c>
      <c r="D276" s="207" t="s">
        <v>423</v>
      </c>
      <c r="E276" s="17" t="s">
        <v>0</v>
      </c>
      <c r="F276" s="208">
        <v>4.9329999999999998</v>
      </c>
      <c r="G276" s="31"/>
      <c r="H276" s="32"/>
    </row>
    <row r="277" spans="1:8" s="2" customFormat="1" ht="16.899999999999999" customHeight="1">
      <c r="A277" s="31"/>
      <c r="B277" s="32"/>
      <c r="C277" s="207" t="s">
        <v>0</v>
      </c>
      <c r="D277" s="207" t="s">
        <v>317</v>
      </c>
      <c r="E277" s="17" t="s">
        <v>0</v>
      </c>
      <c r="F277" s="208">
        <v>-2.52</v>
      </c>
      <c r="G277" s="31"/>
      <c r="H277" s="32"/>
    </row>
    <row r="278" spans="1:8" s="2" customFormat="1" ht="16.899999999999999" customHeight="1">
      <c r="A278" s="31"/>
      <c r="B278" s="32"/>
      <c r="C278" s="207" t="s">
        <v>530</v>
      </c>
      <c r="D278" s="207" t="s">
        <v>170</v>
      </c>
      <c r="E278" s="17" t="s">
        <v>0</v>
      </c>
      <c r="F278" s="208">
        <v>2.4129999999999998</v>
      </c>
      <c r="G278" s="31"/>
      <c r="H278" s="32"/>
    </row>
    <row r="279" spans="1:8" s="2" customFormat="1" ht="16.899999999999999" customHeight="1">
      <c r="A279" s="31"/>
      <c r="B279" s="32"/>
      <c r="C279" s="209" t="s">
        <v>940</v>
      </c>
      <c r="D279" s="31"/>
      <c r="E279" s="31"/>
      <c r="F279" s="215"/>
      <c r="G279" s="31"/>
      <c r="H279" s="32"/>
    </row>
    <row r="280" spans="1:8" s="2" customFormat="1" ht="16.899999999999999" customHeight="1">
      <c r="A280" s="31"/>
      <c r="B280" s="32"/>
      <c r="C280" s="207" t="s">
        <v>313</v>
      </c>
      <c r="D280" s="207" t="s">
        <v>314</v>
      </c>
      <c r="E280" s="17" t="s">
        <v>210</v>
      </c>
      <c r="F280" s="208">
        <v>2.4129999999999998</v>
      </c>
      <c r="G280" s="31"/>
      <c r="H280" s="32"/>
    </row>
    <row r="281" spans="1:8" s="2" customFormat="1" ht="16.899999999999999" customHeight="1">
      <c r="A281" s="31"/>
      <c r="B281" s="32"/>
      <c r="C281" s="207" t="s">
        <v>319</v>
      </c>
      <c r="D281" s="207" t="s">
        <v>320</v>
      </c>
      <c r="E281" s="17" t="s">
        <v>223</v>
      </c>
      <c r="F281" s="208">
        <v>4.8259999999999996</v>
      </c>
      <c r="G281" s="31"/>
      <c r="H281" s="32"/>
    </row>
    <row r="282" spans="1:8" s="2" customFormat="1" ht="7.35" customHeight="1">
      <c r="A282" s="31"/>
      <c r="B282" s="46"/>
      <c r="C282" s="47"/>
      <c r="D282" s="47"/>
      <c r="E282" s="47"/>
      <c r="F282" s="47"/>
      <c r="G282" s="47"/>
      <c r="H282" s="32"/>
    </row>
    <row r="283" spans="1:8" s="2" customFormat="1">
      <c r="A283" s="31"/>
      <c r="B283" s="31"/>
      <c r="C283" s="31"/>
      <c r="D283" s="31"/>
      <c r="E283" s="31"/>
      <c r="F283" s="31"/>
      <c r="G283" s="31"/>
      <c r="H283" s="31"/>
    </row>
  </sheetData>
  <mergeCells count="2">
    <mergeCell ref="D5:F5"/>
    <mergeCell ref="D6:F6"/>
  </mergeCells>
  <pageMargins left="0.7" right="0.7" top="0.78740157499999996" bottom="0.78740157499999996" header="0.3" footer="0.3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16</vt:i4>
      </vt:variant>
    </vt:vector>
  </HeadingPairs>
  <TitlesOfParts>
    <vt:vector size="24" baseType="lpstr">
      <vt:lpstr>Rekapitulace stavby</vt:lpstr>
      <vt:lpstr>101 - SO 101 Zpevněná plocha</vt:lpstr>
      <vt:lpstr>201 - Zpevněná plocha</vt:lpstr>
      <vt:lpstr>311 - Větev D1  +  OLK + RN</vt:lpstr>
      <vt:lpstr>312 - Větev D2</vt:lpstr>
      <vt:lpstr>313 - Kanalizační odbočky</vt:lpstr>
      <vt:lpstr>500 - Vedlejší rozpočtové...</vt:lpstr>
      <vt:lpstr>Seznam figur</vt:lpstr>
      <vt:lpstr>'101 - SO 101 Zpevněná plocha'!Názvy_tisku</vt:lpstr>
      <vt:lpstr>'201 - Zpevněná plocha'!Názvy_tisku</vt:lpstr>
      <vt:lpstr>'311 - Větev D1  +  OLK + RN'!Názvy_tisku</vt:lpstr>
      <vt:lpstr>'312 - Větev D2'!Názvy_tisku</vt:lpstr>
      <vt:lpstr>'313 - Kanalizační odbočky'!Názvy_tisku</vt:lpstr>
      <vt:lpstr>'500 - Vedlejší rozpočtové...'!Názvy_tisku</vt:lpstr>
      <vt:lpstr>'Rekapitulace stavby'!Názvy_tisku</vt:lpstr>
      <vt:lpstr>'Seznam figur'!Názvy_tisku</vt:lpstr>
      <vt:lpstr>'101 - SO 101 Zpevněná plocha'!Oblast_tisku</vt:lpstr>
      <vt:lpstr>'201 - Zpevněná plocha'!Oblast_tisku</vt:lpstr>
      <vt:lpstr>'311 - Větev D1  +  OLK + RN'!Oblast_tisku</vt:lpstr>
      <vt:lpstr>'312 - Větev D2'!Oblast_tisku</vt:lpstr>
      <vt:lpstr>'313 - Kanalizační odbočky'!Oblast_tisku</vt:lpstr>
      <vt:lpstr>'500 - Vedlejší rozpočtové...'!Oblast_tisku</vt:lpstr>
      <vt:lpstr>'Rekapitulace stavby'!Oblast_tisku</vt:lpstr>
      <vt:lpstr>'Seznam figur'!Oblast_tisku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Fajfrová</dc:creator>
  <cp:lastModifiedBy>Silvie Korvasova</cp:lastModifiedBy>
  <dcterms:created xsi:type="dcterms:W3CDTF">2022-05-12T09:36:20Z</dcterms:created>
  <dcterms:modified xsi:type="dcterms:W3CDTF">2022-09-23T11:14:21Z</dcterms:modified>
</cp:coreProperties>
</file>