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ell\Documents\DOTACE\SZIF2014-2020\8.KOLO\ŽADATELÉ\MAFARMA\VŘ\"/>
    </mc:Choice>
  </mc:AlternateContent>
  <xr:revisionPtr revIDLastSave="0" documentId="8_{887D0412-2CA5-4D7E-9A51-86ACAD13F4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7" r:id="rId1"/>
    <sheet name="Výkaz k ocenění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90" i="7" l="1"/>
  <c r="L90" i="7"/>
  <c r="AM89" i="7"/>
  <c r="L89" i="7"/>
  <c r="AM87" i="7"/>
  <c r="L87" i="7"/>
  <c r="L85" i="7"/>
  <c r="L84" i="7"/>
  <c r="W36" i="7"/>
  <c r="W35" i="7"/>
  <c r="AK33" i="7"/>
  <c r="W33" i="7"/>
  <c r="AK32" i="7"/>
  <c r="W32" i="7"/>
  <c r="AK27" i="7"/>
  <c r="I136" i="6"/>
  <c r="I137" i="6"/>
  <c r="I138" i="6"/>
  <c r="I246" i="6"/>
  <c r="I243" i="6"/>
  <c r="I240" i="6"/>
  <c r="I238" i="6"/>
  <c r="I235" i="6"/>
  <c r="I232" i="6"/>
  <c r="I229" i="6"/>
  <c r="I227" i="6"/>
  <c r="I226" i="6"/>
  <c r="I225" i="6"/>
  <c r="I224" i="6"/>
  <c r="I223" i="6"/>
  <c r="I220" i="6"/>
  <c r="I219" i="6"/>
  <c r="I217" i="6"/>
  <c r="I216" i="6"/>
  <c r="I215" i="6" s="1"/>
  <c r="I106" i="6" s="1"/>
  <c r="I214" i="6"/>
  <c r="I211" i="6"/>
  <c r="I210" i="6"/>
  <c r="I207" i="6"/>
  <c r="I204" i="6"/>
  <c r="I201" i="6"/>
  <c r="I198" i="6"/>
  <c r="I195" i="6"/>
  <c r="I194" i="6"/>
  <c r="I191" i="6"/>
  <c r="I189" i="6"/>
  <c r="I188" i="6"/>
  <c r="I187" i="6"/>
  <c r="I186" i="6"/>
  <c r="I185" i="6"/>
  <c r="I184" i="6"/>
  <c r="I183" i="6"/>
  <c r="I182" i="6"/>
  <c r="I181" i="6"/>
  <c r="I180" i="6"/>
  <c r="I179" i="6"/>
  <c r="I176" i="6"/>
  <c r="I175" i="6" s="1"/>
  <c r="I102" i="6" s="1"/>
  <c r="I174" i="6"/>
  <c r="I173" i="6"/>
  <c r="I172" i="6"/>
  <c r="I171" i="6" s="1"/>
  <c r="I101" i="6" s="1"/>
  <c r="I170" i="6"/>
  <c r="I169" i="6"/>
  <c r="I168" i="6"/>
  <c r="I167" i="6" s="1"/>
  <c r="I100" i="6" s="1"/>
  <c r="I166" i="6"/>
  <c r="I165" i="6"/>
  <c r="I164" i="6"/>
  <c r="I163" i="6"/>
  <c r="I162" i="6"/>
  <c r="I160" i="6"/>
  <c r="I159" i="6"/>
  <c r="I158" i="6"/>
  <c r="I157" i="6"/>
  <c r="I156" i="6"/>
  <c r="I155" i="6"/>
  <c r="I154" i="6"/>
  <c r="I153" i="6"/>
  <c r="I151" i="6"/>
  <c r="I150" i="6"/>
  <c r="I149" i="6"/>
  <c r="I148" i="6"/>
  <c r="I147" i="6"/>
  <c r="I146" i="6"/>
  <c r="I144" i="6"/>
  <c r="I143" i="6"/>
  <c r="I142" i="6"/>
  <c r="I141" i="6"/>
  <c r="I140" i="6"/>
  <c r="I139" i="6"/>
  <c r="I130" i="6"/>
  <c r="E129" i="6"/>
  <c r="E127" i="6"/>
  <c r="D125" i="6"/>
  <c r="I90" i="6"/>
  <c r="E89" i="6"/>
  <c r="E87" i="6"/>
  <c r="D85" i="6"/>
  <c r="I37" i="6"/>
  <c r="E37" i="6"/>
  <c r="I36" i="6"/>
  <c r="E36" i="6"/>
  <c r="I34" i="6"/>
  <c r="E34" i="6"/>
  <c r="I33" i="6"/>
  <c r="E33" i="6"/>
  <c r="I29" i="6"/>
  <c r="I19" i="6"/>
  <c r="D19" i="6"/>
  <c r="I89" i="6" s="1"/>
  <c r="I18" i="6"/>
  <c r="I16" i="6"/>
  <c r="D16" i="6"/>
  <c r="E90" i="6" s="1"/>
  <c r="I15" i="6"/>
  <c r="I87" i="6"/>
  <c r="D5" i="6"/>
  <c r="D123" i="6" s="1"/>
  <c r="I129" i="6" l="1"/>
  <c r="I239" i="6"/>
  <c r="I109" i="6" s="1"/>
  <c r="I228" i="6"/>
  <c r="I108" i="6" s="1"/>
  <c r="I218" i="6"/>
  <c r="I107" i="6" s="1"/>
  <c r="I190" i="6"/>
  <c r="I105" i="6" s="1"/>
  <c r="I161" i="6"/>
  <c r="I99" i="6" s="1"/>
  <c r="I152" i="6"/>
  <c r="I98" i="6" s="1"/>
  <c r="I145" i="6"/>
  <c r="I97" i="6" s="1"/>
  <c r="I135" i="6"/>
  <c r="I96" i="6" s="1"/>
  <c r="I178" i="6"/>
  <c r="I104" i="6"/>
  <c r="D83" i="6"/>
  <c r="E130" i="6"/>
  <c r="I177" i="6" l="1"/>
  <c r="I103" i="6" s="1"/>
  <c r="I134" i="6"/>
  <c r="I95" i="6" s="1"/>
  <c r="I133" i="6" l="1"/>
  <c r="I94" i="6" s="1"/>
  <c r="I114" i="6" s="1"/>
  <c r="I28" i="6" l="1"/>
  <c r="I30" i="6" s="1"/>
  <c r="E35" i="6" l="1"/>
  <c r="I35" i="6" s="1"/>
  <c r="I39" i="6" s="1"/>
  <c r="AG95" i="7"/>
  <c r="AN95" i="7" s="1"/>
  <c r="AN94" i="7" s="1"/>
  <c r="AG94" i="7" l="1"/>
  <c r="AG99" i="7" s="1"/>
  <c r="W34" i="7" s="1"/>
  <c r="AK34" i="7" s="1"/>
  <c r="AK26" i="7" l="1"/>
  <c r="AK29" i="7" s="1"/>
  <c r="AK38" i="7" s="1"/>
  <c r="AN99" i="7"/>
</calcChain>
</file>

<file path=xl/sharedStrings.xml><?xml version="1.0" encoding="utf-8"?>
<sst xmlns="http://schemas.openxmlformats.org/spreadsheetml/2006/main" count="633" uniqueCount="293">
  <si>
    <t/>
  </si>
  <si>
    <t>21</t>
  </si>
  <si>
    <t>15</t>
  </si>
  <si>
    <t>REKAPITULACE STAVBY</t>
  </si>
  <si>
    <t>Kód:</t>
  </si>
  <si>
    <t>2005</t>
  </si>
  <si>
    <t>Stavba:</t>
  </si>
  <si>
    <t>Sdílený sklad pro potřeby RV a ŽV</t>
  </si>
  <si>
    <t>KSO:</t>
  </si>
  <si>
    <t>CC-CZ:</t>
  </si>
  <si>
    <t>Místo:</t>
  </si>
  <si>
    <t xml:space="preserve"> </t>
  </si>
  <si>
    <t>Datum:</t>
  </si>
  <si>
    <t>Zadavatel:</t>
  </si>
  <si>
    <t>IČ:</t>
  </si>
  <si>
    <t>04619196</t>
  </si>
  <si>
    <t>Mafarma s.r.o.</t>
  </si>
  <si>
    <t>DIČ:</t>
  </si>
  <si>
    <t>CZ04619196</t>
  </si>
  <si>
    <t>Zhotovitel:</t>
  </si>
  <si>
    <t>Projektant:</t>
  </si>
  <si>
    <t>Zpracovatel:</t>
  </si>
  <si>
    <t>62517210</t>
  </si>
  <si>
    <t xml:space="preserve">Ing. Karel Bernas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</si>
  <si>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</si>
  <si>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</si>
  <si>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</si>
  <si>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</si>
  <si>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</si>
  <si>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</si>
  <si>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</si>
  <si>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</si>
  <si>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</si>
  <si>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</si>
  <si>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</si>
  <si>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</si>
  <si>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</si>
  <si>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</si>
  <si>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</si>
  <si>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</si>
  <si>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</si>
  <si>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</si>
  <si>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</si>
  <si>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</si>
  <si>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</si>
  <si>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</si>
  <si>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</si>
  <si>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</si>
  <si>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</si>
  <si>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</si>
  <si>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</si>
  <si>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</si>
  <si>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1) Náklady z rozpočtů</t>
  </si>
  <si>
    <t>D</t>
  </si>
  <si>
    <t>SO 01</t>
  </si>
  <si>
    <t>Sklad</t>
  </si>
  <si>
    <t>1</t>
  </si>
  <si>
    <t>2</t>
  </si>
  <si>
    <t>2) Ostatní náklady ze souhrnného listu</t>
  </si>
  <si>
    <t>Celkové náklady za stavbu 1) + 2)</t>
  </si>
  <si>
    <t>KRYCÍ LIST SOUPISU PRACÍ</t>
  </si>
  <si>
    <t>Objekt:</t>
  </si>
  <si>
    <t>SO 01 - Sklad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</si>
  <si>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</si>
  <si>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</si>
  <si>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</si>
  <si>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</si>
  <si>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</si>
  <si>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</si>
  <si>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</si>
  <si>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</si>
  <si>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</si>
  <si>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</si>
  <si>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</si>
  <si>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</si>
  <si>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</si>
  <si>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</si>
  <si>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</si>
  <si>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</si>
  <si>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</si>
  <si>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</si>
  <si>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</si>
  <si>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</si>
  <si>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</si>
  <si>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>2) Ostatní náklady</t>
  </si>
  <si>
    <t>SOUPIS PRACÍ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</si>
  <si>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</si>
  <si>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</si>
  <si>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</si>
  <si>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</si>
  <si>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</si>
  <si>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</si>
  <si>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</si>
  <si>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</si>
  <si>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K</t>
  </si>
  <si>
    <t>122211101</t>
  </si>
  <si>
    <t>Odkopávky a prokopávky v hornině třídy těžitelnosti I, skupiny 3 ručně - pod základy</t>
  </si>
  <si>
    <t>m3</t>
  </si>
  <si>
    <t>4</t>
  </si>
  <si>
    <t>122251106</t>
  </si>
  <si>
    <t>Odkopávky a prokopávky nezapažené v hornině třídy těžitelnosti I, skupiny 3 objem do 5000 m3 strojně</t>
  </si>
  <si>
    <t>3</t>
  </si>
  <si>
    <t>132251104</t>
  </si>
  <si>
    <t>Hloubení rýh nezapažených  š do 800 mm v hornině třídy těžitelnosti I, skupiny 3 objem přes 100 m3 strojně</t>
  </si>
  <si>
    <t>162351104</t>
  </si>
  <si>
    <t>Vodorovné přemístění do 1000 m výkopku/sypaniny z horniny třídy těžitelnosti I, skupiny 1 až 3</t>
  </si>
  <si>
    <t>5</t>
  </si>
  <si>
    <t>167111101</t>
  </si>
  <si>
    <t>Nakládání výkopku z hornin třídy těžitelnosti I, skupiny 1 až 3 do 100 m3 ručně</t>
  </si>
  <si>
    <t>6</t>
  </si>
  <si>
    <t>171151131</t>
  </si>
  <si>
    <t>Uložení sypaniny z hornin nesoudržných a soudržných střídavě do násypů zhutněných</t>
  </si>
  <si>
    <t>7</t>
  </si>
  <si>
    <t>171251201</t>
  </si>
  <si>
    <t>Uložení sypaniny na skládky nebo meziskládky</t>
  </si>
  <si>
    <t>8</t>
  </si>
  <si>
    <t>175151201</t>
  </si>
  <si>
    <t>Obsypání objektu nad přilehlým původním terénem sypaninou bez prohození, uloženou do 3 m strojně</t>
  </si>
  <si>
    <t>9</t>
  </si>
  <si>
    <t>181951112</t>
  </si>
  <si>
    <t>Úprava pláně v hornině třídy těžitelnosti I, skupiny 1 až 3 se zhutněním</t>
  </si>
  <si>
    <t>m2</t>
  </si>
  <si>
    <t>Zakládání</t>
  </si>
  <si>
    <t>10</t>
  </si>
  <si>
    <t>274351121</t>
  </si>
  <si>
    <t>Zřízení bednění základových pasů rovného</t>
  </si>
  <si>
    <t>11</t>
  </si>
  <si>
    <t>274351122</t>
  </si>
  <si>
    <t>Odstranění bednění základových pasů rovného</t>
  </si>
  <si>
    <t>12</t>
  </si>
  <si>
    <t>274361821</t>
  </si>
  <si>
    <t>Výztuž základových pásů betonářskou ocelí 10 505 (R)</t>
  </si>
  <si>
    <t>t</t>
  </si>
  <si>
    <t>13</t>
  </si>
  <si>
    <t>274321511</t>
  </si>
  <si>
    <t>14</t>
  </si>
  <si>
    <t>275313811</t>
  </si>
  <si>
    <t>Základové patky z betonu tř. C 25/30</t>
  </si>
  <si>
    <t>279311116</t>
  </si>
  <si>
    <t>Postupné podbetonování základového zdiva prostým betonem tř. C 25/30</t>
  </si>
  <si>
    <t>Svislé a kompletní konstrukce</t>
  </si>
  <si>
    <t>16</t>
  </si>
  <si>
    <t>311321611</t>
  </si>
  <si>
    <t>Nosná zeď ze ŽB tř. C 30/37 bez výztuže</t>
  </si>
  <si>
    <t>17</t>
  </si>
  <si>
    <t>311351121</t>
  </si>
  <si>
    <t>Zřízení oboustranného bednění nosných nadzákladových zdí</t>
  </si>
  <si>
    <t>18</t>
  </si>
  <si>
    <t>311351122</t>
  </si>
  <si>
    <t>Odstranění oboustranného bednění nosných nadzákladových zdí</t>
  </si>
  <si>
    <t>19</t>
  </si>
  <si>
    <t>311361821</t>
  </si>
  <si>
    <t>Výztuž nosných zdí betonářskou ocelí 10 505</t>
  </si>
  <si>
    <t>20</t>
  </si>
  <si>
    <t>330321610</t>
  </si>
  <si>
    <t>Sloupy nebo pilíře ze ŽB tř. C 30/37 bez výztuže</t>
  </si>
  <si>
    <t>331351321</t>
  </si>
  <si>
    <t>Zřízení bednění čtyřúhelníkových sloupů v do 6 m průřezu do 0,16 m2</t>
  </si>
  <si>
    <t>22</t>
  </si>
  <si>
    <t>331351322</t>
  </si>
  <si>
    <t>Odstranění bednění čtyřúhelníkových sloupů v do 6 m průřezu do 0,16 m2</t>
  </si>
  <si>
    <t>23</t>
  </si>
  <si>
    <t>331361821</t>
  </si>
  <si>
    <t>Výztuž sloupů hranatých betonářskou ocelí 10 505</t>
  </si>
  <si>
    <t>Úpravy povrchů, podlahy a osazování výplní</t>
  </si>
  <si>
    <t>24</t>
  </si>
  <si>
    <t>631311124</t>
  </si>
  <si>
    <t>Mazanina tl do 120 mm z betonu prostého bez zvýšených nároků na prostředí tř. C 16/20</t>
  </si>
  <si>
    <t>25</t>
  </si>
  <si>
    <t>631311137</t>
  </si>
  <si>
    <t>Mazanina tl do 240 mm z betonu prostého tř. C 30/37 - XA2 - vodostavební</t>
  </si>
  <si>
    <t>26</t>
  </si>
  <si>
    <t>631319173</t>
  </si>
  <si>
    <t>Příplatek k mazanině tl do 120 mm za stržení povrchu spodní vrstvy před vložením výztuže</t>
  </si>
  <si>
    <t>27</t>
  </si>
  <si>
    <t>631361821</t>
  </si>
  <si>
    <t>Výztuž mazanin betonářskou ocelí 10 505</t>
  </si>
  <si>
    <t>kus</t>
  </si>
  <si>
    <t>M</t>
  </si>
  <si>
    <t>Ostatní konstrukce a práce, bourání</t>
  </si>
  <si>
    <t>949101112</t>
  </si>
  <si>
    <t>Lešení pomocné pro objekty pozemních staveb s lešeňovou podlahou v do 3,5 m zatížení do 150 kg/m2</t>
  </si>
  <si>
    <t>953312115</t>
  </si>
  <si>
    <t>Vložky do svislých dilatačních spár z fasádních polystyrénových desek tl 50 mm</t>
  </si>
  <si>
    <t>962052211</t>
  </si>
  <si>
    <t>Bourání železobetonu</t>
  </si>
  <si>
    <t>997</t>
  </si>
  <si>
    <t>Přesun sutě</t>
  </si>
  <si>
    <t>997013113</t>
  </si>
  <si>
    <t>Vnitrostaveništní doprava suti a vybouraných hmot pro budovy v do 12 m s použitím mechanizace</t>
  </si>
  <si>
    <t>997013501</t>
  </si>
  <si>
    <t>Odvoz suti a vybouraných hmot na skládku nebo meziskládku do 1 km se složením</t>
  </si>
  <si>
    <t>997013631</t>
  </si>
  <si>
    <t>Poplatek za uložení na skládce (skládkovné) stavebního odpadu směsného kód odpadu 17 09 04</t>
  </si>
  <si>
    <t>998</t>
  </si>
  <si>
    <t>Přesun hmot</t>
  </si>
  <si>
    <t>998011002</t>
  </si>
  <si>
    <t>Přesun hmot pro budovy zděné v do 12 m</t>
  </si>
  <si>
    <t>PSV</t>
  </si>
  <si>
    <t>Práce a dodávky PSV</t>
  </si>
  <si>
    <t>741</t>
  </si>
  <si>
    <t>Elektroinstalace - silnoproud</t>
  </si>
  <si>
    <t>741410021</t>
  </si>
  <si>
    <t>Montáž vodič uzemňovací pásek průřezu do 120 mm2  v zemi</t>
  </si>
  <si>
    <t>m</t>
  </si>
  <si>
    <t>35442062</t>
  </si>
  <si>
    <t>pás zemnící 30x4mm FeZn</t>
  </si>
  <si>
    <t>kg</t>
  </si>
  <si>
    <t>741420001</t>
  </si>
  <si>
    <t>Montáž drát nebo lano hromosvodné svodové D do 10 mm s podpěrou</t>
  </si>
  <si>
    <t>35441072</t>
  </si>
  <si>
    <t>drát D 8mm FeZn pro hromosvod</t>
  </si>
  <si>
    <t>741420021</t>
  </si>
  <si>
    <t>Montáž svorka hromosvodná se 2 šrouby</t>
  </si>
  <si>
    <t>35441875</t>
  </si>
  <si>
    <t>svorka křížová pro vodič D 6-10mm</t>
  </si>
  <si>
    <t>35431160</t>
  </si>
  <si>
    <t>svorka univerzální</t>
  </si>
  <si>
    <t>741420051</t>
  </si>
  <si>
    <t>Montáž vedení hromosvodné-úhelník nebo trubka s držáky do zdiva</t>
  </si>
  <si>
    <t>35441830</t>
  </si>
  <si>
    <t>úhelník ochranný na ochranu svodu - 1700mm, FeZn</t>
  </si>
  <si>
    <t>741820001</t>
  </si>
  <si>
    <t>Měření zemních odporů zemniče</t>
  </si>
  <si>
    <t>998741102</t>
  </si>
  <si>
    <t>Přesun hmot tonážní pro silnoproud v objektech v do 12 m</t>
  </si>
  <si>
    <t>762</t>
  </si>
  <si>
    <t>Konstrukce tesařské</t>
  </si>
  <si>
    <t>762331922</t>
  </si>
  <si>
    <t>Vyřezání části střešní vazby průřezové plochy řeziva do 224 cm2 délky do 5 m</t>
  </si>
  <si>
    <t>762332133</t>
  </si>
  <si>
    <t>Montáž vázaných kcí krovů pravidelných z hraněného řeziva průřezové plochy do 288 cm2 - vaznice</t>
  </si>
  <si>
    <t>60512135</t>
  </si>
  <si>
    <t>hranol stavební řezivo průřezu do 288cm2 do dl 6m</t>
  </si>
  <si>
    <t>762332922</t>
  </si>
  <si>
    <t>Doplnění části střešní vazby z hranolů průřezové plochy do 224 cm2 včetně materiálu</t>
  </si>
  <si>
    <t>762342216</t>
  </si>
  <si>
    <t>Montáž laťování na střechách jednoduchých sklonu do 60° osové vzdálenosti do 600 mm</t>
  </si>
  <si>
    <t>60514112</t>
  </si>
  <si>
    <t>řezivo jehličnaté lať surová dl 4m</t>
  </si>
  <si>
    <t>762395000</t>
  </si>
  <si>
    <t>Spojovací prostředky krovů, bednění, laťování, nadstřešních konstrukcí</t>
  </si>
  <si>
    <t>762395000.11</t>
  </si>
  <si>
    <t>Spojovací prostředky krovů, bednění, laťování, nadstřešních konstrukcí - pro lepené vazníky</t>
  </si>
  <si>
    <t>762811811</t>
  </si>
  <si>
    <t xml:space="preserve">Demontáž záklopů </t>
  </si>
  <si>
    <t>998762102</t>
  </si>
  <si>
    <t>Přesun hmot tonážní pro kce tesařské v objektech v do 12 m</t>
  </si>
  <si>
    <t>763</t>
  </si>
  <si>
    <t>Konstrukce suché výstavby</t>
  </si>
  <si>
    <t>763732211</t>
  </si>
  <si>
    <t>Montáž střešní konstrukce v do 10 m z plnostěnných vazníků konstrukční délky do 10 m</t>
  </si>
  <si>
    <t>764</t>
  </si>
  <si>
    <t>Konstrukce klempířské</t>
  </si>
  <si>
    <t>764211635</t>
  </si>
  <si>
    <t>Oplechování nevětraného hřebene z Pz s povrchovou úpravou s hřebenovým plechem rš 400 mm</t>
  </si>
  <si>
    <t>764212606</t>
  </si>
  <si>
    <t>Oplechování úžlabí z Pz s povrchovou úpravou rš 500 mm</t>
  </si>
  <si>
    <t>764212635</t>
  </si>
  <si>
    <t>Oplechování štítu závětrnou lištou z Pz s povrchovou úpravou rš 400 mm</t>
  </si>
  <si>
    <t>764511603</t>
  </si>
  <si>
    <t>Žlab podokapní půlkruhový z Pz s povrchovou úpravou rš 400 mm</t>
  </si>
  <si>
    <t>764511644</t>
  </si>
  <si>
    <t>Kotlík oválný (trychtýřový) pro podokapní žlaby z Pz s povrchovou úpravou 400/120 mm</t>
  </si>
  <si>
    <t>764518623</t>
  </si>
  <si>
    <t>Svody kruhové včetně objímek, kolen, odskoků z Pz s povrchovou úpravou průměru 120 mm</t>
  </si>
  <si>
    <t>998764102</t>
  </si>
  <si>
    <t>Přesun hmot tonážní pro konstrukce klempířské v objektech v do 12 m</t>
  </si>
  <si>
    <t>765</t>
  </si>
  <si>
    <t>Krytina skládaná</t>
  </si>
  <si>
    <t>765131801</t>
  </si>
  <si>
    <t>Demontáž vláknocementové skládané krytiny sklonu do 30° do suti</t>
  </si>
  <si>
    <t>765191011</t>
  </si>
  <si>
    <t xml:space="preserve">Montáž pojistné hydroizolační nebo parotěsné fólie kladené ve sklonu do 30° volně </t>
  </si>
  <si>
    <t>28329044</t>
  </si>
  <si>
    <t>fólie kontaktní difuzně propustná pro doplňkovou hydroizolační vrstvu, třívrstvá mikroporézní PP 150g/m2</t>
  </si>
  <si>
    <t>998765102</t>
  </si>
  <si>
    <t>Přesun hmot tonážní pro krytiny skládané v objektech v do 12 m</t>
  </si>
  <si>
    <t>767</t>
  </si>
  <si>
    <t>Konstrukce zámečnické</t>
  </si>
  <si>
    <t>767391112</t>
  </si>
  <si>
    <t>Montáž krytiny z tvarovaných plechů šroubováním</t>
  </si>
  <si>
    <t>15484311</t>
  </si>
  <si>
    <t>plech trapézový  PES 25µm tl 0,75mm</t>
  </si>
  <si>
    <t>998767102</t>
  </si>
  <si>
    <t>Přesun hmot tonážní pro zámečnické konstrukce v objektech v do 12 m</t>
  </si>
  <si>
    <t>neceňte již provedeno investorem</t>
  </si>
  <si>
    <t>Dřevěné lepené nosníky GL 24h- Nsi</t>
  </si>
  <si>
    <t>necenit</t>
  </si>
  <si>
    <t>6122330</t>
  </si>
  <si>
    <t>635111215</t>
  </si>
  <si>
    <t>Násyp pod podlahy ze štěrkopísku se zhutněním</t>
  </si>
  <si>
    <t>Základové pasy a patky ze ŽB bez zvýšených nároků na prostředí tř. C 25/30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</si>
</sst>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26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b/>
      <sz val="12"/>
      <color rgb="FF80000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9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4" xfId="0" applyBorder="1" applyProtection="1"/>
    <xf numFmtId="0" fontId="13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vertical="center"/>
    </xf>
    <xf numFmtId="4" fontId="7" fillId="0" borderId="15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vertical="center"/>
    </xf>
    <xf numFmtId="4" fontId="8" fillId="0" borderId="15" xfId="0" applyNumberFormat="1" applyFont="1" applyBorder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</xf>
    <xf numFmtId="4" fontId="19" fillId="0" borderId="0" xfId="0" applyNumberFormat="1" applyFont="1" applyAlignment="1" applyProtection="1"/>
    <xf numFmtId="0" fontId="9" fillId="0" borderId="3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18" fillId="0" borderId="16" xfId="0" applyFont="1" applyBorder="1" applyAlignment="1" applyProtection="1">
      <alignment horizontal="center" vertical="center"/>
    </xf>
    <xf numFmtId="49" fontId="18" fillId="0" borderId="16" xfId="0" applyNumberFormat="1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166" fontId="18" fillId="0" borderId="16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166" fontId="11" fillId="0" borderId="0" xfId="0" applyNumberFormat="1" applyFont="1" applyAlignment="1" applyProtection="1">
      <alignment vertical="center"/>
    </xf>
    <xf numFmtId="0" fontId="24" fillId="0" borderId="16" xfId="0" applyFont="1" applyBorder="1" applyAlignment="1" applyProtection="1">
      <alignment horizontal="center" vertical="center"/>
    </xf>
    <xf numFmtId="49" fontId="24" fillId="0" borderId="16" xfId="0" applyNumberFormat="1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166" fontId="24" fillId="0" borderId="16" xfId="0" applyNumberFormat="1" applyFont="1" applyBorder="1" applyAlignment="1" applyProtection="1">
      <alignment vertical="center"/>
    </xf>
    <xf numFmtId="4" fontId="24" fillId="0" borderId="16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65" fontId="3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4" fontId="19" fillId="3" borderId="0" xfId="0" applyNumberFormat="1" applyFont="1" applyFill="1" applyAlignment="1" applyProtection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4" fontId="0" fillId="0" borderId="0" xfId="0" applyNumberFormat="1"/>
    <xf numFmtId="0" fontId="25" fillId="0" borderId="16" xfId="0" applyFont="1" applyBorder="1" applyAlignment="1" applyProtection="1">
      <alignment horizontal="left" vertical="center" wrapText="1"/>
    </xf>
    <xf numFmtId="4" fontId="18" fillId="4" borderId="16" xfId="0" applyNumberFormat="1" applyFont="1" applyFill="1" applyBorder="1" applyAlignment="1" applyProtection="1">
      <alignment vertical="center"/>
    </xf>
    <xf numFmtId="166" fontId="18" fillId="0" borderId="16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/>
    <xf numFmtId="166" fontId="0" fillId="0" borderId="16" xfId="0" applyNumberFormat="1" applyFill="1" applyBorder="1" applyAlignment="1" applyProtection="1">
      <alignment vertical="center"/>
      <protection locked="0"/>
    </xf>
    <xf numFmtId="0" fontId="18" fillId="0" borderId="1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/>
    <xf numFmtId="0" fontId="21" fillId="0" borderId="0" xfId="0" applyFont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horizontal="left" vertical="center"/>
    </xf>
    <xf numFmtId="4" fontId="19" fillId="3" borderId="0" xfId="0" applyNumberFormat="1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right" vertical="center"/>
    </xf>
    <xf numFmtId="0" fontId="18" fillId="3" borderId="8" xfId="0" applyFont="1" applyFill="1" applyBorder="1" applyAlignment="1" applyProtection="1">
      <alignment horizontal="left" vertical="center"/>
    </xf>
    <xf numFmtId="4" fontId="19" fillId="0" borderId="0" xfId="0" applyNumberFormat="1" applyFont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5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 wrapText="1"/>
    </xf>
    <xf numFmtId="4" fontId="3" fillId="0" borderId="0" xfId="0" applyNumberFormat="1" applyFont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4" fontId="0" fillId="0" borderId="16" xfId="0" applyNumberForma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2">
    <cellStyle name="Normální" xfId="0" builtinId="0" customBuiltin="1"/>
    <cellStyle name="Normální 2" xfId="1" xr:uid="{C51D8A41-25AB-4ECB-8E51-265A1E942B11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F3D6-BAD0-4A98-AE92-92712A5575ED}">
  <dimension ref="B3:AP100"/>
  <sheetViews>
    <sheetView topLeftCell="A76" workbookViewId="0">
      <selection activeCell="AH105" sqref="AH105"/>
    </sheetView>
  </sheetViews>
  <sheetFormatPr defaultRowHeight="11.25" x14ac:dyDescent="0.2"/>
  <cols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</cols>
  <sheetData>
    <row r="3" spans="2:42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18" x14ac:dyDescent="0.2">
      <c r="B4" s="5"/>
      <c r="C4" s="143"/>
      <c r="D4" s="6" t="s">
        <v>3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2:42" ht="12.75" x14ac:dyDescent="0.2">
      <c r="B5" s="5"/>
      <c r="C5" s="143"/>
      <c r="D5" s="7" t="s">
        <v>4</v>
      </c>
      <c r="E5" s="143"/>
      <c r="F5" s="143"/>
      <c r="G5" s="143"/>
      <c r="H5" s="143"/>
      <c r="I5" s="143"/>
      <c r="J5" s="143"/>
      <c r="K5" s="171" t="s">
        <v>5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43"/>
    </row>
    <row r="6" spans="2:42" ht="15" x14ac:dyDescent="0.2">
      <c r="B6" s="5"/>
      <c r="C6" s="143"/>
      <c r="D6" s="8" t="s">
        <v>6</v>
      </c>
      <c r="E6" s="143"/>
      <c r="F6" s="143"/>
      <c r="G6" s="143"/>
      <c r="H6" s="143"/>
      <c r="I6" s="143"/>
      <c r="J6" s="143"/>
      <c r="K6" s="173" t="s">
        <v>7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43"/>
    </row>
    <row r="7" spans="2:42" ht="12.75" x14ac:dyDescent="0.2">
      <c r="B7" s="5"/>
      <c r="C7" s="143"/>
      <c r="D7" s="144" t="s">
        <v>8</v>
      </c>
      <c r="E7" s="143"/>
      <c r="F7" s="143"/>
      <c r="G7" s="143"/>
      <c r="H7" s="143"/>
      <c r="I7" s="143"/>
      <c r="J7" s="143"/>
      <c r="K7" s="142" t="s">
        <v>0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 t="s">
        <v>9</v>
      </c>
      <c r="AL7" s="143"/>
      <c r="AM7" s="143"/>
      <c r="AN7" s="142" t="s">
        <v>0</v>
      </c>
      <c r="AO7" s="143"/>
      <c r="AP7" s="143"/>
    </row>
    <row r="8" spans="2:42" ht="12.75" x14ac:dyDescent="0.2">
      <c r="B8" s="5"/>
      <c r="C8" s="143"/>
      <c r="D8" s="144" t="s">
        <v>10</v>
      </c>
      <c r="E8" s="143"/>
      <c r="F8" s="143"/>
      <c r="G8" s="143"/>
      <c r="H8" s="143"/>
      <c r="I8" s="143"/>
      <c r="J8" s="143"/>
      <c r="K8" s="142" t="s">
        <v>11</v>
      </c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4" t="s">
        <v>12</v>
      </c>
      <c r="AL8" s="143"/>
      <c r="AM8" s="143"/>
      <c r="AN8" s="146">
        <v>44767</v>
      </c>
      <c r="AO8" s="143"/>
      <c r="AP8" s="143"/>
    </row>
    <row r="9" spans="2:42" x14ac:dyDescent="0.2">
      <c r="B9" s="5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</row>
    <row r="10" spans="2:42" ht="12.75" x14ac:dyDescent="0.2">
      <c r="B10" s="5"/>
      <c r="C10" s="143"/>
      <c r="D10" s="144" t="s">
        <v>13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4" t="s">
        <v>14</v>
      </c>
      <c r="AL10" s="143"/>
      <c r="AM10" s="143"/>
      <c r="AN10" s="142" t="s">
        <v>15</v>
      </c>
      <c r="AO10" s="143"/>
      <c r="AP10" s="143"/>
    </row>
    <row r="11" spans="2:42" ht="12.75" x14ac:dyDescent="0.2">
      <c r="B11" s="5"/>
      <c r="C11" s="143"/>
      <c r="D11" s="143"/>
      <c r="E11" s="142" t="s">
        <v>16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4" t="s">
        <v>17</v>
      </c>
      <c r="AL11" s="143"/>
      <c r="AM11" s="143"/>
      <c r="AN11" s="142" t="s">
        <v>18</v>
      </c>
      <c r="AO11" s="143"/>
      <c r="AP11" s="143"/>
    </row>
    <row r="12" spans="2:42" x14ac:dyDescent="0.2">
      <c r="B12" s="5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</row>
    <row r="13" spans="2:42" ht="12.75" x14ac:dyDescent="0.2">
      <c r="B13" s="5"/>
      <c r="C13" s="143"/>
      <c r="D13" s="144" t="s">
        <v>19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 t="s">
        <v>14</v>
      </c>
      <c r="AL13" s="143"/>
      <c r="AM13" s="143"/>
      <c r="AN13" s="142" t="s">
        <v>0</v>
      </c>
      <c r="AO13" s="143"/>
      <c r="AP13" s="143"/>
    </row>
    <row r="14" spans="2:42" ht="12.75" x14ac:dyDescent="0.2">
      <c r="B14" s="5"/>
      <c r="C14" s="143"/>
      <c r="D14" s="143"/>
      <c r="E14" s="142" t="s">
        <v>11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4" t="s">
        <v>17</v>
      </c>
      <c r="AL14" s="143"/>
      <c r="AM14" s="143"/>
      <c r="AN14" s="142" t="s">
        <v>0</v>
      </c>
      <c r="AO14" s="143"/>
      <c r="AP14" s="143"/>
    </row>
    <row r="15" spans="2:42" x14ac:dyDescent="0.2">
      <c r="B15" s="5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2:42" ht="12.75" x14ac:dyDescent="0.2">
      <c r="B16" s="5"/>
      <c r="C16" s="143"/>
      <c r="D16" s="144" t="s">
        <v>20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4" t="s">
        <v>14</v>
      </c>
      <c r="AL16" s="143"/>
      <c r="AM16" s="143"/>
      <c r="AN16" s="142" t="s">
        <v>0</v>
      </c>
      <c r="AO16" s="143"/>
      <c r="AP16" s="143"/>
    </row>
    <row r="17" spans="2:42" ht="12.75" x14ac:dyDescent="0.2">
      <c r="B17" s="5"/>
      <c r="C17" s="143"/>
      <c r="D17" s="143"/>
      <c r="E17" s="142" t="s">
        <v>11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4" t="s">
        <v>17</v>
      </c>
      <c r="AL17" s="143"/>
      <c r="AM17" s="143"/>
      <c r="AN17" s="142" t="s">
        <v>0</v>
      </c>
      <c r="AO17" s="143"/>
      <c r="AP17" s="143"/>
    </row>
    <row r="18" spans="2:42" x14ac:dyDescent="0.2">
      <c r="B18" s="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</row>
    <row r="19" spans="2:42" ht="12.75" x14ac:dyDescent="0.2">
      <c r="B19" s="5"/>
      <c r="C19" s="143"/>
      <c r="D19" s="144" t="s">
        <v>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 t="s">
        <v>14</v>
      </c>
      <c r="AL19" s="143"/>
      <c r="AM19" s="143"/>
      <c r="AN19" s="142" t="s">
        <v>22</v>
      </c>
      <c r="AO19" s="143"/>
      <c r="AP19" s="143"/>
    </row>
    <row r="20" spans="2:42" ht="12.75" x14ac:dyDescent="0.2">
      <c r="B20" s="5"/>
      <c r="C20" s="143"/>
      <c r="D20" s="143"/>
      <c r="E20" s="142" t="s">
        <v>23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4" t="s">
        <v>17</v>
      </c>
      <c r="AL20" s="143"/>
      <c r="AM20" s="143"/>
      <c r="AN20" s="142" t="s">
        <v>0</v>
      </c>
      <c r="AO20" s="143"/>
      <c r="AP20" s="143"/>
    </row>
    <row r="21" spans="2:42" x14ac:dyDescent="0.2">
      <c r="B21" s="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</row>
    <row r="22" spans="2:42" ht="12.75" x14ac:dyDescent="0.2">
      <c r="B22" s="5"/>
      <c r="C22" s="143"/>
      <c r="D22" s="144" t="s">
        <v>24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</row>
    <row r="23" spans="2:42" ht="12.75" x14ac:dyDescent="0.2">
      <c r="B23" s="5"/>
      <c r="C23" s="143"/>
      <c r="D23" s="143"/>
      <c r="E23" s="174" t="s">
        <v>0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43"/>
      <c r="AP23" s="143"/>
    </row>
    <row r="24" spans="2:42" x14ac:dyDescent="0.2">
      <c r="B24" s="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</row>
    <row r="25" spans="2:42" x14ac:dyDescent="0.2">
      <c r="B25" s="5"/>
      <c r="C25" s="14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43"/>
    </row>
    <row r="26" spans="2:42" ht="12.75" x14ac:dyDescent="0.2">
      <c r="B26" s="5"/>
      <c r="C26" s="143"/>
      <c r="D26" s="10" t="s">
        <v>25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75">
        <f>ROUND(AG94,2)</f>
        <v>0</v>
      </c>
      <c r="AL26" s="172"/>
      <c r="AM26" s="172"/>
      <c r="AN26" s="172"/>
      <c r="AO26" s="172"/>
      <c r="AP26" s="143"/>
    </row>
    <row r="27" spans="2:42" ht="12.75" x14ac:dyDescent="0.2">
      <c r="B27" s="5"/>
      <c r="C27" s="143"/>
      <c r="D27" s="10" t="s">
        <v>26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75">
        <f>ROUND(AG97, 2)</f>
        <v>0</v>
      </c>
      <c r="AL27" s="175"/>
      <c r="AM27" s="175"/>
      <c r="AN27" s="175"/>
      <c r="AO27" s="175"/>
      <c r="AP27" s="143"/>
    </row>
    <row r="28" spans="2:42" x14ac:dyDescent="0.2">
      <c r="B28" s="11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2:42" ht="12.75" x14ac:dyDescent="0.2">
      <c r="B29" s="11"/>
      <c r="C29" s="145"/>
      <c r="D29" s="13" t="s">
        <v>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76">
        <f>ROUND(AK26 + AK27, 2)</f>
        <v>0</v>
      </c>
      <c r="AL29" s="177"/>
      <c r="AM29" s="177"/>
      <c r="AN29" s="177"/>
      <c r="AO29" s="177"/>
      <c r="AP29" s="145"/>
    </row>
    <row r="30" spans="2:42" x14ac:dyDescent="0.2">
      <c r="B30" s="11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2:42" ht="12.75" x14ac:dyDescent="0.2">
      <c r="B31" s="11"/>
      <c r="C31" s="145"/>
      <c r="D31" s="145"/>
      <c r="E31" s="145"/>
      <c r="F31" s="145"/>
      <c r="G31" s="145"/>
      <c r="H31" s="145"/>
      <c r="I31" s="145"/>
      <c r="J31" s="145"/>
      <c r="K31" s="145"/>
      <c r="L31" s="170" t="s">
        <v>28</v>
      </c>
      <c r="M31" s="170"/>
      <c r="N31" s="170"/>
      <c r="O31" s="170"/>
      <c r="P31" s="170"/>
      <c r="Q31" s="145"/>
      <c r="R31" s="145"/>
      <c r="S31" s="145"/>
      <c r="T31" s="145"/>
      <c r="U31" s="145"/>
      <c r="V31" s="145"/>
      <c r="W31" s="170" t="s">
        <v>29</v>
      </c>
      <c r="X31" s="170"/>
      <c r="Y31" s="170"/>
      <c r="Z31" s="170"/>
      <c r="AA31" s="170"/>
      <c r="AB31" s="170"/>
      <c r="AC31" s="170"/>
      <c r="AD31" s="170"/>
      <c r="AE31" s="170"/>
      <c r="AF31" s="145"/>
      <c r="AG31" s="145"/>
      <c r="AH31" s="145"/>
      <c r="AI31" s="145"/>
      <c r="AJ31" s="145"/>
      <c r="AK31" s="170" t="s">
        <v>30</v>
      </c>
      <c r="AL31" s="170"/>
      <c r="AM31" s="170"/>
      <c r="AN31" s="170"/>
      <c r="AO31" s="170"/>
      <c r="AP31" s="145"/>
    </row>
    <row r="32" spans="2:42" ht="12.75" x14ac:dyDescent="0.2">
      <c r="B32" s="14"/>
      <c r="C32" s="135"/>
      <c r="D32" s="144" t="s">
        <v>31</v>
      </c>
      <c r="E32" s="135"/>
      <c r="F32" s="144" t="s">
        <v>32</v>
      </c>
      <c r="G32" s="135"/>
      <c r="H32" s="135"/>
      <c r="I32" s="135"/>
      <c r="J32" s="135"/>
      <c r="K32" s="135"/>
      <c r="L32" s="167">
        <v>0.21</v>
      </c>
      <c r="M32" s="168"/>
      <c r="N32" s="168"/>
      <c r="O32" s="168"/>
      <c r="P32" s="168"/>
      <c r="Q32" s="135"/>
      <c r="R32" s="135"/>
      <c r="S32" s="135"/>
      <c r="T32" s="135"/>
      <c r="U32" s="135"/>
      <c r="V32" s="135"/>
      <c r="W32" s="169">
        <f>ROUND(AZ94 + SUM(CD97), 2)</f>
        <v>0</v>
      </c>
      <c r="X32" s="168"/>
      <c r="Y32" s="168"/>
      <c r="Z32" s="168"/>
      <c r="AA32" s="168"/>
      <c r="AB32" s="168"/>
      <c r="AC32" s="168"/>
      <c r="AD32" s="168"/>
      <c r="AE32" s="168"/>
      <c r="AF32" s="135"/>
      <c r="AG32" s="135"/>
      <c r="AH32" s="135"/>
      <c r="AI32" s="135"/>
      <c r="AJ32" s="135"/>
      <c r="AK32" s="169">
        <f>ROUND(AV94 + SUM(BY97), 2)</f>
        <v>0</v>
      </c>
      <c r="AL32" s="168"/>
      <c r="AM32" s="168"/>
      <c r="AN32" s="168"/>
      <c r="AO32" s="168"/>
      <c r="AP32" s="135"/>
    </row>
    <row r="33" spans="2:42" ht="12.75" x14ac:dyDescent="0.2">
      <c r="B33" s="14"/>
      <c r="C33" s="135"/>
      <c r="D33" s="135"/>
      <c r="E33" s="135"/>
      <c r="F33" s="144" t="s">
        <v>33</v>
      </c>
      <c r="G33" s="135"/>
      <c r="H33" s="135"/>
      <c r="I33" s="135"/>
      <c r="J33" s="135"/>
      <c r="K33" s="135"/>
      <c r="L33" s="167">
        <v>0.15</v>
      </c>
      <c r="M33" s="168"/>
      <c r="N33" s="168"/>
      <c r="O33" s="168"/>
      <c r="P33" s="168"/>
      <c r="Q33" s="135"/>
      <c r="R33" s="135"/>
      <c r="S33" s="135"/>
      <c r="T33" s="135"/>
      <c r="U33" s="135"/>
      <c r="V33" s="135"/>
      <c r="W33" s="169">
        <f>ROUND(BA94 + SUM(CE97), 2)</f>
        <v>0</v>
      </c>
      <c r="X33" s="168"/>
      <c r="Y33" s="168"/>
      <c r="Z33" s="168"/>
      <c r="AA33" s="168"/>
      <c r="AB33" s="168"/>
      <c r="AC33" s="168"/>
      <c r="AD33" s="168"/>
      <c r="AE33" s="168"/>
      <c r="AF33" s="135"/>
      <c r="AG33" s="135"/>
      <c r="AH33" s="135"/>
      <c r="AI33" s="135"/>
      <c r="AJ33" s="135"/>
      <c r="AK33" s="169">
        <f>ROUND(AW94 + SUM(BZ97), 2)</f>
        <v>0</v>
      </c>
      <c r="AL33" s="168"/>
      <c r="AM33" s="168"/>
      <c r="AN33" s="168"/>
      <c r="AO33" s="168"/>
      <c r="AP33" s="135"/>
    </row>
    <row r="34" spans="2:42" ht="12.75" x14ac:dyDescent="0.2">
      <c r="B34" s="14"/>
      <c r="C34" s="135"/>
      <c r="D34" s="135"/>
      <c r="E34" s="135"/>
      <c r="F34" s="144" t="s">
        <v>34</v>
      </c>
      <c r="G34" s="135"/>
      <c r="H34" s="135"/>
      <c r="I34" s="135"/>
      <c r="J34" s="135"/>
      <c r="K34" s="135"/>
      <c r="L34" s="167">
        <v>0.21</v>
      </c>
      <c r="M34" s="168"/>
      <c r="N34" s="168"/>
      <c r="O34" s="168"/>
      <c r="P34" s="168"/>
      <c r="Q34" s="135"/>
      <c r="R34" s="135"/>
      <c r="S34" s="135"/>
      <c r="T34" s="135"/>
      <c r="U34" s="135"/>
      <c r="V34" s="135"/>
      <c r="W34" s="169">
        <f>ROUND(AG99 + SUM(CF97), 2)</f>
        <v>0</v>
      </c>
      <c r="X34" s="168"/>
      <c r="Y34" s="168"/>
      <c r="Z34" s="168"/>
      <c r="AA34" s="168"/>
      <c r="AB34" s="168"/>
      <c r="AC34" s="168"/>
      <c r="AD34" s="168"/>
      <c r="AE34" s="168"/>
      <c r="AF34" s="135"/>
      <c r="AG34" s="135"/>
      <c r="AH34" s="135"/>
      <c r="AI34" s="135"/>
      <c r="AJ34" s="135"/>
      <c r="AK34" s="169">
        <f>W34*0.21</f>
        <v>0</v>
      </c>
      <c r="AL34" s="168"/>
      <c r="AM34" s="168"/>
      <c r="AN34" s="168"/>
      <c r="AO34" s="168"/>
      <c r="AP34" s="135"/>
    </row>
    <row r="35" spans="2:42" ht="12.75" x14ac:dyDescent="0.2">
      <c r="B35" s="14"/>
      <c r="C35" s="135"/>
      <c r="D35" s="135"/>
      <c r="E35" s="135"/>
      <c r="F35" s="144" t="s">
        <v>35</v>
      </c>
      <c r="G35" s="135"/>
      <c r="H35" s="135"/>
      <c r="I35" s="135"/>
      <c r="J35" s="135"/>
      <c r="K35" s="135"/>
      <c r="L35" s="167">
        <v>0.15</v>
      </c>
      <c r="M35" s="168"/>
      <c r="N35" s="168"/>
      <c r="O35" s="168"/>
      <c r="P35" s="168"/>
      <c r="Q35" s="135"/>
      <c r="R35" s="135"/>
      <c r="S35" s="135"/>
      <c r="T35" s="135"/>
      <c r="U35" s="135"/>
      <c r="V35" s="135"/>
      <c r="W35" s="169">
        <f>ROUND(BC94 + SUM(CG97), 2)</f>
        <v>0</v>
      </c>
      <c r="X35" s="168"/>
      <c r="Y35" s="168"/>
      <c r="Z35" s="168"/>
      <c r="AA35" s="168"/>
      <c r="AB35" s="168"/>
      <c r="AC35" s="168"/>
      <c r="AD35" s="168"/>
      <c r="AE35" s="168"/>
      <c r="AF35" s="135"/>
      <c r="AG35" s="135"/>
      <c r="AH35" s="135"/>
      <c r="AI35" s="135"/>
      <c r="AJ35" s="135"/>
      <c r="AK35" s="169">
        <v>0</v>
      </c>
      <c r="AL35" s="168"/>
      <c r="AM35" s="168"/>
      <c r="AN35" s="168"/>
      <c r="AO35" s="168"/>
      <c r="AP35" s="135"/>
    </row>
    <row r="36" spans="2:42" ht="12.75" x14ac:dyDescent="0.2">
      <c r="B36" s="14"/>
      <c r="C36" s="135"/>
      <c r="D36" s="135"/>
      <c r="E36" s="135"/>
      <c r="F36" s="144" t="s">
        <v>36</v>
      </c>
      <c r="G36" s="135"/>
      <c r="H36" s="135"/>
      <c r="I36" s="135"/>
      <c r="J36" s="135"/>
      <c r="K36" s="135"/>
      <c r="L36" s="167">
        <v>0</v>
      </c>
      <c r="M36" s="168"/>
      <c r="N36" s="168"/>
      <c r="O36" s="168"/>
      <c r="P36" s="168"/>
      <c r="Q36" s="135"/>
      <c r="R36" s="135"/>
      <c r="S36" s="135"/>
      <c r="T36" s="135"/>
      <c r="U36" s="135"/>
      <c r="V36" s="135"/>
      <c r="W36" s="169">
        <f>ROUND(BD94 + SUM(CH97), 2)</f>
        <v>0</v>
      </c>
      <c r="X36" s="168"/>
      <c r="Y36" s="168"/>
      <c r="Z36" s="168"/>
      <c r="AA36" s="168"/>
      <c r="AB36" s="168"/>
      <c r="AC36" s="168"/>
      <c r="AD36" s="168"/>
      <c r="AE36" s="168"/>
      <c r="AF36" s="135"/>
      <c r="AG36" s="135"/>
      <c r="AH36" s="135"/>
      <c r="AI36" s="135"/>
      <c r="AJ36" s="135"/>
      <c r="AK36" s="169">
        <v>0</v>
      </c>
      <c r="AL36" s="168"/>
      <c r="AM36" s="168"/>
      <c r="AN36" s="168"/>
      <c r="AO36" s="168"/>
      <c r="AP36" s="135"/>
    </row>
    <row r="37" spans="2:42" x14ac:dyDescent="0.2">
      <c r="B37" s="11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2:42" ht="15.75" x14ac:dyDescent="0.2">
      <c r="B38" s="11"/>
      <c r="C38" s="15"/>
      <c r="D38" s="16" t="s">
        <v>37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7" t="s">
        <v>38</v>
      </c>
      <c r="U38" s="136"/>
      <c r="V38" s="136"/>
      <c r="W38" s="136"/>
      <c r="X38" s="158" t="s">
        <v>39</v>
      </c>
      <c r="Y38" s="159"/>
      <c r="Z38" s="159"/>
      <c r="AA38" s="159"/>
      <c r="AB38" s="159"/>
      <c r="AC38" s="136"/>
      <c r="AD38" s="136"/>
      <c r="AE38" s="136"/>
      <c r="AF38" s="136"/>
      <c r="AG38" s="136"/>
      <c r="AH38" s="136"/>
      <c r="AI38" s="136"/>
      <c r="AJ38" s="136"/>
      <c r="AK38" s="160">
        <f>SUM(AK29:AK36)</f>
        <v>0</v>
      </c>
      <c r="AL38" s="159"/>
      <c r="AM38" s="159"/>
      <c r="AN38" s="159"/>
      <c r="AO38" s="161"/>
      <c r="AP38" s="15"/>
    </row>
    <row r="39" spans="2:42" x14ac:dyDescent="0.2">
      <c r="B39" s="11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2:42" x14ac:dyDescent="0.2">
      <c r="B40" s="11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2:42" x14ac:dyDescent="0.2">
      <c r="B41" s="5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2:42" x14ac:dyDescent="0.2">
      <c r="B42" s="5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2:42" x14ac:dyDescent="0.2">
      <c r="B43" s="5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</row>
    <row r="44" spans="2:42" x14ac:dyDescent="0.2">
      <c r="B44" s="5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2:42" x14ac:dyDescent="0.2">
      <c r="B45" s="5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</row>
    <row r="46" spans="2:42" x14ac:dyDescent="0.2">
      <c r="B46" s="5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</row>
    <row r="47" spans="2:42" x14ac:dyDescent="0.2">
      <c r="B47" s="5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</row>
    <row r="48" spans="2:42" x14ac:dyDescent="0.2">
      <c r="B48" s="5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</row>
    <row r="49" spans="2:42" ht="12.75" x14ac:dyDescent="0.2">
      <c r="B49" s="18"/>
      <c r="C49" s="19"/>
      <c r="D49" s="20" t="s">
        <v>40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0" t="s">
        <v>41</v>
      </c>
      <c r="AI49" s="21"/>
      <c r="AJ49" s="21"/>
      <c r="AK49" s="21"/>
      <c r="AL49" s="21"/>
      <c r="AM49" s="21"/>
      <c r="AN49" s="21"/>
      <c r="AO49" s="21"/>
      <c r="AP49" s="19"/>
    </row>
    <row r="50" spans="2:42" x14ac:dyDescent="0.2">
      <c r="B50" s="5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2:42" x14ac:dyDescent="0.2">
      <c r="B51" s="5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</row>
    <row r="52" spans="2:42" x14ac:dyDescent="0.2">
      <c r="B52" s="5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</row>
    <row r="53" spans="2:42" x14ac:dyDescent="0.2">
      <c r="B53" s="5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</row>
    <row r="54" spans="2:42" x14ac:dyDescent="0.2">
      <c r="B54" s="5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2:42" x14ac:dyDescent="0.2">
      <c r="B55" s="5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2:42" x14ac:dyDescent="0.2">
      <c r="B56" s="5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2:42" x14ac:dyDescent="0.2">
      <c r="B57" s="5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</row>
    <row r="58" spans="2:42" x14ac:dyDescent="0.2">
      <c r="B58" s="5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</row>
    <row r="59" spans="2:42" x14ac:dyDescent="0.2">
      <c r="B59" s="5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2:42" ht="12.75" x14ac:dyDescent="0.2">
      <c r="B60" s="11"/>
      <c r="C60" s="145"/>
      <c r="D60" s="23" t="s">
        <v>42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23" t="s">
        <v>43</v>
      </c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23" t="s">
        <v>42</v>
      </c>
      <c r="AI60" s="141"/>
      <c r="AJ60" s="141"/>
      <c r="AK60" s="141"/>
      <c r="AL60" s="141"/>
      <c r="AM60" s="23" t="s">
        <v>43</v>
      </c>
      <c r="AN60" s="141"/>
      <c r="AO60" s="141"/>
      <c r="AP60" s="145"/>
    </row>
    <row r="61" spans="2:42" x14ac:dyDescent="0.2">
      <c r="B61" s="5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</row>
    <row r="62" spans="2:42" x14ac:dyDescent="0.2">
      <c r="B62" s="5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</row>
    <row r="63" spans="2:42" x14ac:dyDescent="0.2">
      <c r="B63" s="5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</row>
    <row r="64" spans="2:42" ht="12.75" x14ac:dyDescent="0.2">
      <c r="B64" s="11"/>
      <c r="C64" s="145"/>
      <c r="D64" s="20" t="s">
        <v>44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0" t="s">
        <v>45</v>
      </c>
      <c r="AI64" s="24"/>
      <c r="AJ64" s="24"/>
      <c r="AK64" s="24"/>
      <c r="AL64" s="24"/>
      <c r="AM64" s="24"/>
      <c r="AN64" s="24"/>
      <c r="AO64" s="24"/>
      <c r="AP64" s="145"/>
    </row>
    <row r="65" spans="2:42" x14ac:dyDescent="0.2">
      <c r="B65" s="5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</row>
    <row r="66" spans="2:42" x14ac:dyDescent="0.2">
      <c r="B66" s="5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</row>
    <row r="67" spans="2:42" x14ac:dyDescent="0.2">
      <c r="B67" s="5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</row>
    <row r="68" spans="2:42" x14ac:dyDescent="0.2">
      <c r="B68" s="5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2:42" x14ac:dyDescent="0.2">
      <c r="B69" s="5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</row>
    <row r="70" spans="2:42" x14ac:dyDescent="0.2">
      <c r="B70" s="5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</row>
    <row r="71" spans="2:42" x14ac:dyDescent="0.2">
      <c r="B71" s="5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</row>
    <row r="72" spans="2:42" x14ac:dyDescent="0.2">
      <c r="B72" s="5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</row>
    <row r="73" spans="2:42" x14ac:dyDescent="0.2">
      <c r="B73" s="5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</row>
    <row r="74" spans="2:42" x14ac:dyDescent="0.2">
      <c r="B74" s="5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</row>
    <row r="75" spans="2:42" ht="12.75" x14ac:dyDescent="0.2">
      <c r="B75" s="11"/>
      <c r="C75" s="145"/>
      <c r="D75" s="23" t="s">
        <v>42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23" t="s">
        <v>43</v>
      </c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23" t="s">
        <v>42</v>
      </c>
      <c r="AI75" s="141"/>
      <c r="AJ75" s="141"/>
      <c r="AK75" s="141"/>
      <c r="AL75" s="141"/>
      <c r="AM75" s="23" t="s">
        <v>43</v>
      </c>
      <c r="AN75" s="141"/>
      <c r="AO75" s="141"/>
      <c r="AP75" s="145"/>
    </row>
    <row r="76" spans="2:42" x14ac:dyDescent="0.2">
      <c r="B76" s="11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2:42" x14ac:dyDescent="0.2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2:42" x14ac:dyDescent="0.2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</row>
    <row r="79" spans="2:42" x14ac:dyDescent="0.2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</row>
    <row r="80" spans="2:42" x14ac:dyDescent="0.2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</row>
    <row r="81" spans="2:42" x14ac:dyDescent="0.2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2:42" ht="18" x14ac:dyDescent="0.2">
      <c r="B82" s="11"/>
      <c r="C82" s="6" t="s">
        <v>46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</row>
    <row r="83" spans="2:42" x14ac:dyDescent="0.2">
      <c r="B83" s="11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</row>
    <row r="84" spans="2:42" ht="12.75" x14ac:dyDescent="0.2">
      <c r="B84" s="29"/>
      <c r="C84" s="144" t="s">
        <v>4</v>
      </c>
      <c r="D84" s="138"/>
      <c r="E84" s="138"/>
      <c r="F84" s="138"/>
      <c r="G84" s="138"/>
      <c r="H84" s="138"/>
      <c r="I84" s="138"/>
      <c r="J84" s="138"/>
      <c r="K84" s="138"/>
      <c r="L84" s="138" t="str">
        <f>K5</f>
        <v>2005</v>
      </c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</row>
    <row r="85" spans="2:42" ht="15" x14ac:dyDescent="0.2">
      <c r="B85" s="30"/>
      <c r="C85" s="31" t="s">
        <v>6</v>
      </c>
      <c r="D85" s="137"/>
      <c r="E85" s="137"/>
      <c r="F85" s="137"/>
      <c r="G85" s="137"/>
      <c r="H85" s="137"/>
      <c r="I85" s="137"/>
      <c r="J85" s="137"/>
      <c r="K85" s="137"/>
      <c r="L85" s="162" t="str">
        <f>K6</f>
        <v>Sdílený sklad pro potřeby RV a ŽV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37"/>
    </row>
    <row r="86" spans="2:42" x14ac:dyDescent="0.2">
      <c r="B86" s="11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</row>
    <row r="87" spans="2:42" ht="12.75" x14ac:dyDescent="0.2">
      <c r="B87" s="11"/>
      <c r="C87" s="144" t="s">
        <v>10</v>
      </c>
      <c r="D87" s="145"/>
      <c r="E87" s="145"/>
      <c r="F87" s="145"/>
      <c r="G87" s="145"/>
      <c r="H87" s="145"/>
      <c r="I87" s="145"/>
      <c r="J87" s="145"/>
      <c r="K87" s="145"/>
      <c r="L87" s="32" t="str">
        <f>IF(K8="","",K8)</f>
        <v xml:space="preserve"> </v>
      </c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4" t="s">
        <v>12</v>
      </c>
      <c r="AJ87" s="145"/>
      <c r="AK87" s="145"/>
      <c r="AL87" s="145"/>
      <c r="AM87" s="164">
        <f>IF(AN8= "","",AN8)</f>
        <v>44767</v>
      </c>
      <c r="AN87" s="164"/>
      <c r="AO87" s="145"/>
      <c r="AP87" s="145"/>
    </row>
    <row r="88" spans="2:42" x14ac:dyDescent="0.2">
      <c r="B88" s="11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2:42" ht="12.75" x14ac:dyDescent="0.2">
      <c r="B89" s="11"/>
      <c r="C89" s="144" t="s">
        <v>13</v>
      </c>
      <c r="D89" s="145"/>
      <c r="E89" s="145"/>
      <c r="F89" s="145"/>
      <c r="G89" s="145"/>
      <c r="H89" s="145"/>
      <c r="I89" s="145"/>
      <c r="J89" s="145"/>
      <c r="K89" s="145"/>
      <c r="L89" s="138" t="str">
        <f>IF(E11= "","",E11)</f>
        <v>Mafarma s.r.o.</v>
      </c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4" t="s">
        <v>20</v>
      </c>
      <c r="AJ89" s="145"/>
      <c r="AK89" s="145"/>
      <c r="AL89" s="145"/>
      <c r="AM89" s="165" t="str">
        <f>IF(E17="","",E17)</f>
        <v xml:space="preserve"> </v>
      </c>
      <c r="AN89" s="166"/>
      <c r="AO89" s="166"/>
      <c r="AP89" s="166"/>
    </row>
    <row r="90" spans="2:42" ht="12.75" x14ac:dyDescent="0.2">
      <c r="B90" s="11"/>
      <c r="C90" s="144" t="s">
        <v>19</v>
      </c>
      <c r="D90" s="145"/>
      <c r="E90" s="145"/>
      <c r="F90" s="145"/>
      <c r="G90" s="145"/>
      <c r="H90" s="145"/>
      <c r="I90" s="145"/>
      <c r="J90" s="145"/>
      <c r="K90" s="145"/>
      <c r="L90" s="138" t="str">
        <f>IF(E14="","",E14)</f>
        <v xml:space="preserve"> </v>
      </c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4" t="s">
        <v>21</v>
      </c>
      <c r="AJ90" s="145"/>
      <c r="AK90" s="145"/>
      <c r="AL90" s="145"/>
      <c r="AM90" s="165" t="str">
        <f>IF(E20="","",E20)</f>
        <v xml:space="preserve">Ing. Karel Bernas </v>
      </c>
      <c r="AN90" s="166"/>
      <c r="AO90" s="166"/>
      <c r="AP90" s="166"/>
    </row>
    <row r="91" spans="2:42" x14ac:dyDescent="0.2">
      <c r="B91" s="11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2:42" ht="12" x14ac:dyDescent="0.2">
      <c r="B92" s="11"/>
      <c r="C92" s="152" t="s">
        <v>47</v>
      </c>
      <c r="D92" s="153"/>
      <c r="E92" s="153"/>
      <c r="F92" s="153"/>
      <c r="G92" s="153"/>
      <c r="H92" s="33"/>
      <c r="I92" s="154" t="s">
        <v>48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5" t="s">
        <v>49</v>
      </c>
      <c r="AH92" s="153"/>
      <c r="AI92" s="153"/>
      <c r="AJ92" s="153"/>
      <c r="AK92" s="153"/>
      <c r="AL92" s="153"/>
      <c r="AM92" s="153"/>
      <c r="AN92" s="154" t="s">
        <v>50</v>
      </c>
      <c r="AO92" s="153"/>
      <c r="AP92" s="156"/>
    </row>
    <row r="93" spans="2:42" x14ac:dyDescent="0.2">
      <c r="B93" s="11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2:42" ht="15.75" x14ac:dyDescent="0.2">
      <c r="B94" s="34"/>
      <c r="C94" s="35" t="s">
        <v>52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157">
        <f>ROUND(AG95,2)</f>
        <v>0</v>
      </c>
      <c r="AH94" s="157"/>
      <c r="AI94" s="157"/>
      <c r="AJ94" s="157"/>
      <c r="AK94" s="157"/>
      <c r="AL94" s="157"/>
      <c r="AM94" s="157"/>
      <c r="AN94" s="151">
        <f>AN95</f>
        <v>0</v>
      </c>
      <c r="AO94" s="151"/>
      <c r="AP94" s="151"/>
    </row>
    <row r="95" spans="2:42" ht="15" x14ac:dyDescent="0.2">
      <c r="B95" s="37"/>
      <c r="C95" s="38"/>
      <c r="D95" s="148" t="s">
        <v>54</v>
      </c>
      <c r="E95" s="148"/>
      <c r="F95" s="148"/>
      <c r="G95" s="148"/>
      <c r="H95" s="148"/>
      <c r="I95" s="140"/>
      <c r="J95" s="148" t="s">
        <v>55</v>
      </c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9">
        <f>'Výkaz k ocenění'!I30</f>
        <v>0</v>
      </c>
      <c r="AH95" s="150"/>
      <c r="AI95" s="150"/>
      <c r="AJ95" s="150"/>
      <c r="AK95" s="150"/>
      <c r="AL95" s="150"/>
      <c r="AM95" s="150"/>
      <c r="AN95" s="149">
        <f>AG95*1.21</f>
        <v>0</v>
      </c>
      <c r="AO95" s="150"/>
      <c r="AP95" s="150"/>
    </row>
    <row r="96" spans="2:42" x14ac:dyDescent="0.2">
      <c r="B96" s="5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</row>
    <row r="97" spans="2:42" ht="15.75" x14ac:dyDescent="0.2">
      <c r="B97" s="11"/>
      <c r="C97" s="35" t="s">
        <v>58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51">
        <v>0</v>
      </c>
      <c r="AH97" s="151"/>
      <c r="AI97" s="151"/>
      <c r="AJ97" s="151"/>
      <c r="AK97" s="151"/>
      <c r="AL97" s="151"/>
      <c r="AM97" s="151"/>
      <c r="AN97" s="151">
        <v>0</v>
      </c>
      <c r="AO97" s="151"/>
      <c r="AP97" s="151"/>
    </row>
    <row r="98" spans="2:42" x14ac:dyDescent="0.2">
      <c r="B98" s="11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2:42" ht="15.75" x14ac:dyDescent="0.2">
      <c r="B99" s="11"/>
      <c r="C99" s="39" t="s">
        <v>59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147">
        <f>ROUND(AG94 + AG97, 2)</f>
        <v>0</v>
      </c>
      <c r="AH99" s="147"/>
      <c r="AI99" s="147"/>
      <c r="AJ99" s="147"/>
      <c r="AK99" s="147"/>
      <c r="AL99" s="147"/>
      <c r="AM99" s="147"/>
      <c r="AN99" s="147">
        <f>ROUND(AN94 + AN97, 2)</f>
        <v>0</v>
      </c>
      <c r="AO99" s="147"/>
      <c r="AP99" s="147"/>
    </row>
    <row r="100" spans="2:42" x14ac:dyDescent="0.2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</sheetData>
  <mergeCells count="44">
    <mergeCell ref="AK29:AO29"/>
    <mergeCell ref="K5:AO5"/>
    <mergeCell ref="K6:AO6"/>
    <mergeCell ref="E23:AN23"/>
    <mergeCell ref="AK26:AO26"/>
    <mergeCell ref="AK27:AO27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L34:P34"/>
    <mergeCell ref="W34:AE34"/>
    <mergeCell ref="AK34:AO34"/>
    <mergeCell ref="AM90:AP90"/>
    <mergeCell ref="L35:P35"/>
    <mergeCell ref="W35:AE35"/>
    <mergeCell ref="AK35:AO35"/>
    <mergeCell ref="L36:P36"/>
    <mergeCell ref="W36:AE36"/>
    <mergeCell ref="AK36:AO36"/>
    <mergeCell ref="X38:AB38"/>
    <mergeCell ref="AK38:AO38"/>
    <mergeCell ref="L85:AO85"/>
    <mergeCell ref="AM87:AN87"/>
    <mergeCell ref="AM89:AP89"/>
    <mergeCell ref="C92:G92"/>
    <mergeCell ref="I92:AF92"/>
    <mergeCell ref="AG92:AM92"/>
    <mergeCell ref="AN92:AP92"/>
    <mergeCell ref="AG94:AM94"/>
    <mergeCell ref="AN94:AP94"/>
    <mergeCell ref="AG99:AM99"/>
    <mergeCell ref="AN99:AP99"/>
    <mergeCell ref="D95:H95"/>
    <mergeCell ref="J95:AF95"/>
    <mergeCell ref="AG95:AM95"/>
    <mergeCell ref="AN95:AP95"/>
    <mergeCell ref="AG97:AM97"/>
    <mergeCell ref="AN97:AP9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5A8F-3E9D-4DA0-9048-6B5429D7CC46}">
  <dimension ref="A1:P253"/>
  <sheetViews>
    <sheetView tabSelected="1" topLeftCell="A221" workbookViewId="0">
      <selection activeCell="H136" sqref="H136"/>
    </sheetView>
  </sheetViews>
  <sheetFormatPr defaultColWidth="9.1640625" defaultRowHeight="11.25" x14ac:dyDescent="0.2"/>
  <cols>
    <col min="1" max="1" width="1.1640625" style="122" customWidth="1"/>
    <col min="2" max="2" width="4.1640625" style="122" customWidth="1"/>
    <col min="3" max="3" width="4.33203125" style="122" customWidth="1"/>
    <col min="4" max="4" width="17.1640625" style="122" customWidth="1"/>
    <col min="5" max="5" width="50.83203125" style="122" customWidth="1"/>
    <col min="6" max="6" width="7.5" style="122" customWidth="1"/>
    <col min="7" max="7" width="14" style="122" customWidth="1"/>
    <col min="8" max="8" width="15.83203125" style="122" customWidth="1"/>
    <col min="9" max="9" width="22.33203125" style="122" customWidth="1"/>
    <col min="10" max="10" width="12.1640625" style="122" customWidth="1"/>
    <col min="11" max="16384" width="9.1640625" style="122"/>
  </cols>
  <sheetData>
    <row r="1" spans="1:9" x14ac:dyDescent="0.2">
      <c r="A1" s="41"/>
      <c r="B1" s="42"/>
      <c r="C1" s="42"/>
      <c r="D1" s="42"/>
      <c r="E1" s="42"/>
      <c r="F1" s="42"/>
      <c r="G1" s="42"/>
      <c r="H1" s="42"/>
      <c r="I1" s="42"/>
    </row>
    <row r="2" spans="1:9" ht="18" x14ac:dyDescent="0.2">
      <c r="A2" s="4"/>
      <c r="C2" s="43" t="s">
        <v>60</v>
      </c>
    </row>
    <row r="3" spans="1:9" x14ac:dyDescent="0.2">
      <c r="A3" s="4"/>
    </row>
    <row r="4" spans="1:9" ht="12.75" x14ac:dyDescent="0.2">
      <c r="A4" s="4"/>
      <c r="C4" s="123" t="s">
        <v>6</v>
      </c>
      <c r="E4" s="182" t="s">
        <v>7</v>
      </c>
      <c r="F4" s="183"/>
      <c r="G4" s="183"/>
      <c r="H4" s="183"/>
    </row>
    <row r="5" spans="1:9" ht="12.75" x14ac:dyDescent="0.2">
      <c r="A5" s="4"/>
      <c r="D5" s="182" t="e">
        <f>#REF!</f>
        <v>#REF!</v>
      </c>
      <c r="E5" s="183"/>
      <c r="F5" s="183"/>
      <c r="G5" s="183"/>
    </row>
    <row r="6" spans="1:9" ht="12.75" x14ac:dyDescent="0.2">
      <c r="A6" s="12"/>
      <c r="B6" s="124"/>
      <c r="C6" s="123" t="s">
        <v>61</v>
      </c>
      <c r="D6" s="124"/>
      <c r="E6" s="124"/>
      <c r="F6" s="124"/>
      <c r="G6" s="124"/>
      <c r="H6" s="124"/>
      <c r="I6" s="124"/>
    </row>
    <row r="7" spans="1:9" x14ac:dyDescent="0.2">
      <c r="A7" s="12"/>
      <c r="B7" s="124"/>
      <c r="C7" s="124"/>
      <c r="D7" s="184" t="s">
        <v>62</v>
      </c>
      <c r="E7" s="185"/>
      <c r="F7" s="185"/>
      <c r="G7" s="185"/>
      <c r="H7" s="124"/>
      <c r="I7" s="124"/>
    </row>
    <row r="8" spans="1:9" x14ac:dyDescent="0.2">
      <c r="A8" s="12"/>
      <c r="B8" s="124"/>
      <c r="C8" s="124"/>
      <c r="D8" s="124"/>
      <c r="E8" s="124"/>
      <c r="F8" s="124"/>
      <c r="G8" s="124"/>
      <c r="H8" s="124"/>
      <c r="I8" s="124"/>
    </row>
    <row r="9" spans="1:9" ht="12.75" x14ac:dyDescent="0.2">
      <c r="A9" s="12"/>
      <c r="B9" s="124"/>
      <c r="C9" s="123" t="s">
        <v>8</v>
      </c>
      <c r="D9" s="124"/>
      <c r="E9" s="125" t="s">
        <v>0</v>
      </c>
      <c r="F9" s="124"/>
      <c r="G9" s="124"/>
      <c r="H9" s="123" t="s">
        <v>9</v>
      </c>
      <c r="I9" s="125" t="s">
        <v>0</v>
      </c>
    </row>
    <row r="10" spans="1:9" ht="12.75" x14ac:dyDescent="0.2">
      <c r="A10" s="12"/>
      <c r="B10" s="124"/>
      <c r="C10" s="123" t="s">
        <v>10</v>
      </c>
      <c r="D10" s="124"/>
      <c r="E10" s="125" t="s">
        <v>11</v>
      </c>
      <c r="F10" s="124"/>
      <c r="G10" s="124"/>
      <c r="H10" s="123" t="s">
        <v>12</v>
      </c>
      <c r="I10" s="44">
        <v>44767</v>
      </c>
    </row>
    <row r="11" spans="1:9" x14ac:dyDescent="0.2">
      <c r="A11" s="12"/>
      <c r="B11" s="124"/>
      <c r="C11" s="124"/>
      <c r="D11" s="124"/>
      <c r="E11" s="124"/>
      <c r="F11" s="124"/>
      <c r="G11" s="124"/>
      <c r="H11" s="124"/>
      <c r="I11" s="124"/>
    </row>
    <row r="12" spans="1:9" ht="12.75" x14ac:dyDescent="0.2">
      <c r="A12" s="12"/>
      <c r="B12" s="124"/>
      <c r="C12" s="123" t="s">
        <v>13</v>
      </c>
      <c r="D12" s="124"/>
      <c r="E12" s="124"/>
      <c r="F12" s="124"/>
      <c r="G12" s="124"/>
      <c r="H12" s="123" t="s">
        <v>14</v>
      </c>
      <c r="I12" s="125" t="s">
        <v>15</v>
      </c>
    </row>
    <row r="13" spans="1:9" ht="12.75" x14ac:dyDescent="0.2">
      <c r="A13" s="12"/>
      <c r="B13" s="124"/>
      <c r="C13" s="124"/>
      <c r="D13" s="125" t="s">
        <v>16</v>
      </c>
      <c r="E13" s="124"/>
      <c r="F13" s="124"/>
      <c r="G13" s="124"/>
      <c r="H13" s="123" t="s">
        <v>17</v>
      </c>
      <c r="I13" s="125" t="s">
        <v>18</v>
      </c>
    </row>
    <row r="14" spans="1:9" x14ac:dyDescent="0.2">
      <c r="A14" s="12"/>
      <c r="B14" s="124"/>
      <c r="C14" s="124"/>
      <c r="D14" s="124"/>
      <c r="E14" s="124"/>
      <c r="F14" s="124"/>
      <c r="G14" s="124"/>
      <c r="H14" s="124"/>
      <c r="I14" s="124"/>
    </row>
    <row r="15" spans="1:9" ht="12.75" x14ac:dyDescent="0.2">
      <c r="A15" s="12"/>
      <c r="B15" s="124"/>
      <c r="C15" s="123" t="s">
        <v>19</v>
      </c>
      <c r="D15" s="124"/>
      <c r="E15" s="124"/>
      <c r="F15" s="124"/>
      <c r="G15" s="124"/>
      <c r="H15" s="123" t="s">
        <v>14</v>
      </c>
      <c r="I15" s="125" t="e">
        <f>#REF!</f>
        <v>#REF!</v>
      </c>
    </row>
    <row r="16" spans="1:9" ht="12.75" x14ac:dyDescent="0.2">
      <c r="A16" s="12"/>
      <c r="B16" s="124"/>
      <c r="C16" s="124"/>
      <c r="D16" s="186" t="e">
        <f>#REF!</f>
        <v>#REF!</v>
      </c>
      <c r="E16" s="186"/>
      <c r="F16" s="186"/>
      <c r="G16" s="186"/>
      <c r="H16" s="123" t="s">
        <v>17</v>
      </c>
      <c r="I16" s="125" t="e">
        <f>#REF!</f>
        <v>#REF!</v>
      </c>
    </row>
    <row r="17" spans="1:9" x14ac:dyDescent="0.2">
      <c r="A17" s="12"/>
      <c r="B17" s="124"/>
      <c r="C17" s="124"/>
      <c r="D17" s="124"/>
      <c r="E17" s="124"/>
      <c r="F17" s="124"/>
      <c r="G17" s="124"/>
      <c r="H17" s="124"/>
      <c r="I17" s="124"/>
    </row>
    <row r="18" spans="1:9" ht="12.75" x14ac:dyDescent="0.2">
      <c r="A18" s="12"/>
      <c r="B18" s="124"/>
      <c r="C18" s="123" t="s">
        <v>20</v>
      </c>
      <c r="D18" s="124"/>
      <c r="E18" s="124"/>
      <c r="F18" s="124"/>
      <c r="G18" s="124"/>
      <c r="H18" s="123" t="s">
        <v>14</v>
      </c>
      <c r="I18" s="125" t="e">
        <f>IF(#REF!="","",#REF!)</f>
        <v>#REF!</v>
      </c>
    </row>
    <row r="19" spans="1:9" ht="12.75" x14ac:dyDescent="0.2">
      <c r="A19" s="12"/>
      <c r="B19" s="124"/>
      <c r="C19" s="124"/>
      <c r="D19" s="125" t="e">
        <f>IF(#REF!="","",#REF!)</f>
        <v>#REF!</v>
      </c>
      <c r="E19" s="124"/>
      <c r="F19" s="124"/>
      <c r="G19" s="124"/>
      <c r="H19" s="123" t="s">
        <v>17</v>
      </c>
      <c r="I19" s="125" t="e">
        <f>IF(#REF!="","",#REF!)</f>
        <v>#REF!</v>
      </c>
    </row>
    <row r="20" spans="1:9" x14ac:dyDescent="0.2">
      <c r="A20" s="12"/>
      <c r="B20" s="124"/>
      <c r="C20" s="124"/>
      <c r="D20" s="124"/>
      <c r="E20" s="124"/>
      <c r="F20" s="124"/>
      <c r="G20" s="124"/>
      <c r="H20" s="124"/>
      <c r="I20" s="124"/>
    </row>
    <row r="21" spans="1:9" ht="12.75" x14ac:dyDescent="0.2">
      <c r="A21" s="12"/>
      <c r="B21" s="124"/>
      <c r="C21" s="123" t="s">
        <v>21</v>
      </c>
      <c r="D21" s="124"/>
      <c r="E21" s="124"/>
      <c r="F21" s="124"/>
      <c r="G21" s="124"/>
      <c r="H21" s="123" t="s">
        <v>14</v>
      </c>
      <c r="I21" s="125" t="s">
        <v>0</v>
      </c>
    </row>
    <row r="22" spans="1:9" ht="12.75" x14ac:dyDescent="0.2">
      <c r="A22" s="12"/>
      <c r="B22" s="124"/>
      <c r="C22" s="124"/>
      <c r="D22" s="125" t="s">
        <v>23</v>
      </c>
      <c r="E22" s="124"/>
      <c r="F22" s="124"/>
      <c r="G22" s="124"/>
      <c r="H22" s="123" t="s">
        <v>17</v>
      </c>
      <c r="I22" s="125" t="s">
        <v>0</v>
      </c>
    </row>
    <row r="23" spans="1:9" x14ac:dyDescent="0.2">
      <c r="A23" s="12"/>
      <c r="B23" s="124"/>
      <c r="C23" s="124"/>
      <c r="D23" s="124"/>
      <c r="E23" s="124"/>
      <c r="F23" s="124"/>
      <c r="G23" s="124"/>
      <c r="H23" s="124"/>
      <c r="I23" s="124"/>
    </row>
    <row r="24" spans="1:9" ht="12.75" x14ac:dyDescent="0.2">
      <c r="A24" s="12"/>
      <c r="B24" s="124"/>
      <c r="C24" s="123" t="s">
        <v>24</v>
      </c>
      <c r="D24" s="124"/>
      <c r="E24" s="124"/>
      <c r="F24" s="124"/>
      <c r="G24" s="124"/>
      <c r="H24" s="124"/>
      <c r="I24" s="124"/>
    </row>
    <row r="25" spans="1:9" ht="12.75" x14ac:dyDescent="0.2">
      <c r="A25" s="46"/>
      <c r="B25" s="45"/>
      <c r="C25" s="45"/>
      <c r="D25" s="187" t="s">
        <v>0</v>
      </c>
      <c r="E25" s="187"/>
      <c r="F25" s="187"/>
      <c r="G25" s="187"/>
      <c r="H25" s="45"/>
      <c r="I25" s="45"/>
    </row>
    <row r="26" spans="1:9" x14ac:dyDescent="0.2">
      <c r="A26" s="12"/>
      <c r="B26" s="124"/>
      <c r="C26" s="124"/>
      <c r="D26" s="124"/>
      <c r="E26" s="124"/>
      <c r="F26" s="124"/>
      <c r="G26" s="124"/>
      <c r="H26" s="124"/>
      <c r="I26" s="124"/>
    </row>
    <row r="27" spans="1:9" x14ac:dyDescent="0.2">
      <c r="A27" s="12"/>
      <c r="B27" s="124"/>
      <c r="C27" s="47"/>
      <c r="D27" s="47"/>
      <c r="E27" s="47"/>
      <c r="F27" s="47"/>
      <c r="G27" s="47"/>
      <c r="H27" s="47"/>
      <c r="I27" s="47"/>
    </row>
    <row r="28" spans="1:9" ht="12.75" x14ac:dyDescent="0.2">
      <c r="A28" s="12"/>
      <c r="B28" s="124"/>
      <c r="C28" s="125" t="s">
        <v>63</v>
      </c>
      <c r="D28" s="124"/>
      <c r="E28" s="124"/>
      <c r="F28" s="124"/>
      <c r="G28" s="124"/>
      <c r="H28" s="124"/>
      <c r="I28" s="48">
        <f>I94</f>
        <v>0</v>
      </c>
    </row>
    <row r="29" spans="1:9" ht="12.75" x14ac:dyDescent="0.2">
      <c r="A29" s="12"/>
      <c r="B29" s="124"/>
      <c r="C29" s="49" t="s">
        <v>64</v>
      </c>
      <c r="D29" s="124"/>
      <c r="E29" s="124"/>
      <c r="F29" s="124"/>
      <c r="G29" s="124"/>
      <c r="H29" s="124"/>
      <c r="I29" s="48">
        <f>I112</f>
        <v>0</v>
      </c>
    </row>
    <row r="30" spans="1:9" ht="15.75" x14ac:dyDescent="0.2">
      <c r="A30" s="12"/>
      <c r="B30" s="124"/>
      <c r="C30" s="50" t="s">
        <v>27</v>
      </c>
      <c r="D30" s="124"/>
      <c r="E30" s="124"/>
      <c r="F30" s="124"/>
      <c r="G30" s="124"/>
      <c r="H30" s="124"/>
      <c r="I30" s="51">
        <f>ROUND(I28 + I29, 2)</f>
        <v>0</v>
      </c>
    </row>
    <row r="31" spans="1:9" x14ac:dyDescent="0.2">
      <c r="A31" s="12"/>
      <c r="B31" s="124"/>
      <c r="C31" s="47"/>
      <c r="D31" s="47"/>
      <c r="E31" s="47"/>
      <c r="F31" s="47"/>
      <c r="G31" s="47"/>
      <c r="H31" s="47"/>
      <c r="I31" s="47"/>
    </row>
    <row r="32" spans="1:9" ht="12.75" x14ac:dyDescent="0.2">
      <c r="A32" s="12"/>
      <c r="B32" s="124"/>
      <c r="C32" s="124"/>
      <c r="D32" s="124"/>
      <c r="E32" s="52" t="s">
        <v>29</v>
      </c>
      <c r="F32" s="124"/>
      <c r="G32" s="124"/>
      <c r="H32" s="52" t="s">
        <v>28</v>
      </c>
      <c r="I32" s="52" t="s">
        <v>30</v>
      </c>
    </row>
    <row r="33" spans="1:9" ht="12.75" x14ac:dyDescent="0.2">
      <c r="A33" s="12"/>
      <c r="B33" s="124"/>
      <c r="C33" s="53" t="s">
        <v>31</v>
      </c>
      <c r="D33" s="123" t="s">
        <v>32</v>
      </c>
      <c r="E33" s="54">
        <f>ROUND((SUM(BD112:BD113) + SUM(BD133:BD246)),  2)</f>
        <v>0</v>
      </c>
      <c r="F33" s="124"/>
      <c r="G33" s="124"/>
      <c r="H33" s="55">
        <v>0.21</v>
      </c>
      <c r="I33" s="54">
        <f>ROUND(((SUM(BD112:BD113) + SUM(BD133:BD246))*H33),  2)</f>
        <v>0</v>
      </c>
    </row>
    <row r="34" spans="1:9" ht="12.75" x14ac:dyDescent="0.2">
      <c r="A34" s="12"/>
      <c r="B34" s="124"/>
      <c r="C34" s="124"/>
      <c r="D34" s="123" t="s">
        <v>33</v>
      </c>
      <c r="E34" s="54">
        <f>ROUND((SUM(BE112:BE113) + SUM(BE133:BE246)),  2)</f>
        <v>0</v>
      </c>
      <c r="F34" s="124"/>
      <c r="G34" s="124"/>
      <c r="H34" s="55">
        <v>0.15</v>
      </c>
      <c r="I34" s="54">
        <f>ROUND(((SUM(BE112:BE113) + SUM(BE133:BE246))*H34),  2)</f>
        <v>0</v>
      </c>
    </row>
    <row r="35" spans="1:9" ht="12.75" x14ac:dyDescent="0.2">
      <c r="A35" s="12"/>
      <c r="B35" s="124"/>
      <c r="C35" s="124"/>
      <c r="D35" s="123" t="s">
        <v>34</v>
      </c>
      <c r="E35" s="54">
        <f>I30</f>
        <v>0</v>
      </c>
      <c r="F35" s="124"/>
      <c r="G35" s="124"/>
      <c r="H35" s="55">
        <v>0.21</v>
      </c>
      <c r="I35" s="54">
        <f>E35*0.21</f>
        <v>0</v>
      </c>
    </row>
    <row r="36" spans="1:9" ht="12.75" x14ac:dyDescent="0.2">
      <c r="A36" s="12"/>
      <c r="B36" s="124"/>
      <c r="C36" s="124"/>
      <c r="D36" s="123" t="s">
        <v>35</v>
      </c>
      <c r="E36" s="54">
        <f>ROUND((SUM(BG112:BG113) + SUM(BG133:BG246)),  2)</f>
        <v>0</v>
      </c>
      <c r="F36" s="124"/>
      <c r="G36" s="124"/>
      <c r="H36" s="55">
        <v>0.15</v>
      </c>
      <c r="I36" s="54">
        <f>0</f>
        <v>0</v>
      </c>
    </row>
    <row r="37" spans="1:9" ht="12.75" x14ac:dyDescent="0.2">
      <c r="A37" s="12"/>
      <c r="B37" s="124"/>
      <c r="C37" s="124"/>
      <c r="D37" s="123" t="s">
        <v>36</v>
      </c>
      <c r="E37" s="54">
        <f>ROUND((SUM(BH112:BH113) + SUM(BH133:BH246)),  2)</f>
        <v>0</v>
      </c>
      <c r="F37" s="124"/>
      <c r="G37" s="124"/>
      <c r="H37" s="55">
        <v>0</v>
      </c>
      <c r="I37" s="54">
        <f>0</f>
        <v>0</v>
      </c>
    </row>
    <row r="38" spans="1:9" x14ac:dyDescent="0.2">
      <c r="A38" s="12"/>
      <c r="B38" s="124"/>
      <c r="C38" s="124"/>
      <c r="D38" s="124"/>
      <c r="E38" s="124"/>
      <c r="F38" s="124"/>
      <c r="G38" s="124"/>
      <c r="H38" s="124"/>
      <c r="I38" s="124"/>
    </row>
    <row r="39" spans="1:9" ht="15.75" x14ac:dyDescent="0.2">
      <c r="A39" s="12"/>
      <c r="B39" s="56"/>
      <c r="C39" s="57" t="s">
        <v>37</v>
      </c>
      <c r="D39" s="58"/>
      <c r="E39" s="58"/>
      <c r="F39" s="59" t="s">
        <v>38</v>
      </c>
      <c r="G39" s="60" t="s">
        <v>39</v>
      </c>
      <c r="H39" s="58"/>
      <c r="I39" s="61">
        <f>SUM(I30:I37)</f>
        <v>0</v>
      </c>
    </row>
    <row r="40" spans="1:9" x14ac:dyDescent="0.2">
      <c r="A40" s="12"/>
      <c r="B40" s="124"/>
      <c r="C40" s="124"/>
      <c r="D40" s="124"/>
      <c r="E40" s="124"/>
      <c r="F40" s="124"/>
      <c r="G40" s="124"/>
      <c r="H40" s="124"/>
      <c r="I40" s="124"/>
    </row>
    <row r="41" spans="1:9" x14ac:dyDescent="0.2">
      <c r="A41" s="4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ht="12.75" x14ac:dyDescent="0.2">
      <c r="A48" s="22"/>
      <c r="B48" s="1"/>
      <c r="C48" s="62" t="s">
        <v>40</v>
      </c>
      <c r="D48" s="63"/>
      <c r="E48" s="63"/>
      <c r="F48" s="62" t="s">
        <v>41</v>
      </c>
      <c r="G48" s="63"/>
      <c r="H48" s="63"/>
      <c r="I48" s="63"/>
    </row>
    <row r="49" spans="1:9" x14ac:dyDescent="0.2">
      <c r="A49" s="4"/>
    </row>
    <row r="50" spans="1:9" x14ac:dyDescent="0.2">
      <c r="A50" s="4"/>
    </row>
    <row r="51" spans="1:9" x14ac:dyDescent="0.2">
      <c r="A51" s="4"/>
    </row>
    <row r="52" spans="1:9" x14ac:dyDescent="0.2">
      <c r="A52" s="4"/>
    </row>
    <row r="53" spans="1:9" x14ac:dyDescent="0.2">
      <c r="A53" s="4"/>
    </row>
    <row r="54" spans="1:9" x14ac:dyDescent="0.2">
      <c r="A54" s="4"/>
    </row>
    <row r="55" spans="1:9" x14ac:dyDescent="0.2">
      <c r="A55" s="4"/>
    </row>
    <row r="56" spans="1:9" x14ac:dyDescent="0.2">
      <c r="A56" s="4"/>
    </row>
    <row r="57" spans="1:9" x14ac:dyDescent="0.2">
      <c r="A57" s="4"/>
    </row>
    <row r="58" spans="1:9" x14ac:dyDescent="0.2">
      <c r="A58" s="4"/>
    </row>
    <row r="59" spans="1:9" ht="12.75" x14ac:dyDescent="0.2">
      <c r="A59" s="12"/>
      <c r="B59" s="124"/>
      <c r="C59" s="64" t="s">
        <v>42</v>
      </c>
      <c r="D59" s="65"/>
      <c r="E59" s="66" t="s">
        <v>43</v>
      </c>
      <c r="F59" s="64" t="s">
        <v>42</v>
      </c>
      <c r="G59" s="65"/>
      <c r="H59" s="65"/>
      <c r="I59" s="67" t="s">
        <v>43</v>
      </c>
    </row>
    <row r="60" spans="1:9" x14ac:dyDescent="0.2">
      <c r="A60" s="4"/>
    </row>
    <row r="61" spans="1:9" x14ac:dyDescent="0.2">
      <c r="A61" s="4"/>
    </row>
    <row r="62" spans="1:9" x14ac:dyDescent="0.2">
      <c r="A62" s="4"/>
    </row>
    <row r="63" spans="1:9" ht="12.75" x14ac:dyDescent="0.2">
      <c r="A63" s="12"/>
      <c r="B63" s="124"/>
      <c r="C63" s="62" t="s">
        <v>44</v>
      </c>
      <c r="D63" s="68"/>
      <c r="E63" s="68"/>
      <c r="F63" s="62" t="s">
        <v>45</v>
      </c>
      <c r="G63" s="68"/>
      <c r="H63" s="68"/>
      <c r="I63" s="68"/>
    </row>
    <row r="64" spans="1:9" x14ac:dyDescent="0.2">
      <c r="A64" s="4"/>
    </row>
    <row r="65" spans="1:9" x14ac:dyDescent="0.2">
      <c r="A65" s="4"/>
    </row>
    <row r="66" spans="1:9" x14ac:dyDescent="0.2">
      <c r="A66" s="4"/>
    </row>
    <row r="67" spans="1:9" x14ac:dyDescent="0.2">
      <c r="A67" s="4"/>
    </row>
    <row r="68" spans="1:9" x14ac:dyDescent="0.2">
      <c r="A68" s="4"/>
    </row>
    <row r="69" spans="1:9" x14ac:dyDescent="0.2">
      <c r="A69" s="4"/>
    </row>
    <row r="70" spans="1:9" x14ac:dyDescent="0.2">
      <c r="A70" s="4"/>
    </row>
    <row r="71" spans="1:9" x14ac:dyDescent="0.2">
      <c r="A71" s="4"/>
    </row>
    <row r="72" spans="1:9" x14ac:dyDescent="0.2">
      <c r="A72" s="4"/>
    </row>
    <row r="73" spans="1:9" x14ac:dyDescent="0.2">
      <c r="A73" s="4"/>
    </row>
    <row r="74" spans="1:9" ht="12.75" x14ac:dyDescent="0.2">
      <c r="A74" s="12"/>
      <c r="B74" s="124"/>
      <c r="C74" s="64" t="s">
        <v>42</v>
      </c>
      <c r="D74" s="65"/>
      <c r="E74" s="66" t="s">
        <v>43</v>
      </c>
      <c r="F74" s="64" t="s">
        <v>42</v>
      </c>
      <c r="G74" s="65"/>
      <c r="H74" s="65"/>
      <c r="I74" s="67" t="s">
        <v>43</v>
      </c>
    </row>
    <row r="75" spans="1:9" x14ac:dyDescent="0.2">
      <c r="A75" s="69"/>
      <c r="B75" s="70"/>
      <c r="C75" s="70"/>
      <c r="D75" s="70"/>
      <c r="E75" s="70"/>
      <c r="F75" s="70"/>
      <c r="G75" s="70"/>
      <c r="H75" s="70"/>
      <c r="I75" s="70"/>
    </row>
    <row r="79" spans="1:9" x14ac:dyDescent="0.2">
      <c r="A79" s="71"/>
      <c r="B79" s="72"/>
      <c r="C79" s="72"/>
      <c r="D79" s="72"/>
      <c r="E79" s="72"/>
      <c r="F79" s="72"/>
      <c r="G79" s="72"/>
      <c r="H79" s="72"/>
      <c r="I79" s="72"/>
    </row>
    <row r="80" spans="1:9" ht="18" x14ac:dyDescent="0.2">
      <c r="A80" s="11"/>
      <c r="B80" s="6" t="s">
        <v>65</v>
      </c>
      <c r="C80" s="127"/>
      <c r="D80" s="127"/>
      <c r="E80" s="127"/>
      <c r="F80" s="127"/>
      <c r="G80" s="127"/>
      <c r="H80" s="127"/>
      <c r="I80" s="127"/>
    </row>
    <row r="81" spans="1:9" x14ac:dyDescent="0.2">
      <c r="A81" s="11"/>
      <c r="B81" s="127"/>
      <c r="C81" s="127"/>
      <c r="D81" s="127"/>
      <c r="E81" s="127"/>
      <c r="F81" s="127"/>
      <c r="G81" s="127"/>
      <c r="H81" s="127"/>
      <c r="I81" s="127"/>
    </row>
    <row r="82" spans="1:9" ht="12.75" x14ac:dyDescent="0.2">
      <c r="A82" s="11"/>
      <c r="B82" s="126" t="s">
        <v>6</v>
      </c>
      <c r="C82" s="127"/>
      <c r="D82" s="127"/>
      <c r="E82" s="182" t="s">
        <v>7</v>
      </c>
      <c r="F82" s="183"/>
      <c r="G82" s="183"/>
      <c r="H82" s="183"/>
      <c r="I82" s="127"/>
    </row>
    <row r="83" spans="1:9" ht="12.75" x14ac:dyDescent="0.2">
      <c r="A83" s="11"/>
      <c r="B83" s="127"/>
      <c r="C83" s="127"/>
      <c r="D83" s="178" t="e">
        <f>D5</f>
        <v>#REF!</v>
      </c>
      <c r="E83" s="179"/>
      <c r="F83" s="179"/>
      <c r="G83" s="179"/>
      <c r="H83" s="127"/>
      <c r="I83" s="127"/>
    </row>
    <row r="84" spans="1:9" ht="12.75" x14ac:dyDescent="0.2">
      <c r="A84" s="11"/>
      <c r="B84" s="126" t="s">
        <v>61</v>
      </c>
      <c r="C84" s="127"/>
      <c r="D84" s="127"/>
      <c r="E84" s="127"/>
      <c r="F84" s="127"/>
      <c r="G84" s="127"/>
      <c r="H84" s="127"/>
      <c r="I84" s="127"/>
    </row>
    <row r="85" spans="1:9" x14ac:dyDescent="0.2">
      <c r="A85" s="11"/>
      <c r="B85" s="127"/>
      <c r="C85" s="127"/>
      <c r="D85" s="162" t="str">
        <f>D7</f>
        <v>SO 01 - Sklad</v>
      </c>
      <c r="E85" s="180"/>
      <c r="F85" s="180"/>
      <c r="G85" s="180"/>
      <c r="H85" s="127"/>
      <c r="I85" s="127"/>
    </row>
    <row r="86" spans="1:9" x14ac:dyDescent="0.2">
      <c r="A86" s="11"/>
      <c r="B86" s="127"/>
      <c r="C86" s="127"/>
      <c r="D86" s="127"/>
      <c r="E86" s="127"/>
      <c r="F86" s="127"/>
      <c r="G86" s="127"/>
      <c r="H86" s="127"/>
      <c r="I86" s="127"/>
    </row>
    <row r="87" spans="1:9" ht="12.75" x14ac:dyDescent="0.2">
      <c r="A87" s="11"/>
      <c r="B87" s="126" t="s">
        <v>10</v>
      </c>
      <c r="C87" s="127"/>
      <c r="D87" s="127"/>
      <c r="E87" s="117" t="str">
        <f>E10</f>
        <v xml:space="preserve"> </v>
      </c>
      <c r="F87" s="127"/>
      <c r="G87" s="127"/>
      <c r="H87" s="126" t="s">
        <v>12</v>
      </c>
      <c r="I87" s="119">
        <f>IF(I10="","",I10)</f>
        <v>44767</v>
      </c>
    </row>
    <row r="88" spans="1:9" x14ac:dyDescent="0.2">
      <c r="A88" s="11"/>
      <c r="B88" s="127"/>
      <c r="C88" s="127"/>
      <c r="D88" s="127"/>
      <c r="E88" s="127"/>
      <c r="F88" s="127"/>
      <c r="G88" s="127"/>
      <c r="H88" s="127"/>
      <c r="I88" s="127"/>
    </row>
    <row r="89" spans="1:9" ht="12.75" x14ac:dyDescent="0.2">
      <c r="A89" s="11"/>
      <c r="B89" s="126" t="s">
        <v>13</v>
      </c>
      <c r="C89" s="127"/>
      <c r="D89" s="127"/>
      <c r="E89" s="117" t="str">
        <f>D13</f>
        <v>Mafarma s.r.o.</v>
      </c>
      <c r="F89" s="127"/>
      <c r="G89" s="127"/>
      <c r="H89" s="126" t="s">
        <v>20</v>
      </c>
      <c r="I89" s="118" t="e">
        <f>D19</f>
        <v>#REF!</v>
      </c>
    </row>
    <row r="90" spans="1:9" ht="12.75" x14ac:dyDescent="0.2">
      <c r="A90" s="11"/>
      <c r="B90" s="126" t="s">
        <v>19</v>
      </c>
      <c r="C90" s="127"/>
      <c r="D90" s="127"/>
      <c r="E90" s="117" t="e">
        <f>IF(D16="","",D16)</f>
        <v>#REF!</v>
      </c>
      <c r="F90" s="127"/>
      <c r="G90" s="127"/>
      <c r="H90" s="126" t="s">
        <v>21</v>
      </c>
      <c r="I90" s="118" t="str">
        <f>D22</f>
        <v xml:space="preserve">Ing. Karel Bernas </v>
      </c>
    </row>
    <row r="91" spans="1:9" x14ac:dyDescent="0.2">
      <c r="A91" s="11"/>
      <c r="B91" s="127"/>
      <c r="C91" s="127"/>
      <c r="D91" s="127"/>
      <c r="E91" s="127"/>
      <c r="F91" s="127"/>
      <c r="G91" s="127"/>
      <c r="H91" s="127"/>
      <c r="I91" s="127"/>
    </row>
    <row r="92" spans="1:9" ht="12" x14ac:dyDescent="0.2">
      <c r="A92" s="11"/>
      <c r="B92" s="73" t="s">
        <v>66</v>
      </c>
      <c r="C92" s="40"/>
      <c r="D92" s="40"/>
      <c r="E92" s="40"/>
      <c r="F92" s="40"/>
      <c r="G92" s="40"/>
      <c r="H92" s="40"/>
      <c r="I92" s="74" t="s">
        <v>67</v>
      </c>
    </row>
    <row r="93" spans="1:9" x14ac:dyDescent="0.2">
      <c r="A93" s="11"/>
      <c r="B93" s="127"/>
      <c r="C93" s="127"/>
      <c r="D93" s="127"/>
      <c r="E93" s="127"/>
      <c r="F93" s="127"/>
      <c r="G93" s="127"/>
      <c r="H93" s="127"/>
      <c r="I93" s="127"/>
    </row>
    <row r="94" spans="1:9" ht="15.75" x14ac:dyDescent="0.2">
      <c r="A94" s="11"/>
      <c r="B94" s="75" t="s">
        <v>68</v>
      </c>
      <c r="C94" s="127"/>
      <c r="D94" s="127"/>
      <c r="E94" s="127"/>
      <c r="F94" s="127"/>
      <c r="G94" s="127"/>
      <c r="H94" s="127"/>
      <c r="I94" s="120">
        <f>I133</f>
        <v>0</v>
      </c>
    </row>
    <row r="95" spans="1:9" ht="15" x14ac:dyDescent="0.2">
      <c r="A95" s="76"/>
      <c r="B95" s="77"/>
      <c r="C95" s="78" t="s">
        <v>69</v>
      </c>
      <c r="D95" s="79"/>
      <c r="E95" s="79"/>
      <c r="F95" s="79"/>
      <c r="G95" s="79"/>
      <c r="H95" s="79"/>
      <c r="I95" s="80">
        <f>I134</f>
        <v>0</v>
      </c>
    </row>
    <row r="96" spans="1:9" ht="12.75" x14ac:dyDescent="0.2">
      <c r="A96" s="81"/>
      <c r="B96" s="82"/>
      <c r="C96" s="83" t="s">
        <v>70</v>
      </c>
      <c r="D96" s="84"/>
      <c r="E96" s="84"/>
      <c r="F96" s="84"/>
      <c r="G96" s="84"/>
      <c r="H96" s="84"/>
      <c r="I96" s="85">
        <f>I135</f>
        <v>0</v>
      </c>
    </row>
    <row r="97" spans="1:9" ht="12.75" x14ac:dyDescent="0.2">
      <c r="A97" s="81"/>
      <c r="B97" s="82"/>
      <c r="C97" s="83" t="s">
        <v>71</v>
      </c>
      <c r="D97" s="84"/>
      <c r="E97" s="84"/>
      <c r="F97" s="84"/>
      <c r="G97" s="84"/>
      <c r="H97" s="84"/>
      <c r="I97" s="85">
        <f>I145</f>
        <v>0</v>
      </c>
    </row>
    <row r="98" spans="1:9" ht="12.75" x14ac:dyDescent="0.2">
      <c r="A98" s="81"/>
      <c r="B98" s="82"/>
      <c r="C98" s="83" t="s">
        <v>72</v>
      </c>
      <c r="D98" s="84"/>
      <c r="E98" s="84"/>
      <c r="F98" s="84"/>
      <c r="G98" s="84"/>
      <c r="H98" s="84"/>
      <c r="I98" s="85">
        <f>I152</f>
        <v>0</v>
      </c>
    </row>
    <row r="99" spans="1:9" ht="12.75" x14ac:dyDescent="0.2">
      <c r="A99" s="81"/>
      <c r="B99" s="82"/>
      <c r="C99" s="83" t="s">
        <v>73</v>
      </c>
      <c r="D99" s="84"/>
      <c r="E99" s="84"/>
      <c r="F99" s="84"/>
      <c r="G99" s="84"/>
      <c r="H99" s="84"/>
      <c r="I99" s="85">
        <f>I161</f>
        <v>0</v>
      </c>
    </row>
    <row r="100" spans="1:9" ht="12.75" x14ac:dyDescent="0.2">
      <c r="A100" s="81"/>
      <c r="B100" s="82"/>
      <c r="C100" s="83" t="s">
        <v>74</v>
      </c>
      <c r="D100" s="84"/>
      <c r="E100" s="84"/>
      <c r="F100" s="84"/>
      <c r="G100" s="84"/>
      <c r="H100" s="84"/>
      <c r="I100" s="85">
        <f>I167</f>
        <v>0</v>
      </c>
    </row>
    <row r="101" spans="1:9" ht="12.75" x14ac:dyDescent="0.2">
      <c r="A101" s="81"/>
      <c r="B101" s="82"/>
      <c r="C101" s="83" t="s">
        <v>75</v>
      </c>
      <c r="D101" s="84"/>
      <c r="E101" s="84"/>
      <c r="F101" s="84"/>
      <c r="G101" s="84"/>
      <c r="H101" s="84"/>
      <c r="I101" s="85">
        <f>I171</f>
        <v>0</v>
      </c>
    </row>
    <row r="102" spans="1:9" ht="12.75" x14ac:dyDescent="0.2">
      <c r="A102" s="81"/>
      <c r="B102" s="82"/>
      <c r="C102" s="83" t="s">
        <v>76</v>
      </c>
      <c r="D102" s="84"/>
      <c r="E102" s="84"/>
      <c r="F102" s="84"/>
      <c r="G102" s="84"/>
      <c r="H102" s="84"/>
      <c r="I102" s="85">
        <f>I175</f>
        <v>0</v>
      </c>
    </row>
    <row r="103" spans="1:9" ht="15" x14ac:dyDescent="0.2">
      <c r="A103" s="76"/>
      <c r="B103" s="77"/>
      <c r="C103" s="78" t="s">
        <v>77</v>
      </c>
      <c r="D103" s="79"/>
      <c r="E103" s="79"/>
      <c r="F103" s="79"/>
      <c r="G103" s="79"/>
      <c r="H103" s="79"/>
      <c r="I103" s="80">
        <f>I177</f>
        <v>0</v>
      </c>
    </row>
    <row r="104" spans="1:9" ht="12.75" x14ac:dyDescent="0.2">
      <c r="A104" s="81"/>
      <c r="B104" s="82"/>
      <c r="C104" s="83" t="s">
        <v>78</v>
      </c>
      <c r="D104" s="84"/>
      <c r="E104" s="84"/>
      <c r="F104" s="84"/>
      <c r="G104" s="84"/>
      <c r="H104" s="84"/>
      <c r="I104" s="85">
        <f>I178</f>
        <v>0</v>
      </c>
    </row>
    <row r="105" spans="1:9" ht="12.75" x14ac:dyDescent="0.2">
      <c r="A105" s="81"/>
      <c r="B105" s="82"/>
      <c r="C105" s="83" t="s">
        <v>79</v>
      </c>
      <c r="D105" s="84"/>
      <c r="E105" s="84"/>
      <c r="F105" s="84"/>
      <c r="G105" s="84"/>
      <c r="H105" s="84"/>
      <c r="I105" s="85">
        <f>I190</f>
        <v>0</v>
      </c>
    </row>
    <row r="106" spans="1:9" ht="12.75" x14ac:dyDescent="0.2">
      <c r="A106" s="81"/>
      <c r="B106" s="82"/>
      <c r="C106" s="83" t="s">
        <v>80</v>
      </c>
      <c r="D106" s="84"/>
      <c r="E106" s="84"/>
      <c r="F106" s="84"/>
      <c r="G106" s="84"/>
      <c r="H106" s="84"/>
      <c r="I106" s="85">
        <f>I215</f>
        <v>0</v>
      </c>
    </row>
    <row r="107" spans="1:9" ht="12.75" x14ac:dyDescent="0.2">
      <c r="A107" s="81"/>
      <c r="B107" s="82"/>
      <c r="C107" s="83" t="s">
        <v>81</v>
      </c>
      <c r="D107" s="84"/>
      <c r="E107" s="84"/>
      <c r="F107" s="84"/>
      <c r="G107" s="84"/>
      <c r="H107" s="84"/>
      <c r="I107" s="85">
        <f>I218</f>
        <v>0</v>
      </c>
    </row>
    <row r="108" spans="1:9" ht="12.75" x14ac:dyDescent="0.2">
      <c r="A108" s="81"/>
      <c r="B108" s="82"/>
      <c r="C108" s="83" t="s">
        <v>82</v>
      </c>
      <c r="D108" s="84"/>
      <c r="E108" s="84"/>
      <c r="F108" s="84"/>
      <c r="G108" s="84"/>
      <c r="H108" s="84"/>
      <c r="I108" s="85">
        <f>I228</f>
        <v>0</v>
      </c>
    </row>
    <row r="109" spans="1:9" ht="12.75" x14ac:dyDescent="0.2">
      <c r="A109" s="81"/>
      <c r="B109" s="82"/>
      <c r="C109" s="83" t="s">
        <v>83</v>
      </c>
      <c r="D109" s="84"/>
      <c r="E109" s="84"/>
      <c r="F109" s="84"/>
      <c r="G109" s="84"/>
      <c r="H109" s="84"/>
      <c r="I109" s="85">
        <f>I239</f>
        <v>0</v>
      </c>
    </row>
    <row r="110" spans="1:9" x14ac:dyDescent="0.2">
      <c r="A110" s="11"/>
      <c r="B110" s="127"/>
      <c r="C110" s="127"/>
      <c r="D110" s="127"/>
      <c r="E110" s="127"/>
      <c r="F110" s="127"/>
      <c r="G110" s="127"/>
      <c r="H110" s="127"/>
      <c r="I110" s="127"/>
    </row>
    <row r="111" spans="1:9" x14ac:dyDescent="0.2">
      <c r="A111" s="11"/>
      <c r="B111" s="127"/>
      <c r="C111" s="127"/>
      <c r="D111" s="127"/>
      <c r="E111" s="127"/>
      <c r="F111" s="127"/>
      <c r="G111" s="127"/>
      <c r="H111" s="127"/>
      <c r="I111" s="127"/>
    </row>
    <row r="112" spans="1:9" ht="15.75" x14ac:dyDescent="0.2">
      <c r="A112" s="11"/>
      <c r="B112" s="75" t="s">
        <v>84</v>
      </c>
      <c r="C112" s="127"/>
      <c r="D112" s="127"/>
      <c r="E112" s="127"/>
      <c r="F112" s="127"/>
      <c r="G112" s="127"/>
      <c r="H112" s="127"/>
      <c r="I112" s="86">
        <v>0</v>
      </c>
    </row>
    <row r="113" spans="1:9" x14ac:dyDescent="0.2">
      <c r="A113" s="11"/>
      <c r="B113" s="127"/>
      <c r="C113" s="127"/>
      <c r="D113" s="127"/>
      <c r="E113" s="127"/>
      <c r="F113" s="127"/>
      <c r="G113" s="127"/>
      <c r="H113" s="127"/>
      <c r="I113" s="127"/>
    </row>
    <row r="114" spans="1:9" ht="15.75" x14ac:dyDescent="0.2">
      <c r="A114" s="11"/>
      <c r="B114" s="39" t="s">
        <v>59</v>
      </c>
      <c r="C114" s="40"/>
      <c r="D114" s="40"/>
      <c r="E114" s="40"/>
      <c r="F114" s="40"/>
      <c r="G114" s="40"/>
      <c r="H114" s="40"/>
      <c r="I114" s="121">
        <f>ROUND(I94+I112,2)</f>
        <v>0</v>
      </c>
    </row>
    <row r="115" spans="1:9" x14ac:dyDescent="0.2">
      <c r="A115" s="25"/>
      <c r="B115" s="26"/>
      <c r="C115" s="26"/>
      <c r="D115" s="26"/>
      <c r="E115" s="26"/>
      <c r="F115" s="26"/>
      <c r="G115" s="26"/>
      <c r="H115" s="26"/>
      <c r="I115" s="26"/>
    </row>
    <row r="119" spans="1:9" x14ac:dyDescent="0.2">
      <c r="A119" s="27"/>
      <c r="B119" s="28"/>
      <c r="C119" s="28"/>
      <c r="D119" s="28"/>
      <c r="E119" s="28"/>
      <c r="F119" s="28"/>
      <c r="G119" s="28"/>
      <c r="H119" s="28"/>
      <c r="I119" s="28"/>
    </row>
    <row r="120" spans="1:9" ht="18" x14ac:dyDescent="0.2">
      <c r="A120" s="11"/>
      <c r="B120" s="6" t="s">
        <v>85</v>
      </c>
      <c r="C120" s="127"/>
      <c r="D120" s="127"/>
      <c r="E120" s="127"/>
      <c r="F120" s="127"/>
      <c r="G120" s="127"/>
      <c r="H120" s="127"/>
      <c r="I120" s="127"/>
    </row>
    <row r="121" spans="1:9" x14ac:dyDescent="0.2">
      <c r="A121" s="11"/>
      <c r="B121" s="127"/>
      <c r="C121" s="127"/>
      <c r="D121" s="127"/>
      <c r="E121" s="127"/>
      <c r="F121" s="127"/>
      <c r="G121" s="127"/>
      <c r="H121" s="127"/>
      <c r="I121" s="127"/>
    </row>
    <row r="122" spans="1:9" ht="12.75" x14ac:dyDescent="0.2">
      <c r="A122" s="11"/>
      <c r="B122" s="126" t="s">
        <v>6</v>
      </c>
      <c r="C122" s="127"/>
      <c r="D122" s="127"/>
      <c r="E122" s="182" t="s">
        <v>7</v>
      </c>
      <c r="F122" s="183"/>
      <c r="G122" s="183"/>
      <c r="H122" s="183"/>
      <c r="I122" s="127"/>
    </row>
    <row r="123" spans="1:9" ht="12.75" x14ac:dyDescent="0.2">
      <c r="A123" s="11"/>
      <c r="B123" s="127"/>
      <c r="C123" s="127"/>
      <c r="D123" s="178" t="e">
        <f>D5</f>
        <v>#REF!</v>
      </c>
      <c r="E123" s="179"/>
      <c r="F123" s="179"/>
      <c r="G123" s="179"/>
      <c r="H123" s="127"/>
      <c r="I123" s="127"/>
    </row>
    <row r="124" spans="1:9" ht="12.75" x14ac:dyDescent="0.2">
      <c r="A124" s="11"/>
      <c r="B124" s="126" t="s">
        <v>61</v>
      </c>
      <c r="C124" s="127"/>
      <c r="D124" s="127"/>
      <c r="E124" s="127"/>
      <c r="F124" s="127"/>
      <c r="G124" s="127"/>
      <c r="H124" s="127"/>
      <c r="I124" s="127"/>
    </row>
    <row r="125" spans="1:9" x14ac:dyDescent="0.2">
      <c r="A125" s="11"/>
      <c r="B125" s="127"/>
      <c r="C125" s="127"/>
      <c r="D125" s="162" t="str">
        <f>D7</f>
        <v>SO 01 - Sklad</v>
      </c>
      <c r="E125" s="180"/>
      <c r="F125" s="180"/>
      <c r="G125" s="180"/>
      <c r="H125" s="127"/>
      <c r="I125" s="127"/>
    </row>
    <row r="126" spans="1:9" x14ac:dyDescent="0.2">
      <c r="A126" s="11"/>
      <c r="B126" s="127"/>
      <c r="C126" s="127"/>
      <c r="D126" s="127"/>
      <c r="E126" s="127"/>
      <c r="F126" s="127"/>
      <c r="G126" s="127"/>
      <c r="H126" s="127"/>
      <c r="I126" s="127"/>
    </row>
    <row r="127" spans="1:9" ht="12.75" x14ac:dyDescent="0.2">
      <c r="A127" s="11"/>
      <c r="B127" s="126" t="s">
        <v>10</v>
      </c>
      <c r="C127" s="127"/>
      <c r="D127" s="127"/>
      <c r="E127" s="117" t="str">
        <f>E10</f>
        <v xml:space="preserve"> </v>
      </c>
      <c r="F127" s="127"/>
      <c r="G127" s="127"/>
      <c r="H127" s="126" t="s">
        <v>12</v>
      </c>
      <c r="I127" s="119">
        <v>44767</v>
      </c>
    </row>
    <row r="128" spans="1:9" x14ac:dyDescent="0.2">
      <c r="A128" s="11"/>
      <c r="B128" s="127"/>
      <c r="C128" s="127"/>
      <c r="D128" s="127"/>
      <c r="E128" s="127"/>
      <c r="F128" s="127"/>
      <c r="G128" s="127"/>
      <c r="H128" s="127"/>
      <c r="I128" s="127"/>
    </row>
    <row r="129" spans="1:9" ht="12.75" x14ac:dyDescent="0.2">
      <c r="A129" s="11"/>
      <c r="B129" s="126" t="s">
        <v>13</v>
      </c>
      <c r="C129" s="127"/>
      <c r="D129" s="127"/>
      <c r="E129" s="117" t="str">
        <f>D13</f>
        <v>Mafarma s.r.o.</v>
      </c>
      <c r="F129" s="127"/>
      <c r="G129" s="127"/>
      <c r="H129" s="126" t="s">
        <v>20</v>
      </c>
      <c r="I129" s="118" t="e">
        <f>D19</f>
        <v>#REF!</v>
      </c>
    </row>
    <row r="130" spans="1:9" ht="12.75" x14ac:dyDescent="0.2">
      <c r="A130" s="11"/>
      <c r="B130" s="126" t="s">
        <v>19</v>
      </c>
      <c r="C130" s="127"/>
      <c r="D130" s="127"/>
      <c r="E130" s="117" t="e">
        <f>IF(D16="","",D16)</f>
        <v>#REF!</v>
      </c>
      <c r="F130" s="127"/>
      <c r="G130" s="127"/>
      <c r="H130" s="126" t="s">
        <v>21</v>
      </c>
      <c r="I130" s="118" t="str">
        <f>D22</f>
        <v xml:space="preserve">Ing. Karel Bernas </v>
      </c>
    </row>
    <row r="131" spans="1:9" x14ac:dyDescent="0.2">
      <c r="A131" s="11"/>
      <c r="B131" s="127"/>
      <c r="C131" s="127"/>
      <c r="D131" s="127"/>
      <c r="E131" s="127"/>
      <c r="F131" s="127"/>
      <c r="G131" s="127"/>
      <c r="H131" s="127"/>
      <c r="I131" s="127"/>
    </row>
    <row r="132" spans="1:9" ht="12" x14ac:dyDescent="0.2">
      <c r="A132" s="87"/>
      <c r="B132" s="88" t="s">
        <v>86</v>
      </c>
      <c r="C132" s="89" t="s">
        <v>51</v>
      </c>
      <c r="D132" s="89" t="s">
        <v>47</v>
      </c>
      <c r="E132" s="89" t="s">
        <v>48</v>
      </c>
      <c r="F132" s="89" t="s">
        <v>87</v>
      </c>
      <c r="G132" s="89" t="s">
        <v>88</v>
      </c>
      <c r="H132" s="89" t="s">
        <v>89</v>
      </c>
      <c r="I132" s="90" t="s">
        <v>67</v>
      </c>
    </row>
    <row r="133" spans="1:9" ht="15.75" x14ac:dyDescent="0.25">
      <c r="A133" s="11"/>
      <c r="B133" s="35" t="s">
        <v>90</v>
      </c>
      <c r="C133" s="127"/>
      <c r="D133" s="127"/>
      <c r="E133" s="127"/>
      <c r="F133" s="127"/>
      <c r="G133" s="127"/>
      <c r="H133" s="127"/>
      <c r="I133" s="91">
        <f>I134+I177</f>
        <v>0</v>
      </c>
    </row>
    <row r="134" spans="1:9" ht="15" x14ac:dyDescent="0.2">
      <c r="A134" s="92"/>
      <c r="B134" s="93"/>
      <c r="C134" s="94" t="s">
        <v>53</v>
      </c>
      <c r="D134" s="95" t="s">
        <v>91</v>
      </c>
      <c r="E134" s="95" t="s">
        <v>92</v>
      </c>
      <c r="F134" s="93"/>
      <c r="G134" s="93"/>
      <c r="H134" s="93"/>
      <c r="I134" s="96">
        <f>I135+I145+I152+I161+I167+I171+I175</f>
        <v>0</v>
      </c>
    </row>
    <row r="135" spans="1:9" ht="12.75" x14ac:dyDescent="0.2">
      <c r="A135" s="92"/>
      <c r="B135" s="93"/>
      <c r="C135" s="94" t="s">
        <v>53</v>
      </c>
      <c r="D135" s="97" t="s">
        <v>56</v>
      </c>
      <c r="E135" s="97" t="s">
        <v>93</v>
      </c>
      <c r="F135" s="93"/>
      <c r="G135" s="93"/>
      <c r="H135" s="93"/>
      <c r="I135" s="98">
        <f>SUM(I136:I144)</f>
        <v>0</v>
      </c>
    </row>
    <row r="136" spans="1:9" ht="24" x14ac:dyDescent="0.2">
      <c r="A136" s="11"/>
      <c r="B136" s="99" t="s">
        <v>56</v>
      </c>
      <c r="C136" s="99" t="s">
        <v>94</v>
      </c>
      <c r="D136" s="100" t="s">
        <v>95</v>
      </c>
      <c r="E136" s="101" t="s">
        <v>96</v>
      </c>
      <c r="F136" s="102" t="s">
        <v>97</v>
      </c>
      <c r="G136" s="103">
        <v>60.18</v>
      </c>
      <c r="H136" s="104"/>
      <c r="I136" s="104">
        <f t="shared" ref="I136:I144" si="0">ROUND(H136*G136,2)</f>
        <v>0</v>
      </c>
    </row>
    <row r="137" spans="1:9" ht="24" x14ac:dyDescent="0.2">
      <c r="A137" s="11"/>
      <c r="B137" s="99" t="s">
        <v>57</v>
      </c>
      <c r="C137" s="99" t="s">
        <v>94</v>
      </c>
      <c r="D137" s="100" t="s">
        <v>99</v>
      </c>
      <c r="E137" s="101" t="s">
        <v>100</v>
      </c>
      <c r="F137" s="102" t="s">
        <v>97</v>
      </c>
      <c r="G137" s="103">
        <v>1397.5</v>
      </c>
      <c r="H137" s="104"/>
      <c r="I137" s="104">
        <f t="shared" si="0"/>
        <v>0</v>
      </c>
    </row>
    <row r="138" spans="1:9" ht="36" x14ac:dyDescent="0.2">
      <c r="A138" s="11"/>
      <c r="B138" s="99" t="s">
        <v>101</v>
      </c>
      <c r="C138" s="99" t="s">
        <v>94</v>
      </c>
      <c r="D138" s="100" t="s">
        <v>102</v>
      </c>
      <c r="E138" s="101" t="s">
        <v>103</v>
      </c>
      <c r="F138" s="102" t="s">
        <v>97</v>
      </c>
      <c r="G138" s="103">
        <v>146.35</v>
      </c>
      <c r="H138" s="104"/>
      <c r="I138" s="104">
        <f t="shared" si="0"/>
        <v>0</v>
      </c>
    </row>
    <row r="139" spans="1:9" ht="24" x14ac:dyDescent="0.2">
      <c r="A139" s="11"/>
      <c r="B139" s="99" t="s">
        <v>98</v>
      </c>
      <c r="C139" s="99" t="s">
        <v>94</v>
      </c>
      <c r="D139" s="100" t="s">
        <v>104</v>
      </c>
      <c r="E139" s="101" t="s">
        <v>105</v>
      </c>
      <c r="F139" s="102" t="s">
        <v>97</v>
      </c>
      <c r="G139" s="103">
        <v>1604.03</v>
      </c>
      <c r="H139" s="104"/>
      <c r="I139" s="104">
        <f t="shared" si="0"/>
        <v>0</v>
      </c>
    </row>
    <row r="140" spans="1:9" ht="24" x14ac:dyDescent="0.2">
      <c r="A140" s="11"/>
      <c r="B140" s="99" t="s">
        <v>106</v>
      </c>
      <c r="C140" s="99" t="s">
        <v>94</v>
      </c>
      <c r="D140" s="100" t="s">
        <v>107</v>
      </c>
      <c r="E140" s="101" t="s">
        <v>108</v>
      </c>
      <c r="F140" s="102" t="s">
        <v>97</v>
      </c>
      <c r="G140" s="103">
        <v>60.18</v>
      </c>
      <c r="H140" s="104"/>
      <c r="I140" s="104">
        <f t="shared" si="0"/>
        <v>0</v>
      </c>
    </row>
    <row r="141" spans="1:9" ht="24" x14ac:dyDescent="0.2">
      <c r="A141" s="11"/>
      <c r="B141" s="99" t="s">
        <v>109</v>
      </c>
      <c r="C141" s="99" t="s">
        <v>94</v>
      </c>
      <c r="D141" s="100" t="s">
        <v>110</v>
      </c>
      <c r="E141" s="101" t="s">
        <v>111</v>
      </c>
      <c r="F141" s="102" t="s">
        <v>97</v>
      </c>
      <c r="G141" s="103">
        <v>258.14</v>
      </c>
      <c r="H141" s="104"/>
      <c r="I141" s="104">
        <f t="shared" si="0"/>
        <v>0</v>
      </c>
    </row>
    <row r="142" spans="1:9" ht="12" x14ac:dyDescent="0.2">
      <c r="A142" s="11"/>
      <c r="B142" s="99" t="s">
        <v>112</v>
      </c>
      <c r="C142" s="99" t="s">
        <v>94</v>
      </c>
      <c r="D142" s="100" t="s">
        <v>113</v>
      </c>
      <c r="E142" s="101" t="s">
        <v>114</v>
      </c>
      <c r="F142" s="102" t="s">
        <v>97</v>
      </c>
      <c r="G142" s="103">
        <v>1604.03</v>
      </c>
      <c r="H142" s="104"/>
      <c r="I142" s="104">
        <f t="shared" si="0"/>
        <v>0</v>
      </c>
    </row>
    <row r="143" spans="1:9" ht="24" x14ac:dyDescent="0.2">
      <c r="A143" s="11"/>
      <c r="B143" s="99" t="s">
        <v>115</v>
      </c>
      <c r="C143" s="99" t="s">
        <v>94</v>
      </c>
      <c r="D143" s="100" t="s">
        <v>116</v>
      </c>
      <c r="E143" s="101" t="s">
        <v>117</v>
      </c>
      <c r="F143" s="102" t="s">
        <v>97</v>
      </c>
      <c r="G143" s="103">
        <v>107.2</v>
      </c>
      <c r="H143" s="104"/>
      <c r="I143" s="104">
        <f t="shared" si="0"/>
        <v>0</v>
      </c>
    </row>
    <row r="144" spans="1:9" ht="24" x14ac:dyDescent="0.2">
      <c r="A144" s="11"/>
      <c r="B144" s="99" t="s">
        <v>118</v>
      </c>
      <c r="C144" s="99" t="s">
        <v>94</v>
      </c>
      <c r="D144" s="100" t="s">
        <v>119</v>
      </c>
      <c r="E144" s="101" t="s">
        <v>120</v>
      </c>
      <c r="F144" s="102" t="s">
        <v>121</v>
      </c>
      <c r="G144" s="103">
        <v>1028.4000000000001</v>
      </c>
      <c r="H144" s="104"/>
      <c r="I144" s="104">
        <f t="shared" si="0"/>
        <v>0</v>
      </c>
    </row>
    <row r="145" spans="1:9" ht="12.75" x14ac:dyDescent="0.2">
      <c r="A145" s="92"/>
      <c r="B145" s="93"/>
      <c r="C145" s="94" t="s">
        <v>53</v>
      </c>
      <c r="D145" s="97" t="s">
        <v>57</v>
      </c>
      <c r="E145" s="97" t="s">
        <v>122</v>
      </c>
      <c r="F145" s="93"/>
      <c r="G145" s="93"/>
      <c r="H145" s="93"/>
      <c r="I145" s="98">
        <f>SUM(I146:I151)</f>
        <v>0</v>
      </c>
    </row>
    <row r="146" spans="1:9" ht="12" x14ac:dyDescent="0.2">
      <c r="A146" s="11"/>
      <c r="B146" s="99" t="s">
        <v>123</v>
      </c>
      <c r="C146" s="99" t="s">
        <v>94</v>
      </c>
      <c r="D146" s="100" t="s">
        <v>124</v>
      </c>
      <c r="E146" s="101" t="s">
        <v>125</v>
      </c>
      <c r="F146" s="102" t="s">
        <v>121</v>
      </c>
      <c r="G146" s="103">
        <v>457.63</v>
      </c>
      <c r="H146" s="104"/>
      <c r="I146" s="104">
        <f t="shared" ref="I146:I151" si="1">ROUND(H146*G146,2)</f>
        <v>0</v>
      </c>
    </row>
    <row r="147" spans="1:9" ht="12" x14ac:dyDescent="0.2">
      <c r="A147" s="11"/>
      <c r="B147" s="99" t="s">
        <v>126</v>
      </c>
      <c r="C147" s="99" t="s">
        <v>94</v>
      </c>
      <c r="D147" s="100" t="s">
        <v>127</v>
      </c>
      <c r="E147" s="101" t="s">
        <v>128</v>
      </c>
      <c r="F147" s="102" t="s">
        <v>121</v>
      </c>
      <c r="G147" s="103">
        <v>457.63</v>
      </c>
      <c r="H147" s="104"/>
      <c r="I147" s="104">
        <f t="shared" si="1"/>
        <v>0</v>
      </c>
    </row>
    <row r="148" spans="1:9" ht="24" x14ac:dyDescent="0.2">
      <c r="A148" s="11"/>
      <c r="B148" s="99" t="s">
        <v>129</v>
      </c>
      <c r="C148" s="99" t="s">
        <v>94</v>
      </c>
      <c r="D148" s="100" t="s">
        <v>130</v>
      </c>
      <c r="E148" s="101" t="s">
        <v>131</v>
      </c>
      <c r="F148" s="102" t="s">
        <v>132</v>
      </c>
      <c r="G148" s="103">
        <v>11.536</v>
      </c>
      <c r="H148" s="104"/>
      <c r="I148" s="104">
        <f t="shared" si="1"/>
        <v>0</v>
      </c>
    </row>
    <row r="149" spans="1:9" ht="24" x14ac:dyDescent="0.2">
      <c r="A149" s="11"/>
      <c r="B149" s="99" t="s">
        <v>133</v>
      </c>
      <c r="C149" s="99" t="s">
        <v>94</v>
      </c>
      <c r="D149" s="100" t="s">
        <v>134</v>
      </c>
      <c r="E149" s="101" t="s">
        <v>292</v>
      </c>
      <c r="F149" s="102" t="s">
        <v>97</v>
      </c>
      <c r="G149" s="103">
        <v>110.24</v>
      </c>
      <c r="H149" s="104"/>
      <c r="I149" s="104">
        <f t="shared" si="1"/>
        <v>0</v>
      </c>
    </row>
    <row r="150" spans="1:9" ht="12" x14ac:dyDescent="0.2">
      <c r="A150" s="11"/>
      <c r="B150" s="99" t="s">
        <v>135</v>
      </c>
      <c r="C150" s="99" t="s">
        <v>94</v>
      </c>
      <c r="D150" s="100" t="s">
        <v>136</v>
      </c>
      <c r="E150" s="101" t="s">
        <v>137</v>
      </c>
      <c r="F150" s="102" t="s">
        <v>97</v>
      </c>
      <c r="G150" s="103">
        <v>15.6</v>
      </c>
      <c r="H150" s="104"/>
      <c r="I150" s="104">
        <f t="shared" si="1"/>
        <v>0</v>
      </c>
    </row>
    <row r="151" spans="1:9" ht="24" x14ac:dyDescent="0.2">
      <c r="A151" s="11"/>
      <c r="B151" s="99" t="s">
        <v>2</v>
      </c>
      <c r="C151" s="99" t="s">
        <v>94</v>
      </c>
      <c r="D151" s="100" t="s">
        <v>138</v>
      </c>
      <c r="E151" s="101" t="s">
        <v>139</v>
      </c>
      <c r="F151" s="102" t="s">
        <v>97</v>
      </c>
      <c r="G151" s="103">
        <v>60.18</v>
      </c>
      <c r="H151" s="104"/>
      <c r="I151" s="104">
        <f t="shared" si="1"/>
        <v>0</v>
      </c>
    </row>
    <row r="152" spans="1:9" ht="12.75" x14ac:dyDescent="0.2">
      <c r="A152" s="92"/>
      <c r="B152" s="93"/>
      <c r="C152" s="94" t="s">
        <v>53</v>
      </c>
      <c r="D152" s="97" t="s">
        <v>101</v>
      </c>
      <c r="E152" s="97" t="s">
        <v>140</v>
      </c>
      <c r="F152" s="93"/>
      <c r="G152" s="93"/>
      <c r="H152" s="93"/>
      <c r="I152" s="98">
        <f>SUM(I153:I160)</f>
        <v>0</v>
      </c>
    </row>
    <row r="153" spans="1:9" ht="12" x14ac:dyDescent="0.2">
      <c r="A153" s="11"/>
      <c r="B153" s="99" t="s">
        <v>141</v>
      </c>
      <c r="C153" s="99" t="s">
        <v>94</v>
      </c>
      <c r="D153" s="100" t="s">
        <v>142</v>
      </c>
      <c r="E153" s="101" t="s">
        <v>143</v>
      </c>
      <c r="F153" s="102" t="s">
        <v>97</v>
      </c>
      <c r="G153" s="103">
        <v>40.869999999999997</v>
      </c>
      <c r="H153" s="104"/>
      <c r="I153" s="104">
        <f t="shared" ref="I153:I160" si="2">ROUND(H153*G153,2)</f>
        <v>0</v>
      </c>
    </row>
    <row r="154" spans="1:9" ht="24" x14ac:dyDescent="0.2">
      <c r="A154" s="11"/>
      <c r="B154" s="99" t="s">
        <v>144</v>
      </c>
      <c r="C154" s="99" t="s">
        <v>94</v>
      </c>
      <c r="D154" s="100" t="s">
        <v>145</v>
      </c>
      <c r="E154" s="101" t="s">
        <v>146</v>
      </c>
      <c r="F154" s="102" t="s">
        <v>121</v>
      </c>
      <c r="G154" s="103">
        <v>177.12</v>
      </c>
      <c r="H154" s="104"/>
      <c r="I154" s="104">
        <f t="shared" si="2"/>
        <v>0</v>
      </c>
    </row>
    <row r="155" spans="1:9" ht="24" x14ac:dyDescent="0.2">
      <c r="A155" s="11"/>
      <c r="B155" s="99" t="s">
        <v>147</v>
      </c>
      <c r="C155" s="99" t="s">
        <v>94</v>
      </c>
      <c r="D155" s="100" t="s">
        <v>148</v>
      </c>
      <c r="E155" s="101" t="s">
        <v>149</v>
      </c>
      <c r="F155" s="102" t="s">
        <v>121</v>
      </c>
      <c r="G155" s="103">
        <v>177.12</v>
      </c>
      <c r="H155" s="104"/>
      <c r="I155" s="104">
        <f t="shared" si="2"/>
        <v>0</v>
      </c>
    </row>
    <row r="156" spans="1:9" ht="12" x14ac:dyDescent="0.2">
      <c r="A156" s="11"/>
      <c r="B156" s="99" t="s">
        <v>150</v>
      </c>
      <c r="C156" s="99" t="s">
        <v>94</v>
      </c>
      <c r="D156" s="100" t="s">
        <v>151</v>
      </c>
      <c r="E156" s="101" t="s">
        <v>152</v>
      </c>
      <c r="F156" s="102" t="s">
        <v>132</v>
      </c>
      <c r="G156" s="103">
        <v>6.1310000000000002</v>
      </c>
      <c r="H156" s="104"/>
      <c r="I156" s="104">
        <f t="shared" si="2"/>
        <v>0</v>
      </c>
    </row>
    <row r="157" spans="1:9" ht="12" x14ac:dyDescent="0.2">
      <c r="A157" s="11"/>
      <c r="B157" s="99" t="s">
        <v>153</v>
      </c>
      <c r="C157" s="99" t="s">
        <v>94</v>
      </c>
      <c r="D157" s="100" t="s">
        <v>154</v>
      </c>
      <c r="E157" s="101" t="s">
        <v>155</v>
      </c>
      <c r="F157" s="102" t="s">
        <v>97</v>
      </c>
      <c r="G157" s="103">
        <v>32.256</v>
      </c>
      <c r="H157" s="104"/>
      <c r="I157" s="104">
        <f t="shared" si="2"/>
        <v>0</v>
      </c>
    </row>
    <row r="158" spans="1:9" ht="24" x14ac:dyDescent="0.2">
      <c r="A158" s="11"/>
      <c r="B158" s="99" t="s">
        <v>1</v>
      </c>
      <c r="C158" s="99" t="s">
        <v>94</v>
      </c>
      <c r="D158" s="100" t="s">
        <v>156</v>
      </c>
      <c r="E158" s="101" t="s">
        <v>157</v>
      </c>
      <c r="F158" s="102" t="s">
        <v>121</v>
      </c>
      <c r="G158" s="103">
        <v>268.8</v>
      </c>
      <c r="H158" s="104"/>
      <c r="I158" s="104">
        <f t="shared" si="2"/>
        <v>0</v>
      </c>
    </row>
    <row r="159" spans="1:9" ht="24" x14ac:dyDescent="0.2">
      <c r="A159" s="11"/>
      <c r="B159" s="99" t="s">
        <v>158</v>
      </c>
      <c r="C159" s="99" t="s">
        <v>94</v>
      </c>
      <c r="D159" s="100" t="s">
        <v>159</v>
      </c>
      <c r="E159" s="101" t="s">
        <v>160</v>
      </c>
      <c r="F159" s="102" t="s">
        <v>121</v>
      </c>
      <c r="G159" s="103">
        <v>268.8</v>
      </c>
      <c r="H159" s="104"/>
      <c r="I159" s="104">
        <f t="shared" si="2"/>
        <v>0</v>
      </c>
    </row>
    <row r="160" spans="1:9" ht="12" x14ac:dyDescent="0.2">
      <c r="A160" s="11"/>
      <c r="B160" s="99" t="s">
        <v>161</v>
      </c>
      <c r="C160" s="99" t="s">
        <v>94</v>
      </c>
      <c r="D160" s="100" t="s">
        <v>162</v>
      </c>
      <c r="E160" s="101" t="s">
        <v>163</v>
      </c>
      <c r="F160" s="102" t="s">
        <v>132</v>
      </c>
      <c r="G160" s="103">
        <v>11.901</v>
      </c>
      <c r="H160" s="104"/>
      <c r="I160" s="104">
        <f t="shared" si="2"/>
        <v>0</v>
      </c>
    </row>
    <row r="161" spans="1:16" ht="12.75" x14ac:dyDescent="0.2">
      <c r="A161" s="92"/>
      <c r="B161" s="93"/>
      <c r="C161" s="94" t="s">
        <v>53</v>
      </c>
      <c r="D161" s="97" t="s">
        <v>109</v>
      </c>
      <c r="E161" s="97" t="s">
        <v>164</v>
      </c>
      <c r="F161" s="93"/>
      <c r="G161" s="93"/>
      <c r="H161" s="93"/>
      <c r="I161" s="98">
        <f>SUM(I162:I166)</f>
        <v>0</v>
      </c>
    </row>
    <row r="162" spans="1:16" ht="24" x14ac:dyDescent="0.2">
      <c r="A162" s="11"/>
      <c r="B162" s="99" t="s">
        <v>165</v>
      </c>
      <c r="C162" s="99" t="s">
        <v>94</v>
      </c>
      <c r="D162" s="100" t="s">
        <v>166</v>
      </c>
      <c r="E162" s="101" t="s">
        <v>167</v>
      </c>
      <c r="F162" s="102" t="s">
        <v>97</v>
      </c>
      <c r="G162" s="103">
        <v>79.75</v>
      </c>
      <c r="H162" s="104"/>
      <c r="I162" s="104">
        <f>ROUND(H162*G162,2)</f>
        <v>0</v>
      </c>
    </row>
    <row r="163" spans="1:16" ht="24" x14ac:dyDescent="0.2">
      <c r="A163" s="11"/>
      <c r="B163" s="99" t="s">
        <v>168</v>
      </c>
      <c r="C163" s="99" t="s">
        <v>94</v>
      </c>
      <c r="D163" s="100" t="s">
        <v>169</v>
      </c>
      <c r="E163" s="101" t="s">
        <v>170</v>
      </c>
      <c r="F163" s="102" t="s">
        <v>97</v>
      </c>
      <c r="G163" s="103">
        <v>320.08</v>
      </c>
      <c r="H163" s="104"/>
      <c r="I163" s="104">
        <f>ROUND(H163*G163,2)</f>
        <v>0</v>
      </c>
    </row>
    <row r="164" spans="1:16" ht="24" x14ac:dyDescent="0.2">
      <c r="A164" s="11"/>
      <c r="B164" s="99" t="s">
        <v>171</v>
      </c>
      <c r="C164" s="99" t="s">
        <v>94</v>
      </c>
      <c r="D164" s="100" t="s">
        <v>172</v>
      </c>
      <c r="E164" s="101" t="s">
        <v>173</v>
      </c>
      <c r="F164" s="102" t="s">
        <v>97</v>
      </c>
      <c r="G164" s="103">
        <v>79.75</v>
      </c>
      <c r="H164" s="104"/>
      <c r="I164" s="104">
        <f>ROUND(H164*G164,2)</f>
        <v>0</v>
      </c>
    </row>
    <row r="165" spans="1:16" ht="12" x14ac:dyDescent="0.2">
      <c r="A165" s="11"/>
      <c r="B165" s="99" t="s">
        <v>174</v>
      </c>
      <c r="C165" s="99" t="s">
        <v>94</v>
      </c>
      <c r="D165" s="100" t="s">
        <v>175</v>
      </c>
      <c r="E165" s="101" t="s">
        <v>176</v>
      </c>
      <c r="F165" s="102" t="s">
        <v>132</v>
      </c>
      <c r="G165" s="103">
        <v>31.611000000000001</v>
      </c>
      <c r="H165" s="104"/>
      <c r="I165" s="104">
        <f>ROUND(H165*G165,2)</f>
        <v>0</v>
      </c>
    </row>
    <row r="166" spans="1:16" ht="12" x14ac:dyDescent="0.2">
      <c r="A166" s="107"/>
      <c r="B166" s="99">
        <v>28</v>
      </c>
      <c r="C166" s="99" t="s">
        <v>94</v>
      </c>
      <c r="D166" s="100" t="s">
        <v>290</v>
      </c>
      <c r="E166" s="101" t="s">
        <v>291</v>
      </c>
      <c r="F166" s="102" t="s">
        <v>97</v>
      </c>
      <c r="G166" s="103">
        <v>328.3</v>
      </c>
      <c r="H166" s="104"/>
      <c r="I166" s="104">
        <f>ROUND(H166*G166,2)</f>
        <v>0</v>
      </c>
      <c r="J166" s="133"/>
      <c r="K166" s="181"/>
      <c r="L166" s="181"/>
      <c r="M166" s="181"/>
      <c r="N166" s="181"/>
      <c r="O166" s="181"/>
      <c r="P166" s="181"/>
    </row>
    <row r="167" spans="1:16" ht="12.75" x14ac:dyDescent="0.2">
      <c r="A167" s="92"/>
      <c r="B167" s="93"/>
      <c r="C167" s="94" t="s">
        <v>53</v>
      </c>
      <c r="D167" s="97" t="s">
        <v>118</v>
      </c>
      <c r="E167" s="97" t="s">
        <v>179</v>
      </c>
      <c r="F167" s="93"/>
      <c r="G167" s="132"/>
      <c r="H167" s="93"/>
      <c r="I167" s="98">
        <f>SUM(I168:I170)</f>
        <v>0</v>
      </c>
    </row>
    <row r="168" spans="1:16" ht="36" x14ac:dyDescent="0.2">
      <c r="A168" s="11"/>
      <c r="B168" s="99">
        <v>29</v>
      </c>
      <c r="C168" s="99" t="s">
        <v>94</v>
      </c>
      <c r="D168" s="100" t="s">
        <v>180</v>
      </c>
      <c r="E168" s="101" t="s">
        <v>181</v>
      </c>
      <c r="F168" s="102" t="s">
        <v>121</v>
      </c>
      <c r="G168" s="103">
        <v>1908</v>
      </c>
      <c r="H168" s="104"/>
      <c r="I168" s="104">
        <f>ROUND(H168*G168,2)</f>
        <v>0</v>
      </c>
    </row>
    <row r="169" spans="1:16" ht="24" x14ac:dyDescent="0.2">
      <c r="A169" s="11"/>
      <c r="B169" s="99">
        <v>30</v>
      </c>
      <c r="C169" s="99" t="s">
        <v>94</v>
      </c>
      <c r="D169" s="100" t="s">
        <v>182</v>
      </c>
      <c r="E169" s="101" t="s">
        <v>183</v>
      </c>
      <c r="F169" s="102" t="s">
        <v>121</v>
      </c>
      <c r="G169" s="103">
        <v>116.04</v>
      </c>
      <c r="H169" s="104"/>
      <c r="I169" s="104">
        <f>ROUND(H169*G169,2)</f>
        <v>0</v>
      </c>
    </row>
    <row r="170" spans="1:16" ht="12" x14ac:dyDescent="0.2">
      <c r="A170" s="11"/>
      <c r="B170" s="99">
        <v>31</v>
      </c>
      <c r="C170" s="99" t="s">
        <v>94</v>
      </c>
      <c r="D170" s="100" t="s">
        <v>184</v>
      </c>
      <c r="E170" s="101" t="s">
        <v>185</v>
      </c>
      <c r="F170" s="102" t="s">
        <v>97</v>
      </c>
      <c r="G170" s="103">
        <v>11.31</v>
      </c>
      <c r="H170" s="104"/>
      <c r="I170" s="104">
        <f>ROUND(H170*G170,2)</f>
        <v>0</v>
      </c>
    </row>
    <row r="171" spans="1:16" ht="12.75" x14ac:dyDescent="0.2">
      <c r="A171" s="92"/>
      <c r="B171" s="93"/>
      <c r="C171" s="94" t="s">
        <v>53</v>
      </c>
      <c r="D171" s="97" t="s">
        <v>186</v>
      </c>
      <c r="E171" s="97" t="s">
        <v>187</v>
      </c>
      <c r="F171" s="93"/>
      <c r="G171" s="93"/>
      <c r="H171" s="93"/>
      <c r="I171" s="98">
        <f>SUM(I172:I174)</f>
        <v>0</v>
      </c>
    </row>
    <row r="172" spans="1:16" ht="24" x14ac:dyDescent="0.2">
      <c r="A172" s="11"/>
      <c r="B172" s="99">
        <v>32</v>
      </c>
      <c r="C172" s="99" t="s">
        <v>94</v>
      </c>
      <c r="D172" s="100" t="s">
        <v>188</v>
      </c>
      <c r="E172" s="101" t="s">
        <v>189</v>
      </c>
      <c r="F172" s="102" t="s">
        <v>132</v>
      </c>
      <c r="G172" s="103">
        <v>68.337999999999994</v>
      </c>
      <c r="H172" s="104"/>
      <c r="I172" s="104">
        <f>ROUND(H172*G172,2)</f>
        <v>0</v>
      </c>
    </row>
    <row r="173" spans="1:16" ht="24" x14ac:dyDescent="0.2">
      <c r="A173" s="11"/>
      <c r="B173" s="99">
        <v>33</v>
      </c>
      <c r="C173" s="99" t="s">
        <v>94</v>
      </c>
      <c r="D173" s="100" t="s">
        <v>190</v>
      </c>
      <c r="E173" s="101" t="s">
        <v>191</v>
      </c>
      <c r="F173" s="102" t="s">
        <v>132</v>
      </c>
      <c r="G173" s="103">
        <v>68.337999999999994</v>
      </c>
      <c r="H173" s="104"/>
      <c r="I173" s="104">
        <f>ROUND(H173*G173,2)</f>
        <v>0</v>
      </c>
    </row>
    <row r="174" spans="1:16" ht="24" x14ac:dyDescent="0.2">
      <c r="A174" s="11"/>
      <c r="B174" s="99">
        <v>34</v>
      </c>
      <c r="C174" s="99" t="s">
        <v>94</v>
      </c>
      <c r="D174" s="100" t="s">
        <v>192</v>
      </c>
      <c r="E174" s="101" t="s">
        <v>193</v>
      </c>
      <c r="F174" s="102" t="s">
        <v>132</v>
      </c>
      <c r="G174" s="103">
        <v>58.591999999999999</v>
      </c>
      <c r="H174" s="104"/>
      <c r="I174" s="104">
        <f>ROUND(H174*G174,2)</f>
        <v>0</v>
      </c>
    </row>
    <row r="175" spans="1:16" ht="12.75" x14ac:dyDescent="0.2">
      <c r="A175" s="92"/>
      <c r="B175" s="93"/>
      <c r="C175" s="94" t="s">
        <v>53</v>
      </c>
      <c r="D175" s="97" t="s">
        <v>194</v>
      </c>
      <c r="E175" s="97" t="s">
        <v>195</v>
      </c>
      <c r="F175" s="93"/>
      <c r="G175" s="93"/>
      <c r="H175" s="93"/>
      <c r="I175" s="98">
        <f>SUM(I176)</f>
        <v>0</v>
      </c>
    </row>
    <row r="176" spans="1:16" ht="12" x14ac:dyDescent="0.2">
      <c r="A176" s="11"/>
      <c r="B176" s="99">
        <v>35</v>
      </c>
      <c r="C176" s="99" t="s">
        <v>94</v>
      </c>
      <c r="D176" s="100" t="s">
        <v>196</v>
      </c>
      <c r="E176" s="101" t="s">
        <v>197</v>
      </c>
      <c r="F176" s="102" t="s">
        <v>132</v>
      </c>
      <c r="G176" s="103">
        <v>2029.8610000000001</v>
      </c>
      <c r="H176" s="104"/>
      <c r="I176" s="104">
        <f>ROUND(H176*G176,2)</f>
        <v>0</v>
      </c>
    </row>
    <row r="177" spans="1:9" ht="15" x14ac:dyDescent="0.2">
      <c r="A177" s="92"/>
      <c r="B177" s="93"/>
      <c r="C177" s="94" t="s">
        <v>53</v>
      </c>
      <c r="D177" s="95" t="s">
        <v>198</v>
      </c>
      <c r="E177" s="95" t="s">
        <v>199</v>
      </c>
      <c r="F177" s="93"/>
      <c r="G177" s="93"/>
      <c r="H177" s="93"/>
      <c r="I177" s="96">
        <f>I178+I190+I215+I218+I228+I239</f>
        <v>0</v>
      </c>
    </row>
    <row r="178" spans="1:9" ht="12.75" x14ac:dyDescent="0.2">
      <c r="A178" s="92"/>
      <c r="B178" s="93"/>
      <c r="C178" s="94" t="s">
        <v>53</v>
      </c>
      <c r="D178" s="97" t="s">
        <v>200</v>
      </c>
      <c r="E178" s="97" t="s">
        <v>201</v>
      </c>
      <c r="F178" s="93"/>
      <c r="G178" s="93"/>
      <c r="H178" s="93"/>
      <c r="I178" s="98">
        <f>SUM(I179:I189)</f>
        <v>0</v>
      </c>
    </row>
    <row r="179" spans="1:9" ht="24" x14ac:dyDescent="0.2">
      <c r="A179" s="11"/>
      <c r="B179" s="99">
        <v>36</v>
      </c>
      <c r="C179" s="99" t="s">
        <v>94</v>
      </c>
      <c r="D179" s="100" t="s">
        <v>202</v>
      </c>
      <c r="E179" s="101" t="s">
        <v>203</v>
      </c>
      <c r="F179" s="102" t="s">
        <v>204</v>
      </c>
      <c r="G179" s="103">
        <v>350</v>
      </c>
      <c r="H179" s="104"/>
      <c r="I179" s="104">
        <f>ROUND(H179*G179,2)</f>
        <v>0</v>
      </c>
    </row>
    <row r="180" spans="1:9" ht="12" x14ac:dyDescent="0.2">
      <c r="A180" s="11"/>
      <c r="B180" s="111">
        <v>37</v>
      </c>
      <c r="C180" s="111" t="s">
        <v>178</v>
      </c>
      <c r="D180" s="112" t="s">
        <v>205</v>
      </c>
      <c r="E180" s="113" t="s">
        <v>206</v>
      </c>
      <c r="F180" s="114" t="s">
        <v>207</v>
      </c>
      <c r="G180" s="115">
        <v>335</v>
      </c>
      <c r="H180" s="116"/>
      <c r="I180" s="116">
        <f>ROUND(H180*G180,2)</f>
        <v>0</v>
      </c>
    </row>
    <row r="181" spans="1:9" ht="24" x14ac:dyDescent="0.2">
      <c r="A181" s="11"/>
      <c r="B181" s="99">
        <v>38</v>
      </c>
      <c r="C181" s="99" t="s">
        <v>94</v>
      </c>
      <c r="D181" s="100" t="s">
        <v>208</v>
      </c>
      <c r="E181" s="101" t="s">
        <v>209</v>
      </c>
      <c r="F181" s="102" t="s">
        <v>204</v>
      </c>
      <c r="G181" s="103">
        <v>400</v>
      </c>
      <c r="H181" s="104"/>
      <c r="I181" s="104">
        <f>ROUND(H181*G181,2)</f>
        <v>0</v>
      </c>
    </row>
    <row r="182" spans="1:9" ht="12" x14ac:dyDescent="0.2">
      <c r="A182" s="11"/>
      <c r="B182" s="111">
        <v>39</v>
      </c>
      <c r="C182" s="111" t="s">
        <v>178</v>
      </c>
      <c r="D182" s="112" t="s">
        <v>210</v>
      </c>
      <c r="E182" s="113" t="s">
        <v>211</v>
      </c>
      <c r="F182" s="114" t="s">
        <v>207</v>
      </c>
      <c r="G182" s="115">
        <v>156</v>
      </c>
      <c r="H182" s="116"/>
      <c r="I182" s="116">
        <f>ROUND(H182*G182,2)</f>
        <v>0</v>
      </c>
    </row>
    <row r="183" spans="1:9" ht="12" x14ac:dyDescent="0.2">
      <c r="A183" s="11"/>
      <c r="B183" s="99">
        <v>40</v>
      </c>
      <c r="C183" s="99" t="s">
        <v>94</v>
      </c>
      <c r="D183" s="100" t="s">
        <v>212</v>
      </c>
      <c r="E183" s="101" t="s">
        <v>213</v>
      </c>
      <c r="F183" s="102" t="s">
        <v>177</v>
      </c>
      <c r="G183" s="103">
        <v>125</v>
      </c>
      <c r="H183" s="104"/>
      <c r="I183" s="104">
        <f>ROUND(H183*G183,2)</f>
        <v>0</v>
      </c>
    </row>
    <row r="184" spans="1:9" ht="12" x14ac:dyDescent="0.2">
      <c r="A184" s="11"/>
      <c r="B184" s="111">
        <v>41</v>
      </c>
      <c r="C184" s="111" t="s">
        <v>178</v>
      </c>
      <c r="D184" s="112" t="s">
        <v>214</v>
      </c>
      <c r="E184" s="113" t="s">
        <v>215</v>
      </c>
      <c r="F184" s="114" t="s">
        <v>177</v>
      </c>
      <c r="G184" s="115">
        <v>42</v>
      </c>
      <c r="H184" s="116"/>
      <c r="I184" s="116">
        <f t="shared" ref="I184:I189" si="3">ROUND(H184*G184,2)</f>
        <v>0</v>
      </c>
    </row>
    <row r="185" spans="1:9" ht="12" x14ac:dyDescent="0.2">
      <c r="A185" s="11"/>
      <c r="B185" s="111">
        <v>42</v>
      </c>
      <c r="C185" s="111" t="s">
        <v>178</v>
      </c>
      <c r="D185" s="112" t="s">
        <v>216</v>
      </c>
      <c r="E185" s="113" t="s">
        <v>217</v>
      </c>
      <c r="F185" s="114" t="s">
        <v>177</v>
      </c>
      <c r="G185" s="115">
        <v>115</v>
      </c>
      <c r="H185" s="116"/>
      <c r="I185" s="116">
        <f t="shared" si="3"/>
        <v>0</v>
      </c>
    </row>
    <row r="186" spans="1:9" ht="24" x14ac:dyDescent="0.2">
      <c r="A186" s="11"/>
      <c r="B186" s="99">
        <v>43</v>
      </c>
      <c r="C186" s="99" t="s">
        <v>94</v>
      </c>
      <c r="D186" s="100" t="s">
        <v>218</v>
      </c>
      <c r="E186" s="101" t="s">
        <v>219</v>
      </c>
      <c r="F186" s="102" t="s">
        <v>177</v>
      </c>
      <c r="G186" s="103">
        <v>8</v>
      </c>
      <c r="H186" s="104"/>
      <c r="I186" s="104">
        <f t="shared" si="3"/>
        <v>0</v>
      </c>
    </row>
    <row r="187" spans="1:9" ht="24" x14ac:dyDescent="0.2">
      <c r="A187" s="11"/>
      <c r="B187" s="111">
        <v>44</v>
      </c>
      <c r="C187" s="111" t="s">
        <v>178</v>
      </c>
      <c r="D187" s="112" t="s">
        <v>220</v>
      </c>
      <c r="E187" s="113" t="s">
        <v>221</v>
      </c>
      <c r="F187" s="114" t="s">
        <v>177</v>
      </c>
      <c r="G187" s="115">
        <v>8</v>
      </c>
      <c r="H187" s="116"/>
      <c r="I187" s="116">
        <f t="shared" si="3"/>
        <v>0</v>
      </c>
    </row>
    <row r="188" spans="1:9" ht="12" x14ac:dyDescent="0.2">
      <c r="A188" s="11"/>
      <c r="B188" s="99">
        <v>45</v>
      </c>
      <c r="C188" s="99" t="s">
        <v>94</v>
      </c>
      <c r="D188" s="100" t="s">
        <v>222</v>
      </c>
      <c r="E188" s="101" t="s">
        <v>223</v>
      </c>
      <c r="F188" s="102" t="s">
        <v>177</v>
      </c>
      <c r="G188" s="103">
        <v>1</v>
      </c>
      <c r="H188" s="104"/>
      <c r="I188" s="104">
        <f t="shared" si="3"/>
        <v>0</v>
      </c>
    </row>
    <row r="189" spans="1:9" ht="24" x14ac:dyDescent="0.2">
      <c r="A189" s="11"/>
      <c r="B189" s="99">
        <v>46</v>
      </c>
      <c r="C189" s="99" t="s">
        <v>94</v>
      </c>
      <c r="D189" s="100" t="s">
        <v>224</v>
      </c>
      <c r="E189" s="101" t="s">
        <v>225</v>
      </c>
      <c r="F189" s="102" t="s">
        <v>132</v>
      </c>
      <c r="G189" s="103">
        <v>0.78200000000000003</v>
      </c>
      <c r="H189" s="104"/>
      <c r="I189" s="104">
        <f t="shared" si="3"/>
        <v>0</v>
      </c>
    </row>
    <row r="190" spans="1:9" ht="12.75" x14ac:dyDescent="0.2">
      <c r="A190" s="92"/>
      <c r="B190" s="93"/>
      <c r="C190" s="94" t="s">
        <v>53</v>
      </c>
      <c r="D190" s="97" t="s">
        <v>226</v>
      </c>
      <c r="E190" s="97" t="s">
        <v>227</v>
      </c>
      <c r="F190" s="93"/>
      <c r="G190" s="93"/>
      <c r="H190" s="93"/>
      <c r="I190" s="98">
        <f>SUM(I191:I214)</f>
        <v>0</v>
      </c>
    </row>
    <row r="191" spans="1:9" ht="24" x14ac:dyDescent="0.2">
      <c r="A191" s="11"/>
      <c r="B191" s="99">
        <v>47</v>
      </c>
      <c r="C191" s="99" t="s">
        <v>94</v>
      </c>
      <c r="D191" s="100" t="s">
        <v>228</v>
      </c>
      <c r="E191" s="101" t="s">
        <v>229</v>
      </c>
      <c r="F191" s="102" t="s">
        <v>204</v>
      </c>
      <c r="G191" s="103">
        <v>298</v>
      </c>
      <c r="H191" s="104"/>
      <c r="I191" s="104">
        <f>ROUND(H191*G191,2)</f>
        <v>0</v>
      </c>
    </row>
    <row r="192" spans="1:9" ht="24" x14ac:dyDescent="0.2">
      <c r="A192" s="105"/>
      <c r="B192" s="99">
        <v>48</v>
      </c>
      <c r="C192" s="99" t="s">
        <v>94</v>
      </c>
      <c r="D192" s="100" t="s">
        <v>228</v>
      </c>
      <c r="E192" s="101" t="s">
        <v>229</v>
      </c>
      <c r="F192" s="102" t="s">
        <v>204</v>
      </c>
      <c r="G192" s="103">
        <v>351</v>
      </c>
      <c r="H192" s="130" t="s">
        <v>288</v>
      </c>
      <c r="I192" s="104">
        <v>0</v>
      </c>
    </row>
    <row r="193" spans="1:9" ht="12" x14ac:dyDescent="0.2">
      <c r="A193" s="107"/>
      <c r="B193" s="108"/>
      <c r="C193" s="106"/>
      <c r="D193" s="109" t="s">
        <v>0</v>
      </c>
      <c r="E193" s="129" t="s">
        <v>286</v>
      </c>
      <c r="F193" s="108"/>
      <c r="G193" s="110"/>
      <c r="H193" s="108"/>
      <c r="I193" s="108"/>
    </row>
    <row r="194" spans="1:9" ht="24" x14ac:dyDescent="0.2">
      <c r="A194" s="11"/>
      <c r="B194" s="99">
        <v>49</v>
      </c>
      <c r="C194" s="99" t="s">
        <v>94</v>
      </c>
      <c r="D194" s="100" t="s">
        <v>230</v>
      </c>
      <c r="E194" s="101" t="s">
        <v>231</v>
      </c>
      <c r="F194" s="102" t="s">
        <v>204</v>
      </c>
      <c r="G194" s="103">
        <v>898</v>
      </c>
      <c r="H194" s="104"/>
      <c r="I194" s="104">
        <f>ROUND(H194*G194,2)</f>
        <v>0</v>
      </c>
    </row>
    <row r="195" spans="1:9" ht="12" x14ac:dyDescent="0.2">
      <c r="A195" s="11"/>
      <c r="B195" s="111">
        <v>50</v>
      </c>
      <c r="C195" s="111" t="s">
        <v>178</v>
      </c>
      <c r="D195" s="112" t="s">
        <v>232</v>
      </c>
      <c r="E195" s="113" t="s">
        <v>233</v>
      </c>
      <c r="F195" s="114" t="s">
        <v>97</v>
      </c>
      <c r="G195" s="115">
        <v>34.950000000000003</v>
      </c>
      <c r="H195" s="116"/>
      <c r="I195" s="116">
        <f>ROUND(H195*G195,2)</f>
        <v>0</v>
      </c>
    </row>
    <row r="196" spans="1:9" ht="12" x14ac:dyDescent="0.2">
      <c r="A196" s="105"/>
      <c r="B196" s="111">
        <v>51</v>
      </c>
      <c r="C196" s="111" t="s">
        <v>178</v>
      </c>
      <c r="D196" s="112" t="s">
        <v>232</v>
      </c>
      <c r="E196" s="113" t="s">
        <v>233</v>
      </c>
      <c r="F196" s="114" t="s">
        <v>97</v>
      </c>
      <c r="G196" s="115">
        <v>7.54</v>
      </c>
      <c r="H196" s="130" t="s">
        <v>288</v>
      </c>
      <c r="I196" s="116">
        <v>0</v>
      </c>
    </row>
    <row r="197" spans="1:9" ht="12" x14ac:dyDescent="0.2">
      <c r="A197" s="107"/>
      <c r="B197" s="108"/>
      <c r="C197" s="106"/>
      <c r="D197" s="109" t="s">
        <v>0</v>
      </c>
      <c r="E197" s="129" t="s">
        <v>286</v>
      </c>
      <c r="F197" s="108"/>
      <c r="G197" s="110"/>
      <c r="H197" s="108"/>
      <c r="I197" s="108"/>
    </row>
    <row r="198" spans="1:9" ht="24" x14ac:dyDescent="0.2">
      <c r="A198" s="11"/>
      <c r="B198" s="99">
        <v>52</v>
      </c>
      <c r="C198" s="99" t="s">
        <v>94</v>
      </c>
      <c r="D198" s="100" t="s">
        <v>234</v>
      </c>
      <c r="E198" s="101" t="s">
        <v>235</v>
      </c>
      <c r="F198" s="102" t="s">
        <v>204</v>
      </c>
      <c r="G198" s="103">
        <v>298</v>
      </c>
      <c r="H198" s="104"/>
      <c r="I198" s="104">
        <f>ROUND(H198*G198,2)</f>
        <v>0</v>
      </c>
    </row>
    <row r="199" spans="1:9" ht="24" x14ac:dyDescent="0.2">
      <c r="A199" s="11"/>
      <c r="B199" s="99">
        <v>53</v>
      </c>
      <c r="C199" s="99" t="s">
        <v>94</v>
      </c>
      <c r="D199" s="100" t="s">
        <v>234</v>
      </c>
      <c r="E199" s="101" t="s">
        <v>235</v>
      </c>
      <c r="F199" s="102" t="s">
        <v>204</v>
      </c>
      <c r="G199" s="103">
        <v>351</v>
      </c>
      <c r="H199" s="130" t="s">
        <v>288</v>
      </c>
      <c r="I199" s="104">
        <v>0</v>
      </c>
    </row>
    <row r="200" spans="1:9" ht="12" x14ac:dyDescent="0.2">
      <c r="A200" s="11"/>
      <c r="B200" s="99"/>
      <c r="C200" s="99"/>
      <c r="D200" s="100"/>
      <c r="E200" s="129" t="s">
        <v>286</v>
      </c>
      <c r="F200" s="102"/>
      <c r="G200" s="103"/>
      <c r="H200" s="104"/>
      <c r="I200" s="104"/>
    </row>
    <row r="201" spans="1:9" ht="24" x14ac:dyDescent="0.2">
      <c r="A201" s="11"/>
      <c r="B201" s="99">
        <v>54</v>
      </c>
      <c r="C201" s="99" t="s">
        <v>94</v>
      </c>
      <c r="D201" s="100" t="s">
        <v>236</v>
      </c>
      <c r="E201" s="101" t="s">
        <v>237</v>
      </c>
      <c r="F201" s="102" t="s">
        <v>121</v>
      </c>
      <c r="G201" s="103">
        <v>1421.8</v>
      </c>
      <c r="H201" s="104"/>
      <c r="I201" s="104">
        <f>ROUND(H201*G201,2)</f>
        <v>0</v>
      </c>
    </row>
    <row r="202" spans="1:9" ht="24" x14ac:dyDescent="0.2">
      <c r="A202" s="11"/>
      <c r="B202" s="99">
        <v>55</v>
      </c>
      <c r="C202" s="99" t="s">
        <v>94</v>
      </c>
      <c r="D202" s="100" t="s">
        <v>236</v>
      </c>
      <c r="E202" s="101" t="s">
        <v>237</v>
      </c>
      <c r="F202" s="102" t="s">
        <v>121</v>
      </c>
      <c r="G202" s="103">
        <v>766</v>
      </c>
      <c r="H202" s="130" t="s">
        <v>288</v>
      </c>
      <c r="I202" s="104">
        <v>0</v>
      </c>
    </row>
    <row r="203" spans="1:9" ht="12" x14ac:dyDescent="0.2">
      <c r="A203" s="11"/>
      <c r="B203" s="99"/>
      <c r="C203" s="99"/>
      <c r="D203" s="100"/>
      <c r="E203" s="129" t="s">
        <v>286</v>
      </c>
      <c r="F203" s="102"/>
      <c r="G203" s="103"/>
      <c r="H203" s="104"/>
      <c r="I203" s="104"/>
    </row>
    <row r="204" spans="1:9" ht="12" x14ac:dyDescent="0.2">
      <c r="A204" s="11"/>
      <c r="B204" s="111">
        <v>56</v>
      </c>
      <c r="C204" s="111" t="s">
        <v>178</v>
      </c>
      <c r="D204" s="112" t="s">
        <v>238</v>
      </c>
      <c r="E204" s="113" t="s">
        <v>239</v>
      </c>
      <c r="F204" s="114" t="s">
        <v>97</v>
      </c>
      <c r="G204" s="115">
        <v>22.41</v>
      </c>
      <c r="H204" s="116"/>
      <c r="I204" s="116">
        <f>ROUND(H204*G204,2)</f>
        <v>0</v>
      </c>
    </row>
    <row r="205" spans="1:9" ht="12" x14ac:dyDescent="0.2">
      <c r="A205" s="11"/>
      <c r="B205" s="111">
        <v>57</v>
      </c>
      <c r="C205" s="111" t="s">
        <v>178</v>
      </c>
      <c r="D205" s="112" t="s">
        <v>238</v>
      </c>
      <c r="E205" s="113" t="s">
        <v>239</v>
      </c>
      <c r="F205" s="114" t="s">
        <v>97</v>
      </c>
      <c r="G205" s="115">
        <v>7.72</v>
      </c>
      <c r="H205" s="130" t="s">
        <v>288</v>
      </c>
      <c r="I205" s="116">
        <v>0</v>
      </c>
    </row>
    <row r="206" spans="1:9" ht="12" x14ac:dyDescent="0.2">
      <c r="A206" s="11"/>
      <c r="B206" s="111"/>
      <c r="C206" s="111"/>
      <c r="D206" s="112"/>
      <c r="E206" s="129" t="s">
        <v>286</v>
      </c>
      <c r="F206" s="114"/>
      <c r="G206" s="115"/>
      <c r="H206" s="116"/>
      <c r="I206" s="116"/>
    </row>
    <row r="207" spans="1:9" ht="24" x14ac:dyDescent="0.2">
      <c r="A207" s="11"/>
      <c r="B207" s="99">
        <v>58</v>
      </c>
      <c r="C207" s="99" t="s">
        <v>94</v>
      </c>
      <c r="D207" s="100" t="s">
        <v>240</v>
      </c>
      <c r="E207" s="101" t="s">
        <v>241</v>
      </c>
      <c r="F207" s="102" t="s">
        <v>97</v>
      </c>
      <c r="G207" s="131">
        <v>57.36</v>
      </c>
      <c r="H207" s="104"/>
      <c r="I207" s="104">
        <f>ROUND(H207*G207,2)</f>
        <v>0</v>
      </c>
    </row>
    <row r="208" spans="1:9" ht="24" x14ac:dyDescent="0.2">
      <c r="A208" s="105"/>
      <c r="B208" s="99">
        <v>59</v>
      </c>
      <c r="C208" s="99" t="s">
        <v>94</v>
      </c>
      <c r="D208" s="100" t="s">
        <v>240</v>
      </c>
      <c r="E208" s="101" t="s">
        <v>241</v>
      </c>
      <c r="F208" s="102" t="s">
        <v>97</v>
      </c>
      <c r="G208" s="131">
        <v>15.26</v>
      </c>
      <c r="H208" s="130" t="s">
        <v>288</v>
      </c>
      <c r="I208" s="104">
        <v>0</v>
      </c>
    </row>
    <row r="209" spans="1:9" ht="12" x14ac:dyDescent="0.2">
      <c r="A209" s="107"/>
      <c r="B209" s="108"/>
      <c r="C209" s="106"/>
      <c r="D209" s="109" t="s">
        <v>0</v>
      </c>
      <c r="E209" s="129" t="s">
        <v>286</v>
      </c>
      <c r="F209" s="108"/>
      <c r="G209" s="110"/>
      <c r="H209" s="108"/>
      <c r="I209" s="108"/>
    </row>
    <row r="210" spans="1:9" ht="24" x14ac:dyDescent="0.2">
      <c r="A210" s="11"/>
      <c r="B210" s="99">
        <v>60</v>
      </c>
      <c r="C210" s="99" t="s">
        <v>94</v>
      </c>
      <c r="D210" s="100" t="s">
        <v>242</v>
      </c>
      <c r="E210" s="101" t="s">
        <v>243</v>
      </c>
      <c r="F210" s="102" t="s">
        <v>97</v>
      </c>
      <c r="G210" s="131">
        <v>31.43</v>
      </c>
      <c r="H210" s="104"/>
      <c r="I210" s="104">
        <f>ROUND(H210*G210,2)</f>
        <v>0</v>
      </c>
    </row>
    <row r="211" spans="1:9" ht="12" x14ac:dyDescent="0.2">
      <c r="A211" s="11"/>
      <c r="B211" s="99">
        <v>61</v>
      </c>
      <c r="C211" s="99" t="s">
        <v>94</v>
      </c>
      <c r="D211" s="100" t="s">
        <v>244</v>
      </c>
      <c r="E211" s="101" t="s">
        <v>245</v>
      </c>
      <c r="F211" s="102" t="s">
        <v>121</v>
      </c>
      <c r="G211" s="103">
        <v>607.29999999999995</v>
      </c>
      <c r="H211" s="104"/>
      <c r="I211" s="104">
        <f t="shared" ref="I211:I214" si="4">ROUND(H211*G211,2)</f>
        <v>0</v>
      </c>
    </row>
    <row r="212" spans="1:9" ht="12" x14ac:dyDescent="0.2">
      <c r="A212" s="11"/>
      <c r="B212" s="99">
        <v>62</v>
      </c>
      <c r="C212" s="99" t="s">
        <v>94</v>
      </c>
      <c r="D212" s="100" t="s">
        <v>244</v>
      </c>
      <c r="E212" s="101" t="s">
        <v>245</v>
      </c>
      <c r="F212" s="102" t="s">
        <v>121</v>
      </c>
      <c r="G212" s="103">
        <v>766.27499999999998</v>
      </c>
      <c r="H212" s="130" t="s">
        <v>288</v>
      </c>
      <c r="I212" s="104">
        <v>0</v>
      </c>
    </row>
    <row r="213" spans="1:9" ht="12" x14ac:dyDescent="0.2">
      <c r="A213" s="11"/>
      <c r="B213" s="99"/>
      <c r="C213" s="99"/>
      <c r="D213" s="100"/>
      <c r="E213" s="129" t="s">
        <v>286</v>
      </c>
      <c r="F213" s="102"/>
      <c r="G213" s="103"/>
      <c r="H213" s="104"/>
      <c r="I213" s="104"/>
    </row>
    <row r="214" spans="1:9" ht="24" x14ac:dyDescent="0.2">
      <c r="A214" s="11"/>
      <c r="B214" s="99">
        <v>63</v>
      </c>
      <c r="C214" s="99" t="s">
        <v>94</v>
      </c>
      <c r="D214" s="100" t="s">
        <v>246</v>
      </c>
      <c r="E214" s="101" t="s">
        <v>247</v>
      </c>
      <c r="F214" s="102" t="s">
        <v>132</v>
      </c>
      <c r="G214" s="103">
        <v>49.567</v>
      </c>
      <c r="H214" s="104"/>
      <c r="I214" s="104">
        <f t="shared" si="4"/>
        <v>0</v>
      </c>
    </row>
    <row r="215" spans="1:9" ht="12.75" x14ac:dyDescent="0.2">
      <c r="A215" s="92"/>
      <c r="B215" s="93"/>
      <c r="C215" s="94" t="s">
        <v>53</v>
      </c>
      <c r="D215" s="97" t="s">
        <v>248</v>
      </c>
      <c r="E215" s="97" t="s">
        <v>249</v>
      </c>
      <c r="F215" s="93"/>
      <c r="G215" s="93"/>
      <c r="H215" s="93"/>
      <c r="I215" s="98">
        <f>SUM(I216:I217)</f>
        <v>0</v>
      </c>
    </row>
    <row r="216" spans="1:9" ht="24" x14ac:dyDescent="0.2">
      <c r="A216" s="11"/>
      <c r="B216" s="99">
        <v>64</v>
      </c>
      <c r="C216" s="99" t="s">
        <v>94</v>
      </c>
      <c r="D216" s="100" t="s">
        <v>250</v>
      </c>
      <c r="E216" s="101" t="s">
        <v>251</v>
      </c>
      <c r="F216" s="102" t="s">
        <v>204</v>
      </c>
      <c r="G216" s="131">
        <v>174.6</v>
      </c>
      <c r="H216" s="104"/>
      <c r="I216" s="104">
        <f>ROUND(H216*G216,2)</f>
        <v>0</v>
      </c>
    </row>
    <row r="217" spans="1:9" ht="12" x14ac:dyDescent="0.2">
      <c r="A217" s="11"/>
      <c r="B217" s="111">
        <v>65</v>
      </c>
      <c r="C217" s="111" t="s">
        <v>178</v>
      </c>
      <c r="D217" s="112" t="s">
        <v>289</v>
      </c>
      <c r="E217" s="113" t="s">
        <v>287</v>
      </c>
      <c r="F217" s="114" t="s">
        <v>97</v>
      </c>
      <c r="G217" s="115">
        <v>31.43</v>
      </c>
      <c r="H217" s="116"/>
      <c r="I217" s="116">
        <f>ROUND(H217*G217,2)</f>
        <v>0</v>
      </c>
    </row>
    <row r="218" spans="1:9" ht="12.75" x14ac:dyDescent="0.2">
      <c r="A218" s="92"/>
      <c r="B218" s="93"/>
      <c r="C218" s="94" t="s">
        <v>53</v>
      </c>
      <c r="D218" s="97" t="s">
        <v>252</v>
      </c>
      <c r="E218" s="97" t="s">
        <v>253</v>
      </c>
      <c r="F218" s="93"/>
      <c r="G218" s="93"/>
      <c r="H218" s="93"/>
      <c r="I218" s="98">
        <f>SUM(I219:I227)</f>
        <v>0</v>
      </c>
    </row>
    <row r="219" spans="1:9" ht="24" x14ac:dyDescent="0.2">
      <c r="A219" s="11"/>
      <c r="B219" s="99">
        <v>66</v>
      </c>
      <c r="C219" s="99" t="s">
        <v>94</v>
      </c>
      <c r="D219" s="100" t="s">
        <v>254</v>
      </c>
      <c r="E219" s="101" t="s">
        <v>255</v>
      </c>
      <c r="F219" s="102" t="s">
        <v>204</v>
      </c>
      <c r="G219" s="103">
        <v>85.5</v>
      </c>
      <c r="H219" s="104"/>
      <c r="I219" s="104">
        <f t="shared" ref="I219:I227" si="5">ROUND(H219*G219,2)</f>
        <v>0</v>
      </c>
    </row>
    <row r="220" spans="1:9" ht="24" x14ac:dyDescent="0.2">
      <c r="A220" s="11"/>
      <c r="B220" s="99">
        <v>67</v>
      </c>
      <c r="C220" s="99" t="s">
        <v>94</v>
      </c>
      <c r="D220" s="100" t="s">
        <v>256</v>
      </c>
      <c r="E220" s="101" t="s">
        <v>257</v>
      </c>
      <c r="F220" s="102" t="s">
        <v>204</v>
      </c>
      <c r="G220" s="103">
        <v>9.4</v>
      </c>
      <c r="H220" s="104"/>
      <c r="I220" s="104">
        <f t="shared" si="5"/>
        <v>0</v>
      </c>
    </row>
    <row r="221" spans="1:9" ht="24" x14ac:dyDescent="0.2">
      <c r="A221" s="11"/>
      <c r="B221" s="99">
        <v>68</v>
      </c>
      <c r="C221" s="99" t="s">
        <v>94</v>
      </c>
      <c r="D221" s="100" t="s">
        <v>256</v>
      </c>
      <c r="E221" s="101" t="s">
        <v>257</v>
      </c>
      <c r="F221" s="102" t="s">
        <v>204</v>
      </c>
      <c r="G221" s="103">
        <v>9.4</v>
      </c>
      <c r="H221" s="130" t="s">
        <v>288</v>
      </c>
      <c r="I221" s="104">
        <v>0</v>
      </c>
    </row>
    <row r="222" spans="1:9" ht="12" x14ac:dyDescent="0.2">
      <c r="A222" s="11"/>
      <c r="B222" s="99"/>
      <c r="C222" s="99"/>
      <c r="D222" s="100"/>
      <c r="E222" s="129" t="s">
        <v>286</v>
      </c>
      <c r="F222" s="102"/>
      <c r="G222" s="103"/>
      <c r="H222" s="104"/>
      <c r="I222" s="104"/>
    </row>
    <row r="223" spans="1:9" ht="24" x14ac:dyDescent="0.2">
      <c r="A223" s="11"/>
      <c r="B223" s="134">
        <v>69</v>
      </c>
      <c r="C223" s="99" t="s">
        <v>94</v>
      </c>
      <c r="D223" s="100" t="s">
        <v>258</v>
      </c>
      <c r="E223" s="101" t="s">
        <v>259</v>
      </c>
      <c r="F223" s="102" t="s">
        <v>204</v>
      </c>
      <c r="G223" s="103">
        <v>62.6</v>
      </c>
      <c r="H223" s="104"/>
      <c r="I223" s="104">
        <f t="shared" si="5"/>
        <v>0</v>
      </c>
    </row>
    <row r="224" spans="1:9" ht="24" x14ac:dyDescent="0.2">
      <c r="A224" s="11"/>
      <c r="B224" s="134">
        <v>70</v>
      </c>
      <c r="C224" s="99" t="s">
        <v>94</v>
      </c>
      <c r="D224" s="100" t="s">
        <v>260</v>
      </c>
      <c r="E224" s="101" t="s">
        <v>261</v>
      </c>
      <c r="F224" s="102" t="s">
        <v>204</v>
      </c>
      <c r="G224" s="103">
        <v>76</v>
      </c>
      <c r="H224" s="104"/>
      <c r="I224" s="104">
        <f t="shared" si="5"/>
        <v>0</v>
      </c>
    </row>
    <row r="225" spans="1:9" ht="24" x14ac:dyDescent="0.2">
      <c r="A225" s="11"/>
      <c r="B225" s="99">
        <v>71</v>
      </c>
      <c r="C225" s="99" t="s">
        <v>94</v>
      </c>
      <c r="D225" s="100" t="s">
        <v>262</v>
      </c>
      <c r="E225" s="101" t="s">
        <v>263</v>
      </c>
      <c r="F225" s="102" t="s">
        <v>177</v>
      </c>
      <c r="G225" s="103">
        <v>8</v>
      </c>
      <c r="H225" s="104"/>
      <c r="I225" s="104">
        <f t="shared" si="5"/>
        <v>0</v>
      </c>
    </row>
    <row r="226" spans="1:9" ht="24" x14ac:dyDescent="0.2">
      <c r="A226" s="11"/>
      <c r="B226" s="99">
        <v>72</v>
      </c>
      <c r="C226" s="99" t="s">
        <v>94</v>
      </c>
      <c r="D226" s="100" t="s">
        <v>264</v>
      </c>
      <c r="E226" s="101" t="s">
        <v>265</v>
      </c>
      <c r="F226" s="102" t="s">
        <v>204</v>
      </c>
      <c r="G226" s="103">
        <v>48</v>
      </c>
      <c r="H226" s="104"/>
      <c r="I226" s="104">
        <f t="shared" si="5"/>
        <v>0</v>
      </c>
    </row>
    <row r="227" spans="1:9" ht="24" x14ac:dyDescent="0.2">
      <c r="A227" s="11"/>
      <c r="B227" s="99">
        <v>73</v>
      </c>
      <c r="C227" s="99" t="s">
        <v>94</v>
      </c>
      <c r="D227" s="100" t="s">
        <v>266</v>
      </c>
      <c r="E227" s="101" t="s">
        <v>267</v>
      </c>
      <c r="F227" s="102" t="s">
        <v>132</v>
      </c>
      <c r="G227" s="103">
        <v>1.095</v>
      </c>
      <c r="H227" s="104"/>
      <c r="I227" s="104">
        <f t="shared" si="5"/>
        <v>0</v>
      </c>
    </row>
    <row r="228" spans="1:9" ht="12.75" x14ac:dyDescent="0.2">
      <c r="A228" s="92"/>
      <c r="B228" s="93"/>
      <c r="C228" s="94" t="s">
        <v>53</v>
      </c>
      <c r="D228" s="97" t="s">
        <v>268</v>
      </c>
      <c r="E228" s="97" t="s">
        <v>269</v>
      </c>
      <c r="F228" s="93"/>
      <c r="G228" s="93"/>
      <c r="H228" s="93"/>
      <c r="I228" s="98">
        <f>SUM(I229:I238)</f>
        <v>0</v>
      </c>
    </row>
    <row r="229" spans="1:9" ht="24" x14ac:dyDescent="0.2">
      <c r="A229" s="11"/>
      <c r="B229" s="99">
        <v>74</v>
      </c>
      <c r="C229" s="99" t="s">
        <v>94</v>
      </c>
      <c r="D229" s="100" t="s">
        <v>270</v>
      </c>
      <c r="E229" s="101" t="s">
        <v>271</v>
      </c>
      <c r="F229" s="102" t="s">
        <v>121</v>
      </c>
      <c r="G229" s="103">
        <v>607.29999999999995</v>
      </c>
      <c r="H229" s="104"/>
      <c r="I229" s="104">
        <f>ROUND(H229*G229,2)</f>
        <v>0</v>
      </c>
    </row>
    <row r="230" spans="1:9" ht="24" x14ac:dyDescent="0.2">
      <c r="A230" s="11"/>
      <c r="B230" s="99">
        <v>75</v>
      </c>
      <c r="C230" s="99" t="s">
        <v>94</v>
      </c>
      <c r="D230" s="100" t="s">
        <v>270</v>
      </c>
      <c r="E230" s="101" t="s">
        <v>271</v>
      </c>
      <c r="F230" s="102" t="s">
        <v>121</v>
      </c>
      <c r="G230" s="103">
        <v>766.27499999999998</v>
      </c>
      <c r="H230" s="130" t="s">
        <v>288</v>
      </c>
      <c r="I230" s="104">
        <v>0</v>
      </c>
    </row>
    <row r="231" spans="1:9" ht="12" x14ac:dyDescent="0.2">
      <c r="A231" s="11"/>
      <c r="B231" s="99"/>
      <c r="C231" s="99"/>
      <c r="D231" s="100"/>
      <c r="E231" s="129" t="s">
        <v>286</v>
      </c>
      <c r="F231" s="102"/>
      <c r="G231" s="103"/>
      <c r="H231" s="104"/>
      <c r="I231" s="104"/>
    </row>
    <row r="232" spans="1:9" ht="24" x14ac:dyDescent="0.2">
      <c r="A232" s="11"/>
      <c r="B232" s="99">
        <v>76</v>
      </c>
      <c r="C232" s="99" t="s">
        <v>94</v>
      </c>
      <c r="D232" s="100" t="s">
        <v>272</v>
      </c>
      <c r="E232" s="101" t="s">
        <v>273</v>
      </c>
      <c r="F232" s="102" t="s">
        <v>121</v>
      </c>
      <c r="G232" s="103">
        <v>1432.3</v>
      </c>
      <c r="H232" s="104"/>
      <c r="I232" s="104">
        <f>ROUND(H232*G232,2)</f>
        <v>0</v>
      </c>
    </row>
    <row r="233" spans="1:9" ht="24" x14ac:dyDescent="0.2">
      <c r="A233" s="11"/>
      <c r="B233" s="99">
        <v>77</v>
      </c>
      <c r="C233" s="99" t="s">
        <v>94</v>
      </c>
      <c r="D233" s="100" t="s">
        <v>272</v>
      </c>
      <c r="E233" s="101" t="s">
        <v>273</v>
      </c>
      <c r="F233" s="102" t="s">
        <v>121</v>
      </c>
      <c r="G233" s="103">
        <v>766.27499999999998</v>
      </c>
      <c r="H233" s="130" t="s">
        <v>288</v>
      </c>
      <c r="I233" s="104">
        <v>0</v>
      </c>
    </row>
    <row r="234" spans="1:9" ht="12" x14ac:dyDescent="0.2">
      <c r="A234" s="11"/>
      <c r="B234" s="99"/>
      <c r="C234" s="99"/>
      <c r="D234" s="100"/>
      <c r="E234" s="129" t="s">
        <v>286</v>
      </c>
      <c r="F234" s="102"/>
      <c r="G234" s="103"/>
      <c r="H234" s="104"/>
      <c r="I234" s="104"/>
    </row>
    <row r="235" spans="1:9" ht="36" x14ac:dyDescent="0.2">
      <c r="A235" s="11"/>
      <c r="B235" s="111">
        <v>78</v>
      </c>
      <c r="C235" s="111" t="s">
        <v>178</v>
      </c>
      <c r="D235" s="112" t="s">
        <v>274</v>
      </c>
      <c r="E235" s="113" t="s">
        <v>275</v>
      </c>
      <c r="F235" s="114" t="s">
        <v>121</v>
      </c>
      <c r="G235" s="115">
        <v>1800</v>
      </c>
      <c r="H235" s="116"/>
      <c r="I235" s="116">
        <f>ROUND(H235*G235,2)</f>
        <v>0</v>
      </c>
    </row>
    <row r="236" spans="1:9" ht="36" x14ac:dyDescent="0.2">
      <c r="A236" s="105"/>
      <c r="B236" s="111">
        <v>79</v>
      </c>
      <c r="C236" s="111" t="s">
        <v>178</v>
      </c>
      <c r="D236" s="112" t="s">
        <v>274</v>
      </c>
      <c r="E236" s="113" t="s">
        <v>275</v>
      </c>
      <c r="F236" s="114" t="s">
        <v>121</v>
      </c>
      <c r="G236" s="115">
        <v>950</v>
      </c>
      <c r="H236" s="130" t="s">
        <v>288</v>
      </c>
      <c r="I236" s="116">
        <v>0</v>
      </c>
    </row>
    <row r="237" spans="1:9" ht="12" x14ac:dyDescent="0.2">
      <c r="A237" s="105"/>
      <c r="B237" s="111"/>
      <c r="C237" s="111"/>
      <c r="D237" s="112"/>
      <c r="E237" s="129" t="s">
        <v>286</v>
      </c>
      <c r="F237" s="114"/>
      <c r="G237" s="115"/>
      <c r="H237" s="116"/>
      <c r="I237" s="116"/>
    </row>
    <row r="238" spans="1:9" ht="24" x14ac:dyDescent="0.2">
      <c r="A238" s="11"/>
      <c r="B238" s="99">
        <v>80</v>
      </c>
      <c r="C238" s="99" t="s">
        <v>94</v>
      </c>
      <c r="D238" s="100" t="s">
        <v>276</v>
      </c>
      <c r="E238" s="101" t="s">
        <v>277</v>
      </c>
      <c r="F238" s="102" t="s">
        <v>132</v>
      </c>
      <c r="G238" s="103">
        <v>0.214</v>
      </c>
      <c r="H238" s="104"/>
      <c r="I238" s="104">
        <f>ROUND(H238*G238,2)</f>
        <v>0</v>
      </c>
    </row>
    <row r="239" spans="1:9" ht="12.75" x14ac:dyDescent="0.2">
      <c r="A239" s="92"/>
      <c r="B239" s="93"/>
      <c r="C239" s="94" t="s">
        <v>53</v>
      </c>
      <c r="D239" s="97" t="s">
        <v>278</v>
      </c>
      <c r="E239" s="97" t="s">
        <v>279</v>
      </c>
      <c r="F239" s="93"/>
      <c r="G239" s="93"/>
      <c r="H239" s="93"/>
      <c r="I239" s="98">
        <f>SUM(I240:I249)</f>
        <v>0</v>
      </c>
    </row>
    <row r="240" spans="1:9" ht="12" x14ac:dyDescent="0.2">
      <c r="A240" s="11"/>
      <c r="B240" s="99">
        <v>81</v>
      </c>
      <c r="C240" s="99" t="s">
        <v>94</v>
      </c>
      <c r="D240" s="100" t="s">
        <v>280</v>
      </c>
      <c r="E240" s="101" t="s">
        <v>281</v>
      </c>
      <c r="F240" s="102" t="s">
        <v>121</v>
      </c>
      <c r="G240" s="103">
        <v>1438</v>
      </c>
      <c r="H240" s="104"/>
      <c r="I240" s="104">
        <f>ROUND(H240*G240,2)</f>
        <v>0</v>
      </c>
    </row>
    <row r="241" spans="1:9" ht="12" x14ac:dyDescent="0.2">
      <c r="A241" s="105"/>
      <c r="B241" s="99">
        <v>82</v>
      </c>
      <c r="C241" s="99" t="s">
        <v>94</v>
      </c>
      <c r="D241" s="100" t="s">
        <v>280</v>
      </c>
      <c r="E241" s="101" t="s">
        <v>281</v>
      </c>
      <c r="F241" s="102" t="s">
        <v>121</v>
      </c>
      <c r="G241" s="103">
        <v>767</v>
      </c>
      <c r="H241" s="130" t="s">
        <v>288</v>
      </c>
      <c r="I241" s="104">
        <v>0</v>
      </c>
    </row>
    <row r="242" spans="1:9" ht="12" x14ac:dyDescent="0.2">
      <c r="A242" s="107"/>
      <c r="B242" s="108"/>
      <c r="C242" s="106"/>
      <c r="D242" s="109" t="s">
        <v>0</v>
      </c>
      <c r="E242" s="129" t="s">
        <v>286</v>
      </c>
      <c r="F242" s="108"/>
      <c r="G242" s="110"/>
      <c r="H242" s="108"/>
      <c r="I242" s="108"/>
    </row>
    <row r="243" spans="1:9" ht="12" x14ac:dyDescent="0.2">
      <c r="A243" s="11"/>
      <c r="B243" s="111">
        <v>83</v>
      </c>
      <c r="C243" s="111" t="s">
        <v>178</v>
      </c>
      <c r="D243" s="112" t="s">
        <v>282</v>
      </c>
      <c r="E243" s="113" t="s">
        <v>283</v>
      </c>
      <c r="F243" s="114" t="s">
        <v>121</v>
      </c>
      <c r="G243" s="115">
        <v>1438</v>
      </c>
      <c r="H243" s="116"/>
      <c r="I243" s="116">
        <f>ROUND(H243*G243,2)</f>
        <v>0</v>
      </c>
    </row>
    <row r="244" spans="1:9" ht="12" x14ac:dyDescent="0.2">
      <c r="A244" s="11"/>
      <c r="B244" s="111">
        <v>84</v>
      </c>
      <c r="C244" s="111" t="s">
        <v>178</v>
      </c>
      <c r="D244" s="112" t="s">
        <v>282</v>
      </c>
      <c r="E244" s="113" t="s">
        <v>283</v>
      </c>
      <c r="F244" s="114" t="s">
        <v>121</v>
      </c>
      <c r="G244" s="115">
        <v>767</v>
      </c>
      <c r="H244" s="130" t="s">
        <v>288</v>
      </c>
      <c r="I244" s="116">
        <v>0</v>
      </c>
    </row>
    <row r="245" spans="1:9" ht="12" x14ac:dyDescent="0.2">
      <c r="A245" s="11"/>
      <c r="B245" s="111"/>
      <c r="C245" s="111"/>
      <c r="D245" s="112"/>
      <c r="E245" s="129" t="s">
        <v>286</v>
      </c>
      <c r="F245" s="114"/>
      <c r="G245" s="115"/>
      <c r="H245" s="116"/>
      <c r="I245" s="116"/>
    </row>
    <row r="246" spans="1:9" ht="24" x14ac:dyDescent="0.2">
      <c r="A246" s="11"/>
      <c r="B246" s="99">
        <v>85</v>
      </c>
      <c r="C246" s="99" t="s">
        <v>94</v>
      </c>
      <c r="D246" s="100" t="s">
        <v>284</v>
      </c>
      <c r="E246" s="101" t="s">
        <v>285</v>
      </c>
      <c r="F246" s="102" t="s">
        <v>132</v>
      </c>
      <c r="G246" s="103">
        <v>15.129</v>
      </c>
      <c r="H246" s="104"/>
      <c r="I246" s="104">
        <f>ROUND(H246*G246,2)</f>
        <v>0</v>
      </c>
    </row>
    <row r="247" spans="1:9" x14ac:dyDescent="0.2">
      <c r="A247" s="25"/>
      <c r="B247" s="26"/>
      <c r="C247" s="26"/>
      <c r="D247" s="26"/>
      <c r="E247" s="26"/>
      <c r="F247" s="26"/>
      <c r="G247" s="26"/>
      <c r="H247" s="26"/>
      <c r="I247" s="26"/>
    </row>
    <row r="251" spans="1:9" x14ac:dyDescent="0.2">
      <c r="I251" s="128"/>
    </row>
    <row r="253" spans="1:9" x14ac:dyDescent="0.2">
      <c r="I253" s="128"/>
    </row>
  </sheetData>
  <mergeCells count="13">
    <mergeCell ref="D123:G123"/>
    <mergeCell ref="D125:G125"/>
    <mergeCell ref="K166:L166"/>
    <mergeCell ref="M166:P166"/>
    <mergeCell ref="E4:H4"/>
    <mergeCell ref="E82:H82"/>
    <mergeCell ref="E122:H122"/>
    <mergeCell ref="D5:G5"/>
    <mergeCell ref="D7:G7"/>
    <mergeCell ref="D16:G16"/>
    <mergeCell ref="D25:G25"/>
    <mergeCell ref="D83:G83"/>
    <mergeCell ref="D85:G8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stavby</vt:lpstr>
      <vt:lpstr>Výkaz k ocenění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Karel-PC\Karel</dc:creator>
  <cp:lastModifiedBy>Dell</cp:lastModifiedBy>
  <dcterms:created xsi:type="dcterms:W3CDTF">2021-10-26T06:43:13Z</dcterms:created>
  <dcterms:modified xsi:type="dcterms:W3CDTF">2022-08-04T06:18:37Z</dcterms:modified>
</cp:coreProperties>
</file>