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03_OBCHOD\Mareš\2024\2094979 DOLNÍ DUNAJOVICE - SKLAD CIBULE - POUZE SKLADOVACÍ ČÁST\SVV\"/>
    </mc:Choice>
  </mc:AlternateContent>
  <xr:revisionPtr revIDLastSave="0" documentId="13_ncr:1_{3E9E6B26-1644-4AE7-AD55-7AC234B8F7A1}" xr6:coauthVersionLast="47" xr6:coauthVersionMax="47" xr10:uidLastSave="{00000000-0000-0000-0000-000000000000}"/>
  <bookViews>
    <workbookView xWindow="-28908" yWindow="12" windowWidth="29016" windowHeight="15972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2 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'02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Pol'!$A$1:$Y$70</definedName>
    <definedName name="_xlnm.Print_Area" localSheetId="4">'02 02 Pol'!$A$1:$Y$26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G43" i="1"/>
  <c r="F43" i="1"/>
  <c r="G42" i="1"/>
  <c r="F42" i="1"/>
  <c r="G41" i="1"/>
  <c r="F41" i="1"/>
  <c r="I41" i="1" s="1"/>
  <c r="G40" i="1"/>
  <c r="F40" i="1"/>
  <c r="G39" i="1"/>
  <c r="F39" i="1"/>
  <c r="G16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I11" i="13"/>
  <c r="K11" i="13"/>
  <c r="M11" i="13"/>
  <c r="O11" i="13"/>
  <c r="Q11" i="13"/>
  <c r="V11" i="13"/>
  <c r="G12" i="13"/>
  <c r="G8" i="13" s="1"/>
  <c r="I12" i="13"/>
  <c r="K12" i="13"/>
  <c r="O12" i="13"/>
  <c r="O8" i="13" s="1"/>
  <c r="Q12" i="13"/>
  <c r="V12" i="13"/>
  <c r="G13" i="13"/>
  <c r="I13" i="13"/>
  <c r="O13" i="13"/>
  <c r="Q13" i="13"/>
  <c r="G14" i="13"/>
  <c r="I14" i="13"/>
  <c r="K14" i="13"/>
  <c r="K13" i="13" s="1"/>
  <c r="M14" i="13"/>
  <c r="M13" i="13" s="1"/>
  <c r="O14" i="13"/>
  <c r="Q14" i="13"/>
  <c r="V14" i="13"/>
  <c r="V13" i="13" s="1"/>
  <c r="AE16" i="13"/>
  <c r="G60" i="12"/>
  <c r="G9" i="12"/>
  <c r="G8" i="12" s="1"/>
  <c r="I9" i="12"/>
  <c r="I8" i="12" s="1"/>
  <c r="K9" i="12"/>
  <c r="O9" i="12"/>
  <c r="O8" i="12" s="1"/>
  <c r="Q9" i="12"/>
  <c r="Q8" i="12" s="1"/>
  <c r="V9" i="12"/>
  <c r="G10" i="12"/>
  <c r="M10" i="12" s="1"/>
  <c r="I10" i="12"/>
  <c r="K10" i="12"/>
  <c r="O10" i="12"/>
  <c r="Q10" i="12"/>
  <c r="V10" i="12"/>
  <c r="G11" i="12"/>
  <c r="I11" i="12"/>
  <c r="K11" i="12"/>
  <c r="K8" i="12" s="1"/>
  <c r="M11" i="12"/>
  <c r="O11" i="12"/>
  <c r="Q11" i="12"/>
  <c r="V11" i="12"/>
  <c r="V8" i="12" s="1"/>
  <c r="G12" i="12"/>
  <c r="I12" i="12"/>
  <c r="K12" i="12"/>
  <c r="M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I20" i="12"/>
  <c r="K20" i="12"/>
  <c r="M20" i="12"/>
  <c r="O20" i="12"/>
  <c r="Q20" i="12"/>
  <c r="V20" i="12"/>
  <c r="G21" i="12"/>
  <c r="O21" i="12"/>
  <c r="G22" i="12"/>
  <c r="M22" i="12" s="1"/>
  <c r="M21" i="12" s="1"/>
  <c r="I22" i="12"/>
  <c r="I21" i="12" s="1"/>
  <c r="K22" i="12"/>
  <c r="K21" i="12" s="1"/>
  <c r="O22" i="12"/>
  <c r="Q22" i="12"/>
  <c r="Q21" i="12" s="1"/>
  <c r="V22" i="12"/>
  <c r="V21" i="12" s="1"/>
  <c r="G24" i="12"/>
  <c r="G23" i="12" s="1"/>
  <c r="I24" i="12"/>
  <c r="K24" i="12"/>
  <c r="M24" i="12"/>
  <c r="O24" i="12"/>
  <c r="O23" i="12" s="1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I23" i="12" s="1"/>
  <c r="K26" i="12"/>
  <c r="O26" i="12"/>
  <c r="Q26" i="12"/>
  <c r="Q23" i="12" s="1"/>
  <c r="V26" i="12"/>
  <c r="G27" i="12"/>
  <c r="I27" i="12"/>
  <c r="K27" i="12"/>
  <c r="K23" i="12" s="1"/>
  <c r="M27" i="12"/>
  <c r="O27" i="12"/>
  <c r="Q27" i="12"/>
  <c r="V27" i="12"/>
  <c r="V23" i="12" s="1"/>
  <c r="G28" i="12"/>
  <c r="I28" i="12"/>
  <c r="K28" i="12"/>
  <c r="M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I32" i="12"/>
  <c r="K32" i="12"/>
  <c r="M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I36" i="12"/>
  <c r="K36" i="12"/>
  <c r="M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I39" i="12"/>
  <c r="K39" i="12"/>
  <c r="M39" i="12"/>
  <c r="O39" i="12"/>
  <c r="Q39" i="12"/>
  <c r="V39" i="12"/>
  <c r="G40" i="12"/>
  <c r="I40" i="12"/>
  <c r="K40" i="12"/>
  <c r="M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I44" i="12"/>
  <c r="K44" i="12"/>
  <c r="M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I47" i="12"/>
  <c r="K47" i="12"/>
  <c r="M47" i="12"/>
  <c r="O47" i="12"/>
  <c r="Q47" i="12"/>
  <c r="V47" i="12"/>
  <c r="G48" i="12"/>
  <c r="I48" i="12"/>
  <c r="K48" i="12"/>
  <c r="M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2" i="12"/>
  <c r="I52" i="12"/>
  <c r="K52" i="12"/>
  <c r="M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I55" i="12"/>
  <c r="K55" i="12"/>
  <c r="M55" i="12"/>
  <c r="O55" i="12"/>
  <c r="Q55" i="12"/>
  <c r="V55" i="12"/>
  <c r="G56" i="12"/>
  <c r="I56" i="12"/>
  <c r="K56" i="12"/>
  <c r="M56" i="12"/>
  <c r="O56" i="12"/>
  <c r="Q56" i="12"/>
  <c r="V56" i="12"/>
  <c r="G57" i="12"/>
  <c r="O57" i="12"/>
  <c r="G58" i="12"/>
  <c r="M58" i="12" s="1"/>
  <c r="M57" i="12" s="1"/>
  <c r="I58" i="12"/>
  <c r="I57" i="12" s="1"/>
  <c r="K58" i="12"/>
  <c r="K57" i="12" s="1"/>
  <c r="O58" i="12"/>
  <c r="Q58" i="12"/>
  <c r="Q57" i="12" s="1"/>
  <c r="V58" i="12"/>
  <c r="V57" i="12" s="1"/>
  <c r="AE60" i="12"/>
  <c r="I20" i="1"/>
  <c r="I19" i="1"/>
  <c r="I18" i="1"/>
  <c r="I17" i="1"/>
  <c r="I16" i="1"/>
  <c r="I57" i="1"/>
  <c r="J55" i="1" s="1"/>
  <c r="F44" i="1"/>
  <c r="G23" i="1" s="1"/>
  <c r="G44" i="1"/>
  <c r="G25" i="1" s="1"/>
  <c r="H44" i="1"/>
  <c r="I43" i="1"/>
  <c r="I42" i="1"/>
  <c r="I40" i="1"/>
  <c r="I39" i="1"/>
  <c r="I44" i="1" s="1"/>
  <c r="J42" i="1" s="1"/>
  <c r="J28" i="1"/>
  <c r="J26" i="1"/>
  <c r="G38" i="1"/>
  <c r="F38" i="1"/>
  <c r="J23" i="1"/>
  <c r="J24" i="1"/>
  <c r="J25" i="1"/>
  <c r="J27" i="1"/>
  <c r="E24" i="1"/>
  <c r="G24" i="1"/>
  <c r="E26" i="1"/>
  <c r="G26" i="1"/>
  <c r="J54" i="1" l="1"/>
  <c r="J52" i="1"/>
  <c r="J56" i="1"/>
  <c r="J51" i="1"/>
  <c r="J53" i="1"/>
  <c r="A27" i="1"/>
  <c r="A28" i="1" s="1"/>
  <c r="G28" i="1" s="1"/>
  <c r="G27" i="1" s="1"/>
  <c r="G29" i="1" s="1"/>
  <c r="M12" i="13"/>
  <c r="M8" i="13" s="1"/>
  <c r="AF16" i="13"/>
  <c r="M23" i="12"/>
  <c r="AF60" i="12"/>
  <c r="M9" i="12"/>
  <c r="M8" i="12" s="1"/>
  <c r="I21" i="1"/>
  <c r="J39" i="1"/>
  <c r="J44" i="1" s="1"/>
  <c r="J41" i="1"/>
  <c r="J43" i="1"/>
  <c r="J40" i="1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Mareš Petr</author>
  </authors>
  <commentList>
    <comment ref="S6" authorId="0" shapeId="0" xr:uid="{7BAE0ED1-3049-4830-9641-9C666E591B3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4C38E4F-91B3-4BD2-9CD5-B8E1D820282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Mareš Petr</author>
  </authors>
  <commentList>
    <comment ref="S6" authorId="0" shapeId="0" xr:uid="{C623C06D-D0EC-4565-9825-2B806182B13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790E328-AB5A-47A3-A43B-40D8039829C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<sst xmlns="http://schemas.openxmlformats.org/spreadsheetml/2006/main" count="625" uniqueCount="219">
  <si>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</si>
  <si>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</si>
  <si>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</si>
  <si>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</si>
  <si>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</si>
  <si>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</si>
  <si>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</si>
  <si>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</si>
  <si>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</si>
  <si>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</si>
  <si>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</si>
  <si>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</si>
  <si>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</si>
  <si>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</si>
  <si>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</si>
  <si>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</si>
  <si>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</si>
  <si>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</si>
  <si>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</si>
  <si>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</si>
  <si>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</si>
  <si>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</si>
  <si>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</si>
  <si>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</si>
  <si>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</si>
  <si>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</si>
  <si>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</si>
  <si>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</si>
  <si>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</si>
  <si>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</si>
  <si>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</si>
  <si>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</si>
  <si>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</si>
  <si>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</si>
  <si>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</si>
  <si>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</si>
  <si>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</si>
  <si>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</si>
  <si>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</si>
  <si>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</si>
  <si>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</si>
  <si>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</si>
  <si>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</si>
  <si>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BC_60</t>
  </si>
  <si>
    <t>Dolní Dunajovice</t>
  </si>
  <si>
    <t>Stavba</t>
  </si>
  <si>
    <t>01</t>
  </si>
  <si>
    <t>Dešťová kanalizace, vsakovací objekt</t>
  </si>
  <si>
    <t>02</t>
  </si>
  <si>
    <t>Vedlejší rozpočtové náklady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</si>
  <si>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</si>
  <si>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</si>
  <si>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</si>
  <si>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</si>
  <si>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</si>
  <si>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</si>
  <si>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</si>
  <si>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</si>
  <si>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</si>
  <si>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</si>
  <si>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</si>
  <si>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</si>
  <si>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</si>
  <si>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</si>
  <si>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</si>
  <si>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</si>
  <si>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</si>
  <si>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</si>
  <si>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</si>
  <si>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</si>
  <si>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</si>
  <si>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</si>
  <si>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</si>
  <si>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</si>
  <si>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</si>
  <si>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</si>
  <si>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</si>
  <si>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</si>
  <si>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</si>
  <si>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</si>
  <si>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</si>
  <si>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</si>
  <si>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</si>
  <si>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</si>
  <si>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</si>
  <si>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</si>
  <si>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</si>
  <si>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</si>
  <si>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</si>
  <si>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</si>
  <si>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</si>
  <si>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</si>
  <si>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121101101R00</t>
  </si>
  <si>
    <t>Sejmutí ornice s přemístěním na vzdálenost do 50 m</t>
  </si>
  <si>
    <t>m3</t>
  </si>
  <si>
    <t>Vlastní</t>
  </si>
  <si>
    <t>Indiv</t>
  </si>
  <si>
    <t>Práce</t>
  </si>
  <si>
    <t>Běžná</t>
  </si>
  <si>
    <t>POL1_</t>
  </si>
  <si>
    <t>131201114R00</t>
  </si>
  <si>
    <t>Hloubení nezapažených jam a zářezů nad 10000 m3, v hornině 3, hloubení strojně</t>
  </si>
  <si>
    <t>132201211R00</t>
  </si>
  <si>
    <t>Hloubení rýh šířky přes 60 do 200 cm do 100 m3, v hornině 3, hloubení strojně</t>
  </si>
  <si>
    <t>151101101R00</t>
  </si>
  <si>
    <t>Zřízení pažení a rozepření stěn rýh příložné  pro jakoukoliv mezerovitost, hloubky do 2 m</t>
  </si>
  <si>
    <t>m2</t>
  </si>
  <si>
    <t>151101111R00</t>
  </si>
  <si>
    <t>Odstranění pažení a rozepření rýh příložné , hloubky do 2 m</t>
  </si>
  <si>
    <t>161101101R00</t>
  </si>
  <si>
    <t>Svislé přemístění výkopku z horniny 1 až 4, při hloubce výkopu přes 1 do 2,5 m</t>
  </si>
  <si>
    <t>POL1_1</t>
  </si>
  <si>
    <t>162301101R00</t>
  </si>
  <si>
    <t>Vodorovné přemístění výkopku z horniny 1 až 4, na vzdálenost přes 50  do 500 m</t>
  </si>
  <si>
    <t>167101102R00</t>
  </si>
  <si>
    <t>Nakládání, skládání, překládání neulehlého výkopku nakládání výkopku přes 100 m3, z horniny 1 až 4</t>
  </si>
  <si>
    <t>174101101R00</t>
  </si>
  <si>
    <t>Zásyp sypaninou se zhutněním jam, šachet, rýh nebo kolem objektů v těchto vykopávkách</t>
  </si>
  <si>
    <t>175101101R00</t>
  </si>
  <si>
    <t>Obsyp potrubí bez prohození sypaniny, bez dodávky obsypového materiálu</t>
  </si>
  <si>
    <t>182301133R00</t>
  </si>
  <si>
    <t>Rozprostření a urovnání ornice ve svahu v souvislé ploše přes 500 m2, tloušťka vrstvy přes 150 do 200 mm</t>
  </si>
  <si>
    <t>58337304R</t>
  </si>
  <si>
    <t>štěrkopísek frakce 0,0 až 16,0 mm; třída B</t>
  </si>
  <si>
    <t>t</t>
  </si>
  <si>
    <t>Specifikace</t>
  </si>
  <si>
    <t>POL3_</t>
  </si>
  <si>
    <t>451572211R00</t>
  </si>
  <si>
    <t>Lože pod potrubí, stoky a drobné objekty z kameniva těženého 4÷8 mm</t>
  </si>
  <si>
    <t>871313121R00</t>
  </si>
  <si>
    <t>Montáž potrubí z trub z plastů těsněných gumovým kroužkem  DN 150 mm</t>
  </si>
  <si>
    <t>m</t>
  </si>
  <si>
    <t>871353121R00</t>
  </si>
  <si>
    <t>Montáž potrubí z trub z plastů těsněných gumovým kroužkem  DN 200 mm</t>
  </si>
  <si>
    <t>871373121R00</t>
  </si>
  <si>
    <t>Montáž potrubí z trub z plastů těsněných gumovým kroužkem  DN 300 mm</t>
  </si>
  <si>
    <t>892601154R00</t>
  </si>
  <si>
    <t>Čištění kanalizace do DN 500, nad 100 m</t>
  </si>
  <si>
    <t>892855115R00</t>
  </si>
  <si>
    <t>Kamerové prohlídky potrubí do 500 m</t>
  </si>
  <si>
    <t>894421111RT1</t>
  </si>
  <si>
    <t>Osazení betonových dílců pro šachty podle DIN 4034 skruže rovné, o hmotnosti do 0,5 t</t>
  </si>
  <si>
    <t>kus</t>
  </si>
  <si>
    <t>894422111RT1</t>
  </si>
  <si>
    <t>Osazení betonových dílců pro šachty podle DIN 4034 skruže přechodové, pro jakoukoliv hmotnost</t>
  </si>
  <si>
    <t>894423112RT1</t>
  </si>
  <si>
    <t>Osazení betonových dílců pro šachty podle DIN 4034 šachtového dna, o hmotnosti do 3 t</t>
  </si>
  <si>
    <t>899311112R00</t>
  </si>
  <si>
    <t>Osazení poklopů litinových s rámem do 100 kg</t>
  </si>
  <si>
    <t>899721112R00</t>
  </si>
  <si>
    <t>Výstražné fólie výstražná fólie pro vodovod, šířka 30 cm</t>
  </si>
  <si>
    <t>VSAKOVACÍ OBJEKT - geotextilie</t>
  </si>
  <si>
    <t xml:space="preserve">m2    </t>
  </si>
  <si>
    <t>Agregovaná položka</t>
  </si>
  <si>
    <t>POL2_1</t>
  </si>
  <si>
    <t>3</t>
  </si>
  <si>
    <t>VSAKOVACÍ OBJEKT - vsakovací bloky</t>
  </si>
  <si>
    <t xml:space="preserve">ks    </t>
  </si>
  <si>
    <t>VSAKOVACÍ OBJEKT - boční stěny pro poloblok</t>
  </si>
  <si>
    <t>6</t>
  </si>
  <si>
    <t>VSAKOVACÍ OBJEKT -integrované kanalizační šachty</t>
  </si>
  <si>
    <t>2</t>
  </si>
  <si>
    <t>VSAKOVACÍ OBJEKT - montáž</t>
  </si>
  <si>
    <t>kpl</t>
  </si>
  <si>
    <t>POL3_1</t>
  </si>
  <si>
    <t>286111912R</t>
  </si>
  <si>
    <t>trubka plastová kanalizační PVC; hladká, s hrdlem; Sn 12 kN/m2; D = 200,0 mm; s = 6,60 mm; l = 3 000 ,0 mm</t>
  </si>
  <si>
    <t>286111933R</t>
  </si>
  <si>
    <t>trubka plastová kanalizační PVC; hladká, s hrdlem; Sn 12 kN/m2; D = 315,0 mm; s = 10,00 mm; l = 6 000,0 mm</t>
  </si>
  <si>
    <t>28611223.AR</t>
  </si>
  <si>
    <t>trubka plastová drenážní PVC; ohebná; perforovaná po celém obvodu; DN 100,0 mm</t>
  </si>
  <si>
    <t>286506013R</t>
  </si>
  <si>
    <t>koleno PVC; 45,0 °; SDR 34,0; DN 200,0 mm; D = 200,0 mm; hladké, s 1 hrdlem; spoj násuvný</t>
  </si>
  <si>
    <t>286506132R</t>
  </si>
  <si>
    <t>odbočka PVC; 45,0 °; d1 = 315 mm; d2 = 200 mm; SDR 34,0; hladká, hrdlovaná; spoj násuvný; DN 300,0 mm; DN2 200 mm</t>
  </si>
  <si>
    <t>28654605R</t>
  </si>
  <si>
    <t>koleno PP; 87,5 °; D = 200,0 mm; hladké, s 1 hrdlem; spoj násuvný</t>
  </si>
  <si>
    <t>5</t>
  </si>
  <si>
    <t>VSAKOVACÍ OBJEKT - krycí panel pro poloblok</t>
  </si>
  <si>
    <t>55241713R</t>
  </si>
  <si>
    <t>poklop kanalizační DN šachty 1 000 mm; litinový; D výrobku 600 mm; únosnost D 400 kN</t>
  </si>
  <si>
    <t>55243560R</t>
  </si>
  <si>
    <t>lapač střešních splavenin litina; světlost 150 mm</t>
  </si>
  <si>
    <t>59224175R</t>
  </si>
  <si>
    <t>prstenec betonový; DN = 625,0 mm; h = 60,0 mm; s = 120,00 mm</t>
  </si>
  <si>
    <t>POL3_0</t>
  </si>
  <si>
    <t>59224176R</t>
  </si>
  <si>
    <t>prstenec betonový; DN = 625,0 mm; h = 80,0 mm; s = 120,00 mm</t>
  </si>
  <si>
    <t>59224353.AR</t>
  </si>
  <si>
    <t>konus šachetní; železobetonový; TBR; d = 1 240,0 mm; DN = 1 000,0 mm; DN 2 = 625 mm; h = 580 mm; počet stupadel 2; ocelové s PE povlakem, kapsové</t>
  </si>
  <si>
    <t>59224356.AR</t>
  </si>
  <si>
    <t>skruž železobetonová TBS; DN = 1 000,0 mm; h = 250,0 mm; s = 120,00 mm; beton C 40/50</t>
  </si>
  <si>
    <t>59224361.AR</t>
  </si>
  <si>
    <t>skruž železobetonová TBS; DN = 1 000,0 mm; h = 500,0 mm; s = 120,00 mm; počet stupadel 2; ocelové s PE povlakem; beton C 40/50</t>
  </si>
  <si>
    <t>59224364.AR</t>
  </si>
  <si>
    <t>skruž železobetonová TBS; DN = 1 000,0 mm; h = 1 000,0 mm; s = 120,00 mm; počet stupadel 4; ocelové s PE povlakem; beton C 40/50</t>
  </si>
  <si>
    <t>59224367.AR</t>
  </si>
  <si>
    <t>dno šachetní přímé; železobeton; TBZ; DN = 1 000,0 mm; D odtoku do 500 mm; h = 800 mm; t = 150 mm; beton C 40/50</t>
  </si>
  <si>
    <t>59224373.AR</t>
  </si>
  <si>
    <t>profil těsnicí elastomerní; pro spojení betonových šachetních dílů; tvar kruh; d = 1 000,0 mm</t>
  </si>
  <si>
    <t>998276101R00</t>
  </si>
  <si>
    <t>Přesun hmot pro trubní vedení z trub plastových nebo sklolaminátových v otevřeném výkopu</t>
  </si>
  <si>
    <t>SUM</t>
  </si>
  <si>
    <t>Poznámky uchazeče k zadání</t>
  </si>
  <si>
    <t>POPUZIV</t>
  </si>
  <si>
    <t>END</t>
  </si>
  <si>
    <t>005111021R</t>
  </si>
  <si>
    <t>Vytyčení inženýrských sítí</t>
  </si>
  <si>
    <t>Soubor</t>
  </si>
  <si>
    <t>VRN</t>
  </si>
  <si>
    <t>POL99_8</t>
  </si>
  <si>
    <t>00523  R</t>
  </si>
  <si>
    <t>Zkoušky a revize</t>
  </si>
  <si>
    <t>005231040R</t>
  </si>
  <si>
    <t>Provozní řády</t>
  </si>
  <si>
    <t>005241020R</t>
  </si>
  <si>
    <t>Geodetické zaměření skutečného provedení</t>
  </si>
  <si>
    <t>005241010R</t>
  </si>
  <si>
    <t>Dokumentace skutečného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</si>
</sst>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 shrinkToFit="1"/>
    </xf>
    <xf numFmtId="4" fontId="8" fillId="0" borderId="34" xfId="0" applyNumberFormat="1" applyFont="1" applyBorder="1" applyAlignment="1">
      <alignment vertical="center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8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4" fontId="17" fillId="4" borderId="0" xfId="0" applyNumberFormat="1" applyFont="1" applyFill="1" applyAlignment="1" applyProtection="1">
      <alignment vertical="top" shrinkToFit="1"/>
      <protection locked="0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5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5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app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D10" sqref="D10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87" t="s">
        <v>41</v>
      </c>
      <c r="B2" s="187"/>
      <c r="C2" s="187"/>
      <c r="D2" s="187"/>
      <c r="E2" s="187"/>
      <c r="F2" s="187"/>
      <c r="G2" s="18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abSelected="1" topLeftCell="B11" zoomScaleNormal="100" zoomScaleSheetLayoutView="75" workbookViewId="0">
      <selection activeCell="E23" sqref="E2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188" t="s">
        <v>4</v>
      </c>
      <c r="C1" s="189"/>
      <c r="D1" s="189"/>
      <c r="E1" s="189"/>
      <c r="F1" s="189"/>
      <c r="G1" s="189"/>
      <c r="H1" s="189"/>
      <c r="I1" s="189"/>
      <c r="J1" s="190"/>
    </row>
    <row r="2" spans="1:15" ht="36" customHeight="1" x14ac:dyDescent="0.25">
      <c r="A2" s="2"/>
      <c r="B2" s="76" t="s">
        <v>24</v>
      </c>
      <c r="C2" s="77"/>
      <c r="D2" s="78" t="s">
        <v>43</v>
      </c>
      <c r="E2" s="197" t="s">
        <v>44</v>
      </c>
      <c r="F2" s="198"/>
      <c r="G2" s="198"/>
      <c r="H2" s="198"/>
      <c r="I2" s="198"/>
      <c r="J2" s="199"/>
      <c r="O2" s="1"/>
    </row>
    <row r="3" spans="1:15" ht="27" hidden="1" customHeight="1" x14ac:dyDescent="0.25">
      <c r="A3" s="2"/>
      <c r="B3" s="79"/>
      <c r="C3" s="77"/>
      <c r="D3" s="80"/>
      <c r="E3" s="200"/>
      <c r="F3" s="201"/>
      <c r="G3" s="201"/>
      <c r="H3" s="201"/>
      <c r="I3" s="201"/>
      <c r="J3" s="202"/>
    </row>
    <row r="4" spans="1:15" ht="23.25" customHeight="1" x14ac:dyDescent="0.25">
      <c r="A4" s="2"/>
      <c r="B4" s="81"/>
      <c r="C4" s="82"/>
      <c r="D4" s="83"/>
      <c r="E4" s="210"/>
      <c r="F4" s="210"/>
      <c r="G4" s="210"/>
      <c r="H4" s="210"/>
      <c r="I4" s="210"/>
      <c r="J4" s="211"/>
    </row>
    <row r="5" spans="1:15" ht="24" customHeight="1" x14ac:dyDescent="0.25">
      <c r="A5" s="2"/>
      <c r="B5" s="31" t="s">
        <v>23</v>
      </c>
      <c r="D5" s="214"/>
      <c r="E5" s="215"/>
      <c r="F5" s="215"/>
      <c r="G5" s="215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16"/>
      <c r="E6" s="217"/>
      <c r="F6" s="217"/>
      <c r="G6" s="217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18"/>
      <c r="F7" s="219"/>
      <c r="G7" s="219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04"/>
      <c r="E11" s="204"/>
      <c r="F11" s="204"/>
      <c r="G11" s="204"/>
      <c r="H11" s="18" t="s">
        <v>42</v>
      </c>
      <c r="I11" s="84"/>
      <c r="J11" s="8"/>
    </row>
    <row r="12" spans="1:15" ht="15.75" customHeight="1" x14ac:dyDescent="0.25">
      <c r="A12" s="2"/>
      <c r="B12" s="28"/>
      <c r="C12" s="55"/>
      <c r="D12" s="209"/>
      <c r="E12" s="209"/>
      <c r="F12" s="209"/>
      <c r="G12" s="209"/>
      <c r="H12" s="18" t="s">
        <v>36</v>
      </c>
      <c r="I12" s="84"/>
      <c r="J12" s="8"/>
    </row>
    <row r="13" spans="1:15" ht="15.75" customHeight="1" x14ac:dyDescent="0.25">
      <c r="A13" s="2"/>
      <c r="B13" s="29"/>
      <c r="C13" s="56"/>
      <c r="D13" s="85"/>
      <c r="E13" s="212"/>
      <c r="F13" s="213"/>
      <c r="G13" s="213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03"/>
      <c r="F15" s="203"/>
      <c r="G15" s="205"/>
      <c r="H15" s="205"/>
      <c r="I15" s="205" t="s">
        <v>31</v>
      </c>
      <c r="J15" s="206"/>
    </row>
    <row r="16" spans="1:15" ht="23.25" customHeight="1" x14ac:dyDescent="0.25">
      <c r="A16" s="142" t="s">
        <v>26</v>
      </c>
      <c r="B16" s="38" t="s">
        <v>26</v>
      </c>
      <c r="C16" s="62"/>
      <c r="D16" s="63"/>
      <c r="E16" s="194"/>
      <c r="F16" s="195"/>
      <c r="G16" s="194"/>
      <c r="H16" s="195"/>
      <c r="I16" s="194">
        <f>SUMIF(F51:F56,A16,I51:I56)+SUMIF(F51:F56,"PSU",I51:I56)</f>
        <v>0</v>
      </c>
      <c r="J16" s="196"/>
    </row>
    <row r="17" spans="1:10" ht="23.25" customHeight="1" x14ac:dyDescent="0.25">
      <c r="A17" s="142" t="s">
        <v>27</v>
      </c>
      <c r="B17" s="38" t="s">
        <v>27</v>
      </c>
      <c r="C17" s="62"/>
      <c r="D17" s="63"/>
      <c r="E17" s="194"/>
      <c r="F17" s="195"/>
      <c r="G17" s="194"/>
      <c r="H17" s="195"/>
      <c r="I17" s="194">
        <f>SUMIF(F51:F56,A17,I51:I56)</f>
        <v>0</v>
      </c>
      <c r="J17" s="196"/>
    </row>
    <row r="18" spans="1:10" ht="23.25" customHeight="1" x14ac:dyDescent="0.25">
      <c r="A18" s="142" t="s">
        <v>28</v>
      </c>
      <c r="B18" s="38" t="s">
        <v>28</v>
      </c>
      <c r="C18" s="62"/>
      <c r="D18" s="63"/>
      <c r="E18" s="194"/>
      <c r="F18" s="195"/>
      <c r="G18" s="194"/>
      <c r="H18" s="195"/>
      <c r="I18" s="194">
        <f>SUMIF(F51:F56,A18,I51:I56)</f>
        <v>0</v>
      </c>
      <c r="J18" s="196"/>
    </row>
    <row r="19" spans="1:10" ht="23.25" customHeight="1" x14ac:dyDescent="0.25">
      <c r="A19" s="142" t="s">
        <v>62</v>
      </c>
      <c r="B19" s="38" t="s">
        <v>29</v>
      </c>
      <c r="C19" s="62"/>
      <c r="D19" s="63"/>
      <c r="E19" s="194"/>
      <c r="F19" s="195"/>
      <c r="G19" s="194"/>
      <c r="H19" s="195"/>
      <c r="I19" s="194">
        <f>SUMIF(F51:F56,A19,I51:I56)</f>
        <v>0</v>
      </c>
      <c r="J19" s="196"/>
    </row>
    <row r="20" spans="1:10" ht="23.25" customHeight="1" x14ac:dyDescent="0.25">
      <c r="A20" s="142" t="s">
        <v>63</v>
      </c>
      <c r="B20" s="38" t="s">
        <v>30</v>
      </c>
      <c r="C20" s="62"/>
      <c r="D20" s="63"/>
      <c r="E20" s="194"/>
      <c r="F20" s="195"/>
      <c r="G20" s="194"/>
      <c r="H20" s="195"/>
      <c r="I20" s="194">
        <f>SUMIF(F51:F56,A20,I51:I56)</f>
        <v>0</v>
      </c>
      <c r="J20" s="196"/>
    </row>
    <row r="21" spans="1:10" ht="23.25" customHeight="1" x14ac:dyDescent="0.25">
      <c r="A21" s="2"/>
      <c r="B21" s="48" t="s">
        <v>31</v>
      </c>
      <c r="C21" s="64"/>
      <c r="D21" s="65"/>
      <c r="E21" s="207"/>
      <c r="F21" s="208"/>
      <c r="G21" s="207"/>
      <c r="H21" s="208"/>
      <c r="I21" s="207">
        <f>SUM(I16:J20)</f>
        <v>0</v>
      </c>
      <c r="J21" s="225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223">
        <f>ZakladDPHSniVypocet</f>
        <v>0</v>
      </c>
      <c r="H23" s="224"/>
      <c r="I23" s="224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21">
        <f>I23*E23/100</f>
        <v>0</v>
      </c>
      <c r="H24" s="222"/>
      <c r="I24" s="222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223">
        <f>ZakladDPHZaklVypocet</f>
        <v>0</v>
      </c>
      <c r="H25" s="224"/>
      <c r="I25" s="224"/>
      <c r="J25" s="40" t="str">
        <f t="shared" si="0"/>
        <v>CZK</v>
      </c>
    </row>
    <row r="26" spans="1:10" ht="23.25" hidden="1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91">
        <f>I25*E25/100</f>
        <v>0</v>
      </c>
      <c r="H26" s="192"/>
      <c r="I26" s="192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193">
        <f>CenaCelkemBezDPH-(ZakladDPHSni+ZakladDPHZakl)</f>
        <v>0</v>
      </c>
      <c r="H27" s="193"/>
      <c r="I27" s="193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5" t="s">
        <v>25</v>
      </c>
      <c r="C28" s="116"/>
      <c r="D28" s="116"/>
      <c r="E28" s="117"/>
      <c r="F28" s="118"/>
      <c r="G28" s="227">
        <f>IF(A28&gt;50, ROUNDUP(A27, 0), ROUNDDOWN(A27, 0))</f>
        <v>0</v>
      </c>
      <c r="H28" s="227"/>
      <c r="I28" s="227"/>
      <c r="J28" s="119" t="str">
        <f t="shared" si="0"/>
        <v>CZK</v>
      </c>
    </row>
    <row r="29" spans="1:10" ht="27.75" hidden="1" customHeight="1" thickBot="1" x14ac:dyDescent="0.3">
      <c r="A29" s="2"/>
      <c r="B29" s="115" t="s">
        <v>37</v>
      </c>
      <c r="C29" s="120"/>
      <c r="D29" s="120"/>
      <c r="E29" s="120"/>
      <c r="F29" s="121"/>
      <c r="G29" s="226">
        <f>ZakladDPHSni+DPHSni+ZakladDPHZakl+DPHZakl+Zaokrouhleni</f>
        <v>0</v>
      </c>
      <c r="H29" s="226"/>
      <c r="I29" s="226"/>
      <c r="J29" s="122" t="s">
        <v>51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28"/>
      <c r="E34" s="229"/>
      <c r="G34" s="230"/>
      <c r="H34" s="231"/>
      <c r="I34" s="231"/>
      <c r="J34" s="25"/>
    </row>
    <row r="35" spans="1:10" ht="12.75" customHeight="1" x14ac:dyDescent="0.25">
      <c r="A35" s="2"/>
      <c r="B35" s="2"/>
      <c r="D35" s="220" t="s">
        <v>2</v>
      </c>
      <c r="E35" s="220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5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6" t="s">
        <v>1</v>
      </c>
      <c r="J38" s="97" t="s">
        <v>0</v>
      </c>
    </row>
    <row r="39" spans="1:10" ht="25.5" hidden="1" customHeight="1" x14ac:dyDescent="0.25">
      <c r="A39" s="87">
        <v>1</v>
      </c>
      <c r="B39" s="98" t="s">
        <v>45</v>
      </c>
      <c r="C39" s="232"/>
      <c r="D39" s="232"/>
      <c r="E39" s="232"/>
      <c r="F39" s="99">
        <f>'01 01 Pol'!AE60+'02 02 Pol'!AE16</f>
        <v>0</v>
      </c>
      <c r="G39" s="100">
        <f>'01 01 Pol'!AF60+'02 02 Pol'!AF16</f>
        <v>0</v>
      </c>
      <c r="H39" s="101"/>
      <c r="I39" s="102">
        <f>F39+G39+H39</f>
        <v>0</v>
      </c>
      <c r="J39" s="103" t="str">
        <f>IF(CenaCelkemVypocet=0,"",I39/CenaCelkemVypocet*100)</f>
        <v/>
      </c>
    </row>
    <row r="40" spans="1:10" ht="25.5" customHeight="1" x14ac:dyDescent="0.25">
      <c r="A40" s="87">
        <v>2</v>
      </c>
      <c r="B40" s="104" t="s">
        <v>46</v>
      </c>
      <c r="C40" s="233" t="s">
        <v>47</v>
      </c>
      <c r="D40" s="233"/>
      <c r="E40" s="233"/>
      <c r="F40" s="105">
        <f>'01 01 Pol'!AE60</f>
        <v>0</v>
      </c>
      <c r="G40" s="106">
        <f>'01 01 Pol'!AF60</f>
        <v>0</v>
      </c>
      <c r="H40" s="106"/>
      <c r="I40" s="107">
        <f>F40+G40+H40</f>
        <v>0</v>
      </c>
      <c r="J40" s="108" t="str">
        <f>IF(CenaCelkemVypocet=0,"",I40/CenaCelkemVypocet*100)</f>
        <v/>
      </c>
    </row>
    <row r="41" spans="1:10" ht="25.5" customHeight="1" x14ac:dyDescent="0.25">
      <c r="A41" s="87">
        <v>3</v>
      </c>
      <c r="B41" s="109" t="s">
        <v>46</v>
      </c>
      <c r="C41" s="232" t="s">
        <v>47</v>
      </c>
      <c r="D41" s="232"/>
      <c r="E41" s="232"/>
      <c r="F41" s="110">
        <f>'01 01 Pol'!AE60</f>
        <v>0</v>
      </c>
      <c r="G41" s="101">
        <f>'01 01 Pol'!AF60</f>
        <v>0</v>
      </c>
      <c r="H41" s="101"/>
      <c r="I41" s="102">
        <f>F41+G41+H41</f>
        <v>0</v>
      </c>
      <c r="J41" s="103" t="str">
        <f>IF(CenaCelkemVypocet=0,"",I41/CenaCelkemVypocet*100)</f>
        <v/>
      </c>
    </row>
    <row r="42" spans="1:10" ht="25.5" customHeight="1" x14ac:dyDescent="0.25">
      <c r="A42" s="87">
        <v>2</v>
      </c>
      <c r="B42" s="104" t="s">
        <v>48</v>
      </c>
      <c r="C42" s="233" t="s">
        <v>49</v>
      </c>
      <c r="D42" s="233"/>
      <c r="E42" s="233"/>
      <c r="F42" s="105">
        <f>'02 02 Pol'!AE16</f>
        <v>0</v>
      </c>
      <c r="G42" s="106">
        <f>'02 02 Pol'!AF16</f>
        <v>0</v>
      </c>
      <c r="H42" s="106"/>
      <c r="I42" s="107">
        <f>F42+G42+H42</f>
        <v>0</v>
      </c>
      <c r="J42" s="108" t="str">
        <f>IF(CenaCelkemVypocet=0,"",I42/CenaCelkemVypocet*100)</f>
        <v/>
      </c>
    </row>
    <row r="43" spans="1:10" ht="25.5" customHeight="1" x14ac:dyDescent="0.25">
      <c r="A43" s="87">
        <v>3</v>
      </c>
      <c r="B43" s="109" t="s">
        <v>48</v>
      </c>
      <c r="C43" s="232" t="s">
        <v>49</v>
      </c>
      <c r="D43" s="232"/>
      <c r="E43" s="232"/>
      <c r="F43" s="110">
        <f>'02 02 Pol'!AE16</f>
        <v>0</v>
      </c>
      <c r="G43" s="101">
        <f>'02 02 Pol'!AF16</f>
        <v>0</v>
      </c>
      <c r="H43" s="101"/>
      <c r="I43" s="102">
        <f>F43+G43+H43</f>
        <v>0</v>
      </c>
      <c r="J43" s="103" t="str">
        <f>IF(CenaCelkemVypocet=0,"",I43/CenaCelkemVypocet*100)</f>
        <v/>
      </c>
    </row>
    <row r="44" spans="1:10" ht="25.5" customHeight="1" x14ac:dyDescent="0.25">
      <c r="A44" s="87"/>
      <c r="B44" s="236" t="s">
        <v>50</v>
      </c>
      <c r="C44" s="237"/>
      <c r="D44" s="237"/>
      <c r="E44" s="237"/>
      <c r="F44" s="111">
        <f>SUMIF(A39:A43,"=1",F39:F43)</f>
        <v>0</v>
      </c>
      <c r="G44" s="112">
        <f>SUMIF(A39:A43,"=1",G39:G43)</f>
        <v>0</v>
      </c>
      <c r="H44" s="112">
        <f>SUMIF(A39:A43,"=1",H39:H43)</f>
        <v>0</v>
      </c>
      <c r="I44" s="113">
        <f>SUMIF(A39:A43,"=1",I39:I43)</f>
        <v>0</v>
      </c>
      <c r="J44" s="114">
        <f>SUMIF(A39:A43,"=1",J39:J43)</f>
        <v>0</v>
      </c>
    </row>
    <row r="48" spans="1:10" ht="15.6" x14ac:dyDescent="0.3">
      <c r="B48" s="123" t="s">
        <v>52</v>
      </c>
    </row>
    <row r="50" spans="1:10" ht="25.5" customHeight="1" x14ac:dyDescent="0.25">
      <c r="A50" s="125"/>
      <c r="B50" s="128" t="s">
        <v>18</v>
      </c>
      <c r="C50" s="128" t="s">
        <v>6</v>
      </c>
      <c r="D50" s="129"/>
      <c r="E50" s="129"/>
      <c r="F50" s="130" t="s">
        <v>53</v>
      </c>
      <c r="G50" s="130"/>
      <c r="H50" s="130"/>
      <c r="I50" s="130" t="s">
        <v>31</v>
      </c>
      <c r="J50" s="130" t="s">
        <v>0</v>
      </c>
    </row>
    <row r="51" spans="1:10" ht="36.75" customHeight="1" x14ac:dyDescent="0.25">
      <c r="A51" s="126"/>
      <c r="B51" s="131" t="s">
        <v>54</v>
      </c>
      <c r="C51" s="234" t="s">
        <v>55</v>
      </c>
      <c r="D51" s="235"/>
      <c r="E51" s="235"/>
      <c r="F51" s="138" t="s">
        <v>26</v>
      </c>
      <c r="G51" s="139"/>
      <c r="H51" s="139"/>
      <c r="I51" s="139">
        <f>'01 01 Pol'!G8</f>
        <v>0</v>
      </c>
      <c r="J51" s="135" t="str">
        <f>IF(I57=0,"",I51/I57*100)</f>
        <v/>
      </c>
    </row>
    <row r="52" spans="1:10" ht="36.75" customHeight="1" x14ac:dyDescent="0.25">
      <c r="A52" s="126"/>
      <c r="B52" s="131" t="s">
        <v>56</v>
      </c>
      <c r="C52" s="234" t="s">
        <v>57</v>
      </c>
      <c r="D52" s="235"/>
      <c r="E52" s="235"/>
      <c r="F52" s="138" t="s">
        <v>26</v>
      </c>
      <c r="G52" s="139"/>
      <c r="H52" s="139"/>
      <c r="I52" s="139">
        <f>'01 01 Pol'!G21</f>
        <v>0</v>
      </c>
      <c r="J52" s="135" t="str">
        <f>IF(I57=0,"",I52/I57*100)</f>
        <v/>
      </c>
    </row>
    <row r="53" spans="1:10" ht="36.75" customHeight="1" x14ac:dyDescent="0.25">
      <c r="A53" s="126"/>
      <c r="B53" s="131" t="s">
        <v>58</v>
      </c>
      <c r="C53" s="234" t="s">
        <v>59</v>
      </c>
      <c r="D53" s="235"/>
      <c r="E53" s="235"/>
      <c r="F53" s="138" t="s">
        <v>26</v>
      </c>
      <c r="G53" s="139"/>
      <c r="H53" s="139"/>
      <c r="I53" s="139">
        <f>'01 01 Pol'!G23</f>
        <v>0</v>
      </c>
      <c r="J53" s="135" t="str">
        <f>IF(I57=0,"",I53/I57*100)</f>
        <v/>
      </c>
    </row>
    <row r="54" spans="1:10" ht="36.75" customHeight="1" x14ac:dyDescent="0.25">
      <c r="A54" s="126"/>
      <c r="B54" s="131" t="s">
        <v>60</v>
      </c>
      <c r="C54" s="234" t="s">
        <v>61</v>
      </c>
      <c r="D54" s="235"/>
      <c r="E54" s="235"/>
      <c r="F54" s="138" t="s">
        <v>26</v>
      </c>
      <c r="G54" s="139"/>
      <c r="H54" s="139"/>
      <c r="I54" s="139">
        <f>'01 01 Pol'!G57</f>
        <v>0</v>
      </c>
      <c r="J54" s="135" t="str">
        <f>IF(I57=0,"",I54/I57*100)</f>
        <v/>
      </c>
    </row>
    <row r="55" spans="1:10" ht="36.75" customHeight="1" x14ac:dyDescent="0.25">
      <c r="A55" s="126"/>
      <c r="B55" s="131" t="s">
        <v>62</v>
      </c>
      <c r="C55" s="234" t="s">
        <v>29</v>
      </c>
      <c r="D55" s="235"/>
      <c r="E55" s="235"/>
      <c r="F55" s="138" t="s">
        <v>62</v>
      </c>
      <c r="G55" s="139"/>
      <c r="H55" s="139"/>
      <c r="I55" s="139">
        <f>'02 02 Pol'!G8</f>
        <v>0</v>
      </c>
      <c r="J55" s="135" t="str">
        <f>IF(I57=0,"",I55/I57*100)</f>
        <v/>
      </c>
    </row>
    <row r="56" spans="1:10" ht="36.75" customHeight="1" x14ac:dyDescent="0.25">
      <c r="A56" s="126"/>
      <c r="B56" s="131" t="s">
        <v>63</v>
      </c>
      <c r="C56" s="234" t="s">
        <v>30</v>
      </c>
      <c r="D56" s="235"/>
      <c r="E56" s="235"/>
      <c r="F56" s="138" t="s">
        <v>63</v>
      </c>
      <c r="G56" s="139"/>
      <c r="H56" s="139"/>
      <c r="I56" s="139">
        <f>'02 02 Pol'!G13</f>
        <v>0</v>
      </c>
      <c r="J56" s="135" t="str">
        <f>IF(I57=0,"",I56/I57*100)</f>
        <v/>
      </c>
    </row>
    <row r="57" spans="1:10" ht="25.5" customHeight="1" x14ac:dyDescent="0.25">
      <c r="A57" s="127"/>
      <c r="B57" s="132" t="s">
        <v>1</v>
      </c>
      <c r="C57" s="133"/>
      <c r="D57" s="134"/>
      <c r="E57" s="134"/>
      <c r="F57" s="140"/>
      <c r="G57" s="141"/>
      <c r="H57" s="141"/>
      <c r="I57" s="141">
        <f>SUM(I51:I56)</f>
        <v>0</v>
      </c>
      <c r="J57" s="136">
        <f>SUM(J51:J56)</f>
        <v>0</v>
      </c>
    </row>
    <row r="58" spans="1:10" x14ac:dyDescent="0.25">
      <c r="F58" s="86"/>
      <c r="G58" s="86"/>
      <c r="H58" s="86"/>
      <c r="I58" s="86"/>
      <c r="J58" s="137"/>
    </row>
    <row r="59" spans="1:10" x14ac:dyDescent="0.25">
      <c r="F59" s="86"/>
      <c r="G59" s="86"/>
      <c r="H59" s="86"/>
      <c r="I59" s="86"/>
      <c r="J59" s="137"/>
    </row>
    <row r="60" spans="1:10" x14ac:dyDescent="0.25">
      <c r="F60" s="86"/>
      <c r="G60" s="86"/>
      <c r="H60" s="86"/>
      <c r="I60" s="86"/>
      <c r="J60" s="13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5:E55"/>
    <mergeCell ref="C56:E56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8" t="s">
        <v>7</v>
      </c>
      <c r="B1" s="238"/>
      <c r="C1" s="239"/>
      <c r="D1" s="238"/>
      <c r="E1" s="238"/>
      <c r="F1" s="238"/>
      <c r="G1" s="238"/>
    </row>
    <row r="2" spans="1:7" ht="24.9" customHeight="1" x14ac:dyDescent="0.25">
      <c r="A2" s="50" t="s">
        <v>8</v>
      </c>
      <c r="B2" s="49"/>
      <c r="C2" s="240"/>
      <c r="D2" s="240"/>
      <c r="E2" s="240"/>
      <c r="F2" s="240"/>
      <c r="G2" s="241"/>
    </row>
    <row r="3" spans="1:7" ht="24.9" customHeight="1" x14ac:dyDescent="0.25">
      <c r="A3" s="50" t="s">
        <v>9</v>
      </c>
      <c r="B3" s="49"/>
      <c r="C3" s="240"/>
      <c r="D3" s="240"/>
      <c r="E3" s="240"/>
      <c r="F3" s="240"/>
      <c r="G3" s="241"/>
    </row>
    <row r="4" spans="1:7" ht="24.9" customHeight="1" x14ac:dyDescent="0.25">
      <c r="A4" s="50" t="s">
        <v>10</v>
      </c>
      <c r="B4" s="49"/>
      <c r="C4" s="240"/>
      <c r="D4" s="240"/>
      <c r="E4" s="240"/>
      <c r="F4" s="240"/>
      <c r="G4" s="241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9F8F-3D29-45AA-B28B-4DBB7684C20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4" customWidth="1"/>
    <col min="3" max="3" width="38.33203125" style="12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4" t="s">
        <v>7</v>
      </c>
      <c r="B1" s="254"/>
      <c r="C1" s="254"/>
      <c r="D1" s="254"/>
      <c r="E1" s="254"/>
      <c r="F1" s="254"/>
      <c r="G1" s="254"/>
      <c r="AG1" t="s">
        <v>64</v>
      </c>
    </row>
    <row r="2" spans="1:60" ht="25.05" customHeight="1" x14ac:dyDescent="0.25">
      <c r="A2" s="50" t="s">
        <v>8</v>
      </c>
      <c r="B2" s="49" t="s">
        <v>43</v>
      </c>
      <c r="C2" s="255" t="s">
        <v>44</v>
      </c>
      <c r="D2" s="256"/>
      <c r="E2" s="256"/>
      <c r="F2" s="256"/>
      <c r="G2" s="257"/>
      <c r="AG2" t="s">
        <v>65</v>
      </c>
    </row>
    <row r="3" spans="1:60" ht="25.05" customHeight="1" x14ac:dyDescent="0.25">
      <c r="A3" s="50" t="s">
        <v>9</v>
      </c>
      <c r="B3" s="49" t="s">
        <v>46</v>
      </c>
      <c r="C3" s="255" t="s">
        <v>47</v>
      </c>
      <c r="D3" s="256"/>
      <c r="E3" s="256"/>
      <c r="F3" s="256"/>
      <c r="G3" s="257"/>
      <c r="AC3" s="124" t="s">
        <v>65</v>
      </c>
      <c r="AG3" t="s">
        <v>66</v>
      </c>
    </row>
    <row r="4" spans="1:60" ht="25.05" customHeight="1" x14ac:dyDescent="0.25">
      <c r="A4" s="143" t="s">
        <v>10</v>
      </c>
      <c r="B4" s="144" t="s">
        <v>46</v>
      </c>
      <c r="C4" s="258" t="s">
        <v>47</v>
      </c>
      <c r="D4" s="259"/>
      <c r="E4" s="259"/>
      <c r="F4" s="259"/>
      <c r="G4" s="260"/>
      <c r="AG4" t="s">
        <v>67</v>
      </c>
    </row>
    <row r="5" spans="1:60" x14ac:dyDescent="0.25">
      <c r="D5" s="10"/>
    </row>
    <row r="6" spans="1:60" ht="39.6" x14ac:dyDescent="0.25">
      <c r="A6" s="146" t="s">
        <v>68</v>
      </c>
      <c r="B6" s="148" t="s">
        <v>69</v>
      </c>
      <c r="C6" s="148" t="s">
        <v>70</v>
      </c>
      <c r="D6" s="147" t="s">
        <v>71</v>
      </c>
      <c r="E6" s="146" t="s">
        <v>72</v>
      </c>
      <c r="F6" s="145" t="s">
        <v>73</v>
      </c>
      <c r="G6" s="146" t="s">
        <v>31</v>
      </c>
      <c r="H6" s="149" t="s">
        <v>32</v>
      </c>
      <c r="I6" s="149" t="s">
        <v>74</v>
      </c>
      <c r="J6" s="149" t="s">
        <v>33</v>
      </c>
      <c r="K6" s="149" t="s">
        <v>75</v>
      </c>
      <c r="L6" s="149" t="s">
        <v>76</v>
      </c>
      <c r="M6" s="149" t="s">
        <v>77</v>
      </c>
      <c r="N6" s="149" t="s">
        <v>78</v>
      </c>
      <c r="O6" s="149" t="s">
        <v>79</v>
      </c>
      <c r="P6" s="149" t="s">
        <v>80</v>
      </c>
      <c r="Q6" s="149" t="s">
        <v>81</v>
      </c>
      <c r="R6" s="149" t="s">
        <v>82</v>
      </c>
      <c r="S6" s="149" t="s">
        <v>83</v>
      </c>
      <c r="T6" s="149" t="s">
        <v>84</v>
      </c>
      <c r="U6" s="149" t="s">
        <v>85</v>
      </c>
      <c r="V6" s="149" t="s">
        <v>86</v>
      </c>
      <c r="W6" s="149" t="s">
        <v>87</v>
      </c>
      <c r="X6" s="149" t="s">
        <v>88</v>
      </c>
      <c r="Y6" s="149" t="s">
        <v>89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2" t="s">
        <v>90</v>
      </c>
      <c r="B8" s="163" t="s">
        <v>54</v>
      </c>
      <c r="C8" s="181" t="s">
        <v>55</v>
      </c>
      <c r="D8" s="164"/>
      <c r="E8" s="165"/>
      <c r="F8" s="166"/>
      <c r="G8" s="167">
        <f>SUMIF(AG9:AG20,"&lt;&gt;NOR",G9:G20)</f>
        <v>0</v>
      </c>
      <c r="H8" s="161"/>
      <c r="I8" s="161">
        <f>SUM(I9:I20)</f>
        <v>0</v>
      </c>
      <c r="J8" s="161"/>
      <c r="K8" s="161">
        <f>SUM(K9:K20)</f>
        <v>0</v>
      </c>
      <c r="L8" s="161"/>
      <c r="M8" s="161">
        <f>SUM(M9:M20)</f>
        <v>0</v>
      </c>
      <c r="N8" s="160"/>
      <c r="O8" s="160">
        <f>SUM(O9:O20)</f>
        <v>614.88</v>
      </c>
      <c r="P8" s="160"/>
      <c r="Q8" s="160">
        <f>SUM(Q9:Q20)</f>
        <v>0</v>
      </c>
      <c r="R8" s="161"/>
      <c r="S8" s="161"/>
      <c r="T8" s="161"/>
      <c r="U8" s="161"/>
      <c r="V8" s="161">
        <f>SUM(V9:V20)</f>
        <v>2147.7400000000002</v>
      </c>
      <c r="W8" s="161"/>
      <c r="X8" s="161"/>
      <c r="Y8" s="161"/>
      <c r="AG8" t="s">
        <v>91</v>
      </c>
    </row>
    <row r="9" spans="1:60" outlineLevel="1" x14ac:dyDescent="0.25">
      <c r="A9" s="175">
        <v>1</v>
      </c>
      <c r="B9" s="176" t="s">
        <v>92</v>
      </c>
      <c r="C9" s="182" t="s">
        <v>93</v>
      </c>
      <c r="D9" s="177" t="s">
        <v>94</v>
      </c>
      <c r="E9" s="178">
        <v>209.2</v>
      </c>
      <c r="F9" s="179"/>
      <c r="G9" s="180">
        <f t="shared" ref="G9:G20" si="0">ROUND(E9*F9,2)</f>
        <v>0</v>
      </c>
      <c r="H9" s="159"/>
      <c r="I9" s="158">
        <f t="shared" ref="I9:I20" si="1">ROUND(E9*H9,2)</f>
        <v>0</v>
      </c>
      <c r="J9" s="159"/>
      <c r="K9" s="158">
        <f t="shared" ref="K9:K20" si="2">ROUND(E9*J9,2)</f>
        <v>0</v>
      </c>
      <c r="L9" s="158">
        <v>21</v>
      </c>
      <c r="M9" s="158">
        <f t="shared" ref="M9:M20" si="3">G9*(1+L9/100)</f>
        <v>0</v>
      </c>
      <c r="N9" s="157">
        <v>0</v>
      </c>
      <c r="O9" s="157">
        <f t="shared" ref="O9:O20" si="4">ROUND(E9*N9,2)</f>
        <v>0</v>
      </c>
      <c r="P9" s="157">
        <v>0</v>
      </c>
      <c r="Q9" s="157">
        <f t="shared" ref="Q9:Q20" si="5">ROUND(E9*P9,2)</f>
        <v>0</v>
      </c>
      <c r="R9" s="158"/>
      <c r="S9" s="158" t="s">
        <v>95</v>
      </c>
      <c r="T9" s="158" t="s">
        <v>96</v>
      </c>
      <c r="U9" s="158">
        <v>0.1</v>
      </c>
      <c r="V9" s="158">
        <f t="shared" ref="V9:V20" si="6">ROUND(E9*U9,2)</f>
        <v>20.92</v>
      </c>
      <c r="W9" s="158"/>
      <c r="X9" s="158" t="s">
        <v>97</v>
      </c>
      <c r="Y9" s="158" t="s">
        <v>98</v>
      </c>
      <c r="Z9" s="150"/>
      <c r="AA9" s="150"/>
      <c r="AB9" s="150"/>
      <c r="AC9" s="150"/>
      <c r="AD9" s="150"/>
      <c r="AE9" s="150"/>
      <c r="AF9" s="150"/>
      <c r="AG9" s="150" t="s">
        <v>99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0.399999999999999" outlineLevel="1" x14ac:dyDescent="0.25">
      <c r="A10" s="175">
        <v>2</v>
      </c>
      <c r="B10" s="176" t="s">
        <v>100</v>
      </c>
      <c r="C10" s="182" t="s">
        <v>101</v>
      </c>
      <c r="D10" s="177" t="s">
        <v>94</v>
      </c>
      <c r="E10" s="178">
        <v>1310.4000000000001</v>
      </c>
      <c r="F10" s="179"/>
      <c r="G10" s="180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8"/>
      <c r="S10" s="158" t="s">
        <v>95</v>
      </c>
      <c r="T10" s="158" t="s">
        <v>96</v>
      </c>
      <c r="U10" s="158">
        <v>0.08</v>
      </c>
      <c r="V10" s="158">
        <f t="shared" si="6"/>
        <v>104.83</v>
      </c>
      <c r="W10" s="158"/>
      <c r="X10" s="158" t="s">
        <v>97</v>
      </c>
      <c r="Y10" s="158" t="s">
        <v>98</v>
      </c>
      <c r="Z10" s="150"/>
      <c r="AA10" s="150"/>
      <c r="AB10" s="150"/>
      <c r="AC10" s="150"/>
      <c r="AD10" s="150"/>
      <c r="AE10" s="150"/>
      <c r="AF10" s="150"/>
      <c r="AG10" s="150" t="s">
        <v>99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20.399999999999999" outlineLevel="1" x14ac:dyDescent="0.25">
      <c r="A11" s="175">
        <v>3</v>
      </c>
      <c r="B11" s="176" t="s">
        <v>102</v>
      </c>
      <c r="C11" s="182" t="s">
        <v>103</v>
      </c>
      <c r="D11" s="177" t="s">
        <v>94</v>
      </c>
      <c r="E11" s="178">
        <v>564.9</v>
      </c>
      <c r="F11" s="179"/>
      <c r="G11" s="180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8"/>
      <c r="S11" s="158" t="s">
        <v>95</v>
      </c>
      <c r="T11" s="158" t="s">
        <v>96</v>
      </c>
      <c r="U11" s="158">
        <v>0.2</v>
      </c>
      <c r="V11" s="158">
        <f t="shared" si="6"/>
        <v>112.98</v>
      </c>
      <c r="W11" s="158"/>
      <c r="X11" s="158" t="s">
        <v>97</v>
      </c>
      <c r="Y11" s="158" t="s">
        <v>98</v>
      </c>
      <c r="Z11" s="150"/>
      <c r="AA11" s="150"/>
      <c r="AB11" s="150"/>
      <c r="AC11" s="150"/>
      <c r="AD11" s="150"/>
      <c r="AE11" s="150"/>
      <c r="AF11" s="150"/>
      <c r="AG11" s="150" t="s">
        <v>99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0.399999999999999" outlineLevel="1" x14ac:dyDescent="0.25">
      <c r="A12" s="175">
        <v>4</v>
      </c>
      <c r="B12" s="176" t="s">
        <v>104</v>
      </c>
      <c r="C12" s="182" t="s">
        <v>105</v>
      </c>
      <c r="D12" s="177" t="s">
        <v>106</v>
      </c>
      <c r="E12" s="178">
        <v>432</v>
      </c>
      <c r="F12" s="179"/>
      <c r="G12" s="180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7">
        <v>9.8999999999999999E-4</v>
      </c>
      <c r="O12" s="157">
        <f t="shared" si="4"/>
        <v>0.43</v>
      </c>
      <c r="P12" s="157">
        <v>0</v>
      </c>
      <c r="Q12" s="157">
        <f t="shared" si="5"/>
        <v>0</v>
      </c>
      <c r="R12" s="158"/>
      <c r="S12" s="158" t="s">
        <v>95</v>
      </c>
      <c r="T12" s="158" t="s">
        <v>96</v>
      </c>
      <c r="U12" s="158">
        <v>0.24</v>
      </c>
      <c r="V12" s="158">
        <f t="shared" si="6"/>
        <v>103.68</v>
      </c>
      <c r="W12" s="158"/>
      <c r="X12" s="158" t="s">
        <v>97</v>
      </c>
      <c r="Y12" s="158" t="s">
        <v>98</v>
      </c>
      <c r="Z12" s="150"/>
      <c r="AA12" s="150"/>
      <c r="AB12" s="150"/>
      <c r="AC12" s="150"/>
      <c r="AD12" s="150"/>
      <c r="AE12" s="150"/>
      <c r="AF12" s="150"/>
      <c r="AG12" s="150" t="s">
        <v>99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20.399999999999999" outlineLevel="1" x14ac:dyDescent="0.25">
      <c r="A13" s="175">
        <v>5</v>
      </c>
      <c r="B13" s="176" t="s">
        <v>107</v>
      </c>
      <c r="C13" s="182" t="s">
        <v>108</v>
      </c>
      <c r="D13" s="177" t="s">
        <v>106</v>
      </c>
      <c r="E13" s="178">
        <v>432</v>
      </c>
      <c r="F13" s="179"/>
      <c r="G13" s="180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8"/>
      <c r="S13" s="158" t="s">
        <v>95</v>
      </c>
      <c r="T13" s="158" t="s">
        <v>96</v>
      </c>
      <c r="U13" s="158">
        <v>7.0000000000000007E-2</v>
      </c>
      <c r="V13" s="158">
        <f t="shared" si="6"/>
        <v>30.24</v>
      </c>
      <c r="W13" s="158"/>
      <c r="X13" s="158" t="s">
        <v>97</v>
      </c>
      <c r="Y13" s="158" t="s">
        <v>98</v>
      </c>
      <c r="Z13" s="150"/>
      <c r="AA13" s="150"/>
      <c r="AB13" s="150"/>
      <c r="AC13" s="150"/>
      <c r="AD13" s="150"/>
      <c r="AE13" s="150"/>
      <c r="AF13" s="150"/>
      <c r="AG13" s="150" t="s">
        <v>99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20.399999999999999" outlineLevel="1" x14ac:dyDescent="0.25">
      <c r="A14" s="175">
        <v>6</v>
      </c>
      <c r="B14" s="176" t="s">
        <v>109</v>
      </c>
      <c r="C14" s="182" t="s">
        <v>110</v>
      </c>
      <c r="D14" s="177" t="s">
        <v>94</v>
      </c>
      <c r="E14" s="178">
        <v>955</v>
      </c>
      <c r="F14" s="179"/>
      <c r="G14" s="180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8"/>
      <c r="S14" s="158" t="s">
        <v>95</v>
      </c>
      <c r="T14" s="158" t="s">
        <v>96</v>
      </c>
      <c r="U14" s="158">
        <v>0.35</v>
      </c>
      <c r="V14" s="158">
        <f t="shared" si="6"/>
        <v>334.25</v>
      </c>
      <c r="W14" s="158"/>
      <c r="X14" s="158" t="s">
        <v>97</v>
      </c>
      <c r="Y14" s="158" t="s">
        <v>98</v>
      </c>
      <c r="Z14" s="150"/>
      <c r="AA14" s="150"/>
      <c r="AB14" s="150"/>
      <c r="AC14" s="150"/>
      <c r="AD14" s="150"/>
      <c r="AE14" s="150"/>
      <c r="AF14" s="150"/>
      <c r="AG14" s="150" t="s">
        <v>111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20.399999999999999" outlineLevel="1" x14ac:dyDescent="0.25">
      <c r="A15" s="175">
        <v>7</v>
      </c>
      <c r="B15" s="176" t="s">
        <v>112</v>
      </c>
      <c r="C15" s="182" t="s">
        <v>113</v>
      </c>
      <c r="D15" s="177" t="s">
        <v>94</v>
      </c>
      <c r="E15" s="178">
        <v>845.9</v>
      </c>
      <c r="F15" s="179"/>
      <c r="G15" s="180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8"/>
      <c r="S15" s="158" t="s">
        <v>95</v>
      </c>
      <c r="T15" s="158" t="s">
        <v>96</v>
      </c>
      <c r="U15" s="158">
        <v>0.01</v>
      </c>
      <c r="V15" s="158">
        <f t="shared" si="6"/>
        <v>8.4600000000000009</v>
      </c>
      <c r="W15" s="158"/>
      <c r="X15" s="158" t="s">
        <v>97</v>
      </c>
      <c r="Y15" s="158" t="s">
        <v>98</v>
      </c>
      <c r="Z15" s="150"/>
      <c r="AA15" s="150"/>
      <c r="AB15" s="150"/>
      <c r="AC15" s="150"/>
      <c r="AD15" s="150"/>
      <c r="AE15" s="150"/>
      <c r="AF15" s="150"/>
      <c r="AG15" s="150" t="s">
        <v>99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20.399999999999999" outlineLevel="1" x14ac:dyDescent="0.25">
      <c r="A16" s="175">
        <v>8</v>
      </c>
      <c r="B16" s="176" t="s">
        <v>114</v>
      </c>
      <c r="C16" s="182" t="s">
        <v>115</v>
      </c>
      <c r="D16" s="177" t="s">
        <v>94</v>
      </c>
      <c r="E16" s="178">
        <v>845.9</v>
      </c>
      <c r="F16" s="179"/>
      <c r="G16" s="180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8"/>
      <c r="S16" s="158" t="s">
        <v>95</v>
      </c>
      <c r="T16" s="158" t="s">
        <v>96</v>
      </c>
      <c r="U16" s="158">
        <v>0.05</v>
      </c>
      <c r="V16" s="158">
        <f t="shared" si="6"/>
        <v>42.3</v>
      </c>
      <c r="W16" s="158"/>
      <c r="X16" s="158" t="s">
        <v>97</v>
      </c>
      <c r="Y16" s="158" t="s">
        <v>98</v>
      </c>
      <c r="Z16" s="150"/>
      <c r="AA16" s="150"/>
      <c r="AB16" s="150"/>
      <c r="AC16" s="150"/>
      <c r="AD16" s="150"/>
      <c r="AE16" s="150"/>
      <c r="AF16" s="150"/>
      <c r="AG16" s="150" t="s">
        <v>99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20.399999999999999" outlineLevel="1" x14ac:dyDescent="0.25">
      <c r="A17" s="175">
        <v>9</v>
      </c>
      <c r="B17" s="176" t="s">
        <v>116</v>
      </c>
      <c r="C17" s="182" t="s">
        <v>117</v>
      </c>
      <c r="D17" s="177" t="s">
        <v>94</v>
      </c>
      <c r="E17" s="178">
        <v>1029.4100000000001</v>
      </c>
      <c r="F17" s="179"/>
      <c r="G17" s="180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8"/>
      <c r="S17" s="158" t="s">
        <v>95</v>
      </c>
      <c r="T17" s="158" t="s">
        <v>96</v>
      </c>
      <c r="U17" s="158">
        <v>0.2</v>
      </c>
      <c r="V17" s="158">
        <f t="shared" si="6"/>
        <v>205.88</v>
      </c>
      <c r="W17" s="158"/>
      <c r="X17" s="158" t="s">
        <v>97</v>
      </c>
      <c r="Y17" s="158" t="s">
        <v>98</v>
      </c>
      <c r="Z17" s="150"/>
      <c r="AA17" s="150"/>
      <c r="AB17" s="150"/>
      <c r="AC17" s="150"/>
      <c r="AD17" s="150"/>
      <c r="AE17" s="150"/>
      <c r="AF17" s="150"/>
      <c r="AG17" s="150" t="s">
        <v>111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20.399999999999999" outlineLevel="1" x14ac:dyDescent="0.25">
      <c r="A18" s="175">
        <v>10</v>
      </c>
      <c r="B18" s="176" t="s">
        <v>118</v>
      </c>
      <c r="C18" s="182" t="s">
        <v>119</v>
      </c>
      <c r="D18" s="177" t="s">
        <v>94</v>
      </c>
      <c r="E18" s="178">
        <v>170.06155000000001</v>
      </c>
      <c r="F18" s="179"/>
      <c r="G18" s="180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8"/>
      <c r="S18" s="158" t="s">
        <v>95</v>
      </c>
      <c r="T18" s="158" t="s">
        <v>96</v>
      </c>
      <c r="U18" s="158">
        <v>6.3479999999999999</v>
      </c>
      <c r="V18" s="158">
        <f t="shared" si="6"/>
        <v>1079.55</v>
      </c>
      <c r="W18" s="158"/>
      <c r="X18" s="158" t="s">
        <v>97</v>
      </c>
      <c r="Y18" s="158" t="s">
        <v>98</v>
      </c>
      <c r="Z18" s="150"/>
      <c r="AA18" s="150"/>
      <c r="AB18" s="150"/>
      <c r="AC18" s="150"/>
      <c r="AD18" s="150"/>
      <c r="AE18" s="150"/>
      <c r="AF18" s="150"/>
      <c r="AG18" s="150" t="s">
        <v>111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20.399999999999999" outlineLevel="1" x14ac:dyDescent="0.25">
      <c r="A19" s="175">
        <v>11</v>
      </c>
      <c r="B19" s="176" t="s">
        <v>120</v>
      </c>
      <c r="C19" s="182" t="s">
        <v>121</v>
      </c>
      <c r="D19" s="177" t="s">
        <v>106</v>
      </c>
      <c r="E19" s="178">
        <v>1016</v>
      </c>
      <c r="F19" s="179"/>
      <c r="G19" s="180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8"/>
      <c r="S19" s="158" t="s">
        <v>95</v>
      </c>
      <c r="T19" s="158" t="s">
        <v>96</v>
      </c>
      <c r="U19" s="158">
        <v>0.10299999999999999</v>
      </c>
      <c r="V19" s="158">
        <f t="shared" si="6"/>
        <v>104.65</v>
      </c>
      <c r="W19" s="158"/>
      <c r="X19" s="158" t="s">
        <v>97</v>
      </c>
      <c r="Y19" s="158" t="s">
        <v>98</v>
      </c>
      <c r="Z19" s="150"/>
      <c r="AA19" s="150"/>
      <c r="AB19" s="150"/>
      <c r="AC19" s="150"/>
      <c r="AD19" s="150"/>
      <c r="AE19" s="150"/>
      <c r="AF19" s="150"/>
      <c r="AG19" s="150" t="s">
        <v>99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5">
        <v>12</v>
      </c>
      <c r="B20" s="176" t="s">
        <v>122</v>
      </c>
      <c r="C20" s="182" t="s">
        <v>123</v>
      </c>
      <c r="D20" s="177" t="s">
        <v>124</v>
      </c>
      <c r="E20" s="178">
        <v>614.44799999999998</v>
      </c>
      <c r="F20" s="179"/>
      <c r="G20" s="180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21</v>
      </c>
      <c r="M20" s="158">
        <f t="shared" si="3"/>
        <v>0</v>
      </c>
      <c r="N20" s="157">
        <v>1</v>
      </c>
      <c r="O20" s="157">
        <f t="shared" si="4"/>
        <v>614.45000000000005</v>
      </c>
      <c r="P20" s="157">
        <v>0</v>
      </c>
      <c r="Q20" s="157">
        <f t="shared" si="5"/>
        <v>0</v>
      </c>
      <c r="R20" s="158"/>
      <c r="S20" s="158" t="s">
        <v>95</v>
      </c>
      <c r="T20" s="158" t="s">
        <v>96</v>
      </c>
      <c r="U20" s="158">
        <v>0</v>
      </c>
      <c r="V20" s="158">
        <f t="shared" si="6"/>
        <v>0</v>
      </c>
      <c r="W20" s="158"/>
      <c r="X20" s="158" t="s">
        <v>125</v>
      </c>
      <c r="Y20" s="158" t="s">
        <v>98</v>
      </c>
      <c r="Z20" s="150"/>
      <c r="AA20" s="150"/>
      <c r="AB20" s="150"/>
      <c r="AC20" s="150"/>
      <c r="AD20" s="150"/>
      <c r="AE20" s="150"/>
      <c r="AF20" s="150"/>
      <c r="AG20" s="150" t="s">
        <v>126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x14ac:dyDescent="0.25">
      <c r="A21" s="162" t="s">
        <v>90</v>
      </c>
      <c r="B21" s="163" t="s">
        <v>56</v>
      </c>
      <c r="C21" s="181" t="s">
        <v>57</v>
      </c>
      <c r="D21" s="164"/>
      <c r="E21" s="165"/>
      <c r="F21" s="166"/>
      <c r="G21" s="167">
        <f>SUMIF(AG22:AG22,"&lt;&gt;NOR",G22:G22)</f>
        <v>0</v>
      </c>
      <c r="H21" s="161"/>
      <c r="I21" s="161">
        <f>SUM(I22:I22)</f>
        <v>0</v>
      </c>
      <c r="J21" s="161"/>
      <c r="K21" s="161">
        <f>SUM(K22:K22)</f>
        <v>0</v>
      </c>
      <c r="L21" s="161"/>
      <c r="M21" s="161">
        <f>SUM(M22:M22)</f>
        <v>0</v>
      </c>
      <c r="N21" s="160"/>
      <c r="O21" s="160">
        <f>SUM(O22:O22)</f>
        <v>61.68</v>
      </c>
      <c r="P21" s="160"/>
      <c r="Q21" s="160">
        <f>SUM(Q22:Q22)</f>
        <v>0</v>
      </c>
      <c r="R21" s="161"/>
      <c r="S21" s="161"/>
      <c r="T21" s="161"/>
      <c r="U21" s="161"/>
      <c r="V21" s="161">
        <f>SUM(V22:V22)</f>
        <v>92.62</v>
      </c>
      <c r="W21" s="161"/>
      <c r="X21" s="161"/>
      <c r="Y21" s="161"/>
      <c r="AG21" t="s">
        <v>91</v>
      </c>
    </row>
    <row r="22" spans="1:60" ht="20.399999999999999" outlineLevel="1" x14ac:dyDescent="0.25">
      <c r="A22" s="175">
        <v>13</v>
      </c>
      <c r="B22" s="176" t="s">
        <v>127</v>
      </c>
      <c r="C22" s="182" t="s">
        <v>128</v>
      </c>
      <c r="D22" s="177" t="s">
        <v>94</v>
      </c>
      <c r="E22" s="178">
        <v>54.48</v>
      </c>
      <c r="F22" s="179"/>
      <c r="G22" s="180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7">
        <v>1.1322000000000001</v>
      </c>
      <c r="O22" s="157">
        <f>ROUND(E22*N22,2)</f>
        <v>61.68</v>
      </c>
      <c r="P22" s="157">
        <v>0</v>
      </c>
      <c r="Q22" s="157">
        <f>ROUND(E22*P22,2)</f>
        <v>0</v>
      </c>
      <c r="R22" s="158"/>
      <c r="S22" s="158" t="s">
        <v>95</v>
      </c>
      <c r="T22" s="158" t="s">
        <v>96</v>
      </c>
      <c r="U22" s="158">
        <v>1.7</v>
      </c>
      <c r="V22" s="158">
        <f>ROUND(E22*U22,2)</f>
        <v>92.62</v>
      </c>
      <c r="W22" s="158"/>
      <c r="X22" s="158" t="s">
        <v>97</v>
      </c>
      <c r="Y22" s="158" t="s">
        <v>98</v>
      </c>
      <c r="Z22" s="150"/>
      <c r="AA22" s="150"/>
      <c r="AB22" s="150"/>
      <c r="AC22" s="150"/>
      <c r="AD22" s="150"/>
      <c r="AE22" s="150"/>
      <c r="AF22" s="150"/>
      <c r="AG22" s="150" t="s">
        <v>99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x14ac:dyDescent="0.25">
      <c r="A23" s="162" t="s">
        <v>90</v>
      </c>
      <c r="B23" s="163" t="s">
        <v>58</v>
      </c>
      <c r="C23" s="181" t="s">
        <v>59</v>
      </c>
      <c r="D23" s="164"/>
      <c r="E23" s="165"/>
      <c r="F23" s="166"/>
      <c r="G23" s="167">
        <f>SUMIF(AG24:AG56,"&lt;&gt;NOR",G24:G56)</f>
        <v>0</v>
      </c>
      <c r="H23" s="161"/>
      <c r="I23" s="161">
        <f>SUM(I24:I56)</f>
        <v>0</v>
      </c>
      <c r="J23" s="161"/>
      <c r="K23" s="161">
        <f>SUM(K24:K56)</f>
        <v>0</v>
      </c>
      <c r="L23" s="161"/>
      <c r="M23" s="161">
        <f>SUM(M24:M56)</f>
        <v>0</v>
      </c>
      <c r="N23" s="160"/>
      <c r="O23" s="160">
        <f>SUM(O24:O56)</f>
        <v>27.380000000000003</v>
      </c>
      <c r="P23" s="160"/>
      <c r="Q23" s="160">
        <f>SUM(Q24:Q56)</f>
        <v>0</v>
      </c>
      <c r="R23" s="161"/>
      <c r="S23" s="161"/>
      <c r="T23" s="161"/>
      <c r="U23" s="161"/>
      <c r="V23" s="161">
        <f>SUM(V24:V56)</f>
        <v>96.4</v>
      </c>
      <c r="W23" s="161"/>
      <c r="X23" s="161"/>
      <c r="Y23" s="161"/>
      <c r="AG23" t="s">
        <v>91</v>
      </c>
    </row>
    <row r="24" spans="1:60" ht="20.399999999999999" outlineLevel="1" x14ac:dyDescent="0.25">
      <c r="A24" s="175">
        <v>14</v>
      </c>
      <c r="B24" s="176" t="s">
        <v>129</v>
      </c>
      <c r="C24" s="182" t="s">
        <v>130</v>
      </c>
      <c r="D24" s="177" t="s">
        <v>131</v>
      </c>
      <c r="E24" s="178">
        <v>20.5</v>
      </c>
      <c r="F24" s="179"/>
      <c r="G24" s="180">
        <f t="shared" ref="G24:G56" si="7">ROUND(E24*F24,2)</f>
        <v>0</v>
      </c>
      <c r="H24" s="159"/>
      <c r="I24" s="158">
        <f t="shared" ref="I24:I56" si="8">ROUND(E24*H24,2)</f>
        <v>0</v>
      </c>
      <c r="J24" s="159"/>
      <c r="K24" s="158">
        <f t="shared" ref="K24:K56" si="9">ROUND(E24*J24,2)</f>
        <v>0</v>
      </c>
      <c r="L24" s="158">
        <v>21</v>
      </c>
      <c r="M24" s="158">
        <f t="shared" ref="M24:M56" si="10">G24*(1+L24/100)</f>
        <v>0</v>
      </c>
      <c r="N24" s="157">
        <v>0</v>
      </c>
      <c r="O24" s="157">
        <f t="shared" ref="O24:O56" si="11">ROUND(E24*N24,2)</f>
        <v>0</v>
      </c>
      <c r="P24" s="157">
        <v>0</v>
      </c>
      <c r="Q24" s="157">
        <f t="shared" ref="Q24:Q56" si="12">ROUND(E24*P24,2)</f>
        <v>0</v>
      </c>
      <c r="R24" s="158"/>
      <c r="S24" s="158" t="s">
        <v>95</v>
      </c>
      <c r="T24" s="158" t="s">
        <v>96</v>
      </c>
      <c r="U24" s="158">
        <v>7.0000000000000007E-2</v>
      </c>
      <c r="V24" s="158">
        <f t="shared" ref="V24:V56" si="13">ROUND(E24*U24,2)</f>
        <v>1.44</v>
      </c>
      <c r="W24" s="158"/>
      <c r="X24" s="158" t="s">
        <v>97</v>
      </c>
      <c r="Y24" s="158" t="s">
        <v>98</v>
      </c>
      <c r="Z24" s="150"/>
      <c r="AA24" s="150"/>
      <c r="AB24" s="150"/>
      <c r="AC24" s="150"/>
      <c r="AD24" s="150"/>
      <c r="AE24" s="150"/>
      <c r="AF24" s="150"/>
      <c r="AG24" s="150" t="s">
        <v>99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0.399999999999999" outlineLevel="1" x14ac:dyDescent="0.25">
      <c r="A25" s="175">
        <v>15</v>
      </c>
      <c r="B25" s="176" t="s">
        <v>132</v>
      </c>
      <c r="C25" s="182" t="s">
        <v>133</v>
      </c>
      <c r="D25" s="177" t="s">
        <v>131</v>
      </c>
      <c r="E25" s="178">
        <v>31</v>
      </c>
      <c r="F25" s="179"/>
      <c r="G25" s="180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7">
        <v>1.0000000000000001E-5</v>
      </c>
      <c r="O25" s="157">
        <f t="shared" si="11"/>
        <v>0</v>
      </c>
      <c r="P25" s="157">
        <v>0</v>
      </c>
      <c r="Q25" s="157">
        <f t="shared" si="12"/>
        <v>0</v>
      </c>
      <c r="R25" s="158"/>
      <c r="S25" s="158" t="s">
        <v>95</v>
      </c>
      <c r="T25" s="158" t="s">
        <v>96</v>
      </c>
      <c r="U25" s="158">
        <v>0.08</v>
      </c>
      <c r="V25" s="158">
        <f t="shared" si="13"/>
        <v>2.48</v>
      </c>
      <c r="W25" s="158"/>
      <c r="X25" s="158" t="s">
        <v>97</v>
      </c>
      <c r="Y25" s="158" t="s">
        <v>98</v>
      </c>
      <c r="Z25" s="150"/>
      <c r="AA25" s="150"/>
      <c r="AB25" s="150"/>
      <c r="AC25" s="150"/>
      <c r="AD25" s="150"/>
      <c r="AE25" s="150"/>
      <c r="AF25" s="150"/>
      <c r="AG25" s="150" t="s">
        <v>99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0.399999999999999" outlineLevel="1" x14ac:dyDescent="0.25">
      <c r="A26" s="175">
        <v>16</v>
      </c>
      <c r="B26" s="176" t="s">
        <v>134</v>
      </c>
      <c r="C26" s="182" t="s">
        <v>135</v>
      </c>
      <c r="D26" s="177" t="s">
        <v>131</v>
      </c>
      <c r="E26" s="178">
        <v>216</v>
      </c>
      <c r="F26" s="179"/>
      <c r="G26" s="180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7">
        <v>1.0000000000000001E-5</v>
      </c>
      <c r="O26" s="157">
        <f t="shared" si="11"/>
        <v>0</v>
      </c>
      <c r="P26" s="157">
        <v>0</v>
      </c>
      <c r="Q26" s="157">
        <f t="shared" si="12"/>
        <v>0</v>
      </c>
      <c r="R26" s="158"/>
      <c r="S26" s="158" t="s">
        <v>95</v>
      </c>
      <c r="T26" s="158" t="s">
        <v>96</v>
      </c>
      <c r="U26" s="158">
        <v>0.1</v>
      </c>
      <c r="V26" s="158">
        <f t="shared" si="13"/>
        <v>21.6</v>
      </c>
      <c r="W26" s="158"/>
      <c r="X26" s="158" t="s">
        <v>97</v>
      </c>
      <c r="Y26" s="158" t="s">
        <v>98</v>
      </c>
      <c r="Z26" s="150"/>
      <c r="AA26" s="150"/>
      <c r="AB26" s="150"/>
      <c r="AC26" s="150"/>
      <c r="AD26" s="150"/>
      <c r="AE26" s="150"/>
      <c r="AF26" s="150"/>
      <c r="AG26" s="150" t="s">
        <v>99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5">
      <c r="A27" s="175">
        <v>17</v>
      </c>
      <c r="B27" s="176" t="s">
        <v>136</v>
      </c>
      <c r="C27" s="182" t="s">
        <v>137</v>
      </c>
      <c r="D27" s="177" t="s">
        <v>131</v>
      </c>
      <c r="E27" s="178">
        <v>247</v>
      </c>
      <c r="F27" s="179"/>
      <c r="G27" s="180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7">
        <v>0</v>
      </c>
      <c r="O27" s="157">
        <f t="shared" si="11"/>
        <v>0</v>
      </c>
      <c r="P27" s="157">
        <v>0</v>
      </c>
      <c r="Q27" s="157">
        <f t="shared" si="12"/>
        <v>0</v>
      </c>
      <c r="R27" s="158"/>
      <c r="S27" s="158" t="s">
        <v>95</v>
      </c>
      <c r="T27" s="158" t="s">
        <v>96</v>
      </c>
      <c r="U27" s="158">
        <v>6.9000000000000006E-2</v>
      </c>
      <c r="V27" s="158">
        <f t="shared" si="13"/>
        <v>17.04</v>
      </c>
      <c r="W27" s="158"/>
      <c r="X27" s="158" t="s">
        <v>97</v>
      </c>
      <c r="Y27" s="158" t="s">
        <v>98</v>
      </c>
      <c r="Z27" s="150"/>
      <c r="AA27" s="150"/>
      <c r="AB27" s="150"/>
      <c r="AC27" s="150"/>
      <c r="AD27" s="150"/>
      <c r="AE27" s="150"/>
      <c r="AF27" s="150"/>
      <c r="AG27" s="150" t="s">
        <v>111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5">
      <c r="A28" s="175">
        <v>18</v>
      </c>
      <c r="B28" s="176" t="s">
        <v>136</v>
      </c>
      <c r="C28" s="182" t="s">
        <v>137</v>
      </c>
      <c r="D28" s="177" t="s">
        <v>131</v>
      </c>
      <c r="E28" s="178">
        <v>247</v>
      </c>
      <c r="F28" s="179"/>
      <c r="G28" s="180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7">
        <v>0</v>
      </c>
      <c r="O28" s="157">
        <f t="shared" si="11"/>
        <v>0</v>
      </c>
      <c r="P28" s="157">
        <v>0</v>
      </c>
      <c r="Q28" s="157">
        <f t="shared" si="12"/>
        <v>0</v>
      </c>
      <c r="R28" s="158"/>
      <c r="S28" s="158" t="s">
        <v>95</v>
      </c>
      <c r="T28" s="158" t="s">
        <v>96</v>
      </c>
      <c r="U28" s="158">
        <v>6.9000000000000006E-2</v>
      </c>
      <c r="V28" s="158">
        <f t="shared" si="13"/>
        <v>17.04</v>
      </c>
      <c r="W28" s="158"/>
      <c r="X28" s="158" t="s">
        <v>97</v>
      </c>
      <c r="Y28" s="158" t="s">
        <v>98</v>
      </c>
      <c r="Z28" s="150"/>
      <c r="AA28" s="150"/>
      <c r="AB28" s="150"/>
      <c r="AC28" s="150"/>
      <c r="AD28" s="150"/>
      <c r="AE28" s="150"/>
      <c r="AF28" s="150"/>
      <c r="AG28" s="150" t="s">
        <v>99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75">
        <v>19</v>
      </c>
      <c r="B29" s="176" t="s">
        <v>138</v>
      </c>
      <c r="C29" s="182" t="s">
        <v>139</v>
      </c>
      <c r="D29" s="177" t="s">
        <v>131</v>
      </c>
      <c r="E29" s="178">
        <v>216</v>
      </c>
      <c r="F29" s="179"/>
      <c r="G29" s="180">
        <f t="shared" si="7"/>
        <v>0</v>
      </c>
      <c r="H29" s="159"/>
      <c r="I29" s="158">
        <f t="shared" si="8"/>
        <v>0</v>
      </c>
      <c r="J29" s="159"/>
      <c r="K29" s="158">
        <f t="shared" si="9"/>
        <v>0</v>
      </c>
      <c r="L29" s="158">
        <v>21</v>
      </c>
      <c r="M29" s="158">
        <f t="shared" si="10"/>
        <v>0</v>
      </c>
      <c r="N29" s="157">
        <v>0</v>
      </c>
      <c r="O29" s="157">
        <f t="shared" si="11"/>
        <v>0</v>
      </c>
      <c r="P29" s="157">
        <v>0</v>
      </c>
      <c r="Q29" s="157">
        <f t="shared" si="12"/>
        <v>0</v>
      </c>
      <c r="R29" s="158"/>
      <c r="S29" s="158" t="s">
        <v>95</v>
      </c>
      <c r="T29" s="158" t="s">
        <v>96</v>
      </c>
      <c r="U29" s="158">
        <v>0.04</v>
      </c>
      <c r="V29" s="158">
        <f t="shared" si="13"/>
        <v>8.64</v>
      </c>
      <c r="W29" s="158"/>
      <c r="X29" s="158" t="s">
        <v>97</v>
      </c>
      <c r="Y29" s="158" t="s">
        <v>98</v>
      </c>
      <c r="Z29" s="150"/>
      <c r="AA29" s="150"/>
      <c r="AB29" s="150"/>
      <c r="AC29" s="150"/>
      <c r="AD29" s="150"/>
      <c r="AE29" s="150"/>
      <c r="AF29" s="150"/>
      <c r="AG29" s="150" t="s">
        <v>99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20.399999999999999" outlineLevel="1" x14ac:dyDescent="0.25">
      <c r="A30" s="175">
        <v>20</v>
      </c>
      <c r="B30" s="176" t="s">
        <v>140</v>
      </c>
      <c r="C30" s="182" t="s">
        <v>141</v>
      </c>
      <c r="D30" s="177" t="s">
        <v>142</v>
      </c>
      <c r="E30" s="178">
        <v>1</v>
      </c>
      <c r="F30" s="179"/>
      <c r="G30" s="180">
        <f t="shared" si="7"/>
        <v>0</v>
      </c>
      <c r="H30" s="159"/>
      <c r="I30" s="158">
        <f t="shared" si="8"/>
        <v>0</v>
      </c>
      <c r="J30" s="159"/>
      <c r="K30" s="158">
        <f t="shared" si="9"/>
        <v>0</v>
      </c>
      <c r="L30" s="158">
        <v>21</v>
      </c>
      <c r="M30" s="158">
        <f t="shared" si="10"/>
        <v>0</v>
      </c>
      <c r="N30" s="157">
        <v>0</v>
      </c>
      <c r="O30" s="157">
        <f t="shared" si="11"/>
        <v>0</v>
      </c>
      <c r="P30" s="157">
        <v>0</v>
      </c>
      <c r="Q30" s="157">
        <f t="shared" si="12"/>
        <v>0</v>
      </c>
      <c r="R30" s="158"/>
      <c r="S30" s="158" t="s">
        <v>95</v>
      </c>
      <c r="T30" s="158" t="s">
        <v>96</v>
      </c>
      <c r="U30" s="158">
        <v>0.79</v>
      </c>
      <c r="V30" s="158">
        <f t="shared" si="13"/>
        <v>0.79</v>
      </c>
      <c r="W30" s="158"/>
      <c r="X30" s="158" t="s">
        <v>97</v>
      </c>
      <c r="Y30" s="158" t="s">
        <v>98</v>
      </c>
      <c r="Z30" s="150"/>
      <c r="AA30" s="150"/>
      <c r="AB30" s="150"/>
      <c r="AC30" s="150"/>
      <c r="AD30" s="150"/>
      <c r="AE30" s="150"/>
      <c r="AF30" s="150"/>
      <c r="AG30" s="150" t="s">
        <v>111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0.399999999999999" outlineLevel="1" x14ac:dyDescent="0.25">
      <c r="A31" s="175">
        <v>21</v>
      </c>
      <c r="B31" s="176" t="s">
        <v>143</v>
      </c>
      <c r="C31" s="182" t="s">
        <v>144</v>
      </c>
      <c r="D31" s="177" t="s">
        <v>142</v>
      </c>
      <c r="E31" s="178">
        <v>4</v>
      </c>
      <c r="F31" s="179"/>
      <c r="G31" s="180">
        <f t="shared" si="7"/>
        <v>0</v>
      </c>
      <c r="H31" s="159"/>
      <c r="I31" s="158">
        <f t="shared" si="8"/>
        <v>0</v>
      </c>
      <c r="J31" s="159"/>
      <c r="K31" s="158">
        <f t="shared" si="9"/>
        <v>0</v>
      </c>
      <c r="L31" s="158">
        <v>21</v>
      </c>
      <c r="M31" s="158">
        <f t="shared" si="10"/>
        <v>0</v>
      </c>
      <c r="N31" s="157">
        <v>0</v>
      </c>
      <c r="O31" s="157">
        <f t="shared" si="11"/>
        <v>0</v>
      </c>
      <c r="P31" s="157">
        <v>0</v>
      </c>
      <c r="Q31" s="157">
        <f t="shared" si="12"/>
        <v>0</v>
      </c>
      <c r="R31" s="158"/>
      <c r="S31" s="158" t="s">
        <v>95</v>
      </c>
      <c r="T31" s="158" t="s">
        <v>96</v>
      </c>
      <c r="U31" s="158">
        <v>0.9</v>
      </c>
      <c r="V31" s="158">
        <f t="shared" si="13"/>
        <v>3.6</v>
      </c>
      <c r="W31" s="158"/>
      <c r="X31" s="158" t="s">
        <v>97</v>
      </c>
      <c r="Y31" s="158" t="s">
        <v>98</v>
      </c>
      <c r="Z31" s="150"/>
      <c r="AA31" s="150"/>
      <c r="AB31" s="150"/>
      <c r="AC31" s="150"/>
      <c r="AD31" s="150"/>
      <c r="AE31" s="150"/>
      <c r="AF31" s="150"/>
      <c r="AG31" s="150" t="s">
        <v>111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0.399999999999999" outlineLevel="1" x14ac:dyDescent="0.25">
      <c r="A32" s="175">
        <v>22</v>
      </c>
      <c r="B32" s="176" t="s">
        <v>145</v>
      </c>
      <c r="C32" s="182" t="s">
        <v>146</v>
      </c>
      <c r="D32" s="177" t="s">
        <v>142</v>
      </c>
      <c r="E32" s="178">
        <v>4</v>
      </c>
      <c r="F32" s="179"/>
      <c r="G32" s="180">
        <f t="shared" si="7"/>
        <v>0</v>
      </c>
      <c r="H32" s="159"/>
      <c r="I32" s="158">
        <f t="shared" si="8"/>
        <v>0</v>
      </c>
      <c r="J32" s="159"/>
      <c r="K32" s="158">
        <f t="shared" si="9"/>
        <v>0</v>
      </c>
      <c r="L32" s="158">
        <v>21</v>
      </c>
      <c r="M32" s="158">
        <f t="shared" si="10"/>
        <v>0</v>
      </c>
      <c r="N32" s="157">
        <v>0</v>
      </c>
      <c r="O32" s="157">
        <f t="shared" si="11"/>
        <v>0</v>
      </c>
      <c r="P32" s="157">
        <v>0</v>
      </c>
      <c r="Q32" s="157">
        <f t="shared" si="12"/>
        <v>0</v>
      </c>
      <c r="R32" s="158"/>
      <c r="S32" s="158" t="s">
        <v>95</v>
      </c>
      <c r="T32" s="158" t="s">
        <v>96</v>
      </c>
      <c r="U32" s="158">
        <v>2.25</v>
      </c>
      <c r="V32" s="158">
        <f t="shared" si="13"/>
        <v>9</v>
      </c>
      <c r="W32" s="158"/>
      <c r="X32" s="158" t="s">
        <v>97</v>
      </c>
      <c r="Y32" s="158" t="s">
        <v>98</v>
      </c>
      <c r="Z32" s="150"/>
      <c r="AA32" s="150"/>
      <c r="AB32" s="150"/>
      <c r="AC32" s="150"/>
      <c r="AD32" s="150"/>
      <c r="AE32" s="150"/>
      <c r="AF32" s="150"/>
      <c r="AG32" s="150" t="s">
        <v>111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75">
        <v>23</v>
      </c>
      <c r="B33" s="176" t="s">
        <v>147</v>
      </c>
      <c r="C33" s="182" t="s">
        <v>148</v>
      </c>
      <c r="D33" s="177" t="s">
        <v>142</v>
      </c>
      <c r="E33" s="178">
        <v>8</v>
      </c>
      <c r="F33" s="179"/>
      <c r="G33" s="180">
        <f t="shared" si="7"/>
        <v>0</v>
      </c>
      <c r="H33" s="159"/>
      <c r="I33" s="158">
        <f t="shared" si="8"/>
        <v>0</v>
      </c>
      <c r="J33" s="159"/>
      <c r="K33" s="158">
        <f t="shared" si="9"/>
        <v>0</v>
      </c>
      <c r="L33" s="158">
        <v>21</v>
      </c>
      <c r="M33" s="158">
        <f t="shared" si="10"/>
        <v>0</v>
      </c>
      <c r="N33" s="157">
        <v>7.0200000000000002E-3</v>
      </c>
      <c r="O33" s="157">
        <f t="shared" si="11"/>
        <v>0.06</v>
      </c>
      <c r="P33" s="157">
        <v>0</v>
      </c>
      <c r="Q33" s="157">
        <f t="shared" si="12"/>
        <v>0</v>
      </c>
      <c r="R33" s="158"/>
      <c r="S33" s="158" t="s">
        <v>95</v>
      </c>
      <c r="T33" s="158" t="s">
        <v>96</v>
      </c>
      <c r="U33" s="158">
        <v>0.92</v>
      </c>
      <c r="V33" s="158">
        <f t="shared" si="13"/>
        <v>7.36</v>
      </c>
      <c r="W33" s="158"/>
      <c r="X33" s="158" t="s">
        <v>97</v>
      </c>
      <c r="Y33" s="158" t="s">
        <v>98</v>
      </c>
      <c r="Z33" s="150"/>
      <c r="AA33" s="150"/>
      <c r="AB33" s="150"/>
      <c r="AC33" s="150"/>
      <c r="AD33" s="150"/>
      <c r="AE33" s="150"/>
      <c r="AF33" s="150"/>
      <c r="AG33" s="150" t="s">
        <v>99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75">
        <v>24</v>
      </c>
      <c r="B34" s="176" t="s">
        <v>149</v>
      </c>
      <c r="C34" s="182" t="s">
        <v>150</v>
      </c>
      <c r="D34" s="177" t="s">
        <v>131</v>
      </c>
      <c r="E34" s="178">
        <v>247</v>
      </c>
      <c r="F34" s="179"/>
      <c r="G34" s="180">
        <f t="shared" si="7"/>
        <v>0</v>
      </c>
      <c r="H34" s="159"/>
      <c r="I34" s="158">
        <f t="shared" si="8"/>
        <v>0</v>
      </c>
      <c r="J34" s="159"/>
      <c r="K34" s="158">
        <f t="shared" si="9"/>
        <v>0</v>
      </c>
      <c r="L34" s="158">
        <v>21</v>
      </c>
      <c r="M34" s="158">
        <f t="shared" si="10"/>
        <v>0</v>
      </c>
      <c r="N34" s="157">
        <v>0</v>
      </c>
      <c r="O34" s="157">
        <f t="shared" si="11"/>
        <v>0</v>
      </c>
      <c r="P34" s="157">
        <v>0</v>
      </c>
      <c r="Q34" s="157">
        <f t="shared" si="12"/>
        <v>0</v>
      </c>
      <c r="R34" s="158"/>
      <c r="S34" s="158" t="s">
        <v>95</v>
      </c>
      <c r="T34" s="158" t="s">
        <v>96</v>
      </c>
      <c r="U34" s="158">
        <v>0.03</v>
      </c>
      <c r="V34" s="158">
        <f t="shared" si="13"/>
        <v>7.41</v>
      </c>
      <c r="W34" s="158"/>
      <c r="X34" s="158" t="s">
        <v>97</v>
      </c>
      <c r="Y34" s="158" t="s">
        <v>98</v>
      </c>
      <c r="Z34" s="150"/>
      <c r="AA34" s="150"/>
      <c r="AB34" s="150"/>
      <c r="AC34" s="150"/>
      <c r="AD34" s="150"/>
      <c r="AE34" s="150"/>
      <c r="AF34" s="150"/>
      <c r="AG34" s="150" t="s">
        <v>111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75">
        <v>25</v>
      </c>
      <c r="B35" s="176" t="s">
        <v>54</v>
      </c>
      <c r="C35" s="182" t="s">
        <v>151</v>
      </c>
      <c r="D35" s="177" t="s">
        <v>152</v>
      </c>
      <c r="E35" s="178">
        <v>1200</v>
      </c>
      <c r="F35" s="179"/>
      <c r="G35" s="180">
        <f t="shared" si="7"/>
        <v>0</v>
      </c>
      <c r="H35" s="159"/>
      <c r="I35" s="158">
        <f t="shared" si="8"/>
        <v>0</v>
      </c>
      <c r="J35" s="159"/>
      <c r="K35" s="158">
        <f t="shared" si="9"/>
        <v>0</v>
      </c>
      <c r="L35" s="158">
        <v>21</v>
      </c>
      <c r="M35" s="158">
        <f t="shared" si="10"/>
        <v>0</v>
      </c>
      <c r="N35" s="157">
        <v>0</v>
      </c>
      <c r="O35" s="157">
        <f t="shared" si="11"/>
        <v>0</v>
      </c>
      <c r="P35" s="157">
        <v>0</v>
      </c>
      <c r="Q35" s="157">
        <f t="shared" si="12"/>
        <v>0</v>
      </c>
      <c r="R35" s="158"/>
      <c r="S35" s="158" t="s">
        <v>95</v>
      </c>
      <c r="T35" s="158" t="s">
        <v>96</v>
      </c>
      <c r="U35" s="158">
        <v>0</v>
      </c>
      <c r="V35" s="158">
        <f t="shared" si="13"/>
        <v>0</v>
      </c>
      <c r="W35" s="158"/>
      <c r="X35" s="158" t="s">
        <v>153</v>
      </c>
      <c r="Y35" s="158" t="s">
        <v>98</v>
      </c>
      <c r="Z35" s="150"/>
      <c r="AA35" s="150"/>
      <c r="AB35" s="150"/>
      <c r="AC35" s="150"/>
      <c r="AD35" s="150"/>
      <c r="AE35" s="150"/>
      <c r="AF35" s="150"/>
      <c r="AG35" s="150" t="s">
        <v>154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75">
        <v>26</v>
      </c>
      <c r="B36" s="176" t="s">
        <v>155</v>
      </c>
      <c r="C36" s="182" t="s">
        <v>156</v>
      </c>
      <c r="D36" s="177" t="s">
        <v>157</v>
      </c>
      <c r="E36" s="178">
        <v>679</v>
      </c>
      <c r="F36" s="179"/>
      <c r="G36" s="180">
        <f t="shared" si="7"/>
        <v>0</v>
      </c>
      <c r="H36" s="159"/>
      <c r="I36" s="158">
        <f t="shared" si="8"/>
        <v>0</v>
      </c>
      <c r="J36" s="159"/>
      <c r="K36" s="158">
        <f t="shared" si="9"/>
        <v>0</v>
      </c>
      <c r="L36" s="158">
        <v>21</v>
      </c>
      <c r="M36" s="158">
        <f t="shared" si="10"/>
        <v>0</v>
      </c>
      <c r="N36" s="157">
        <v>0</v>
      </c>
      <c r="O36" s="157">
        <f t="shared" si="11"/>
        <v>0</v>
      </c>
      <c r="P36" s="157">
        <v>0</v>
      </c>
      <c r="Q36" s="157">
        <f t="shared" si="12"/>
        <v>0</v>
      </c>
      <c r="R36" s="158"/>
      <c r="S36" s="158" t="s">
        <v>95</v>
      </c>
      <c r="T36" s="158" t="s">
        <v>96</v>
      </c>
      <c r="U36" s="158">
        <v>0</v>
      </c>
      <c r="V36" s="158">
        <f t="shared" si="13"/>
        <v>0</v>
      </c>
      <c r="W36" s="158"/>
      <c r="X36" s="158" t="s">
        <v>153</v>
      </c>
      <c r="Y36" s="158" t="s">
        <v>98</v>
      </c>
      <c r="Z36" s="150"/>
      <c r="AA36" s="150"/>
      <c r="AB36" s="150"/>
      <c r="AC36" s="150"/>
      <c r="AD36" s="150"/>
      <c r="AE36" s="150"/>
      <c r="AF36" s="150"/>
      <c r="AG36" s="150" t="s">
        <v>154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75">
        <v>27</v>
      </c>
      <c r="B37" s="176" t="s">
        <v>56</v>
      </c>
      <c r="C37" s="182" t="s">
        <v>158</v>
      </c>
      <c r="D37" s="177" t="s">
        <v>142</v>
      </c>
      <c r="E37" s="178">
        <v>156</v>
      </c>
      <c r="F37" s="179"/>
      <c r="G37" s="180">
        <f t="shared" si="7"/>
        <v>0</v>
      </c>
      <c r="H37" s="159"/>
      <c r="I37" s="158">
        <f t="shared" si="8"/>
        <v>0</v>
      </c>
      <c r="J37" s="159"/>
      <c r="K37" s="158">
        <f t="shared" si="9"/>
        <v>0</v>
      </c>
      <c r="L37" s="158">
        <v>21</v>
      </c>
      <c r="M37" s="158">
        <f t="shared" si="10"/>
        <v>0</v>
      </c>
      <c r="N37" s="157">
        <v>0</v>
      </c>
      <c r="O37" s="157">
        <f t="shared" si="11"/>
        <v>0</v>
      </c>
      <c r="P37" s="157">
        <v>0</v>
      </c>
      <c r="Q37" s="157">
        <f t="shared" si="12"/>
        <v>0</v>
      </c>
      <c r="R37" s="158"/>
      <c r="S37" s="158" t="s">
        <v>95</v>
      </c>
      <c r="T37" s="158" t="s">
        <v>96</v>
      </c>
      <c r="U37" s="158">
        <v>0</v>
      </c>
      <c r="V37" s="158">
        <f t="shared" si="13"/>
        <v>0</v>
      </c>
      <c r="W37" s="158"/>
      <c r="X37" s="158" t="s">
        <v>153</v>
      </c>
      <c r="Y37" s="158" t="s">
        <v>98</v>
      </c>
      <c r="Z37" s="150"/>
      <c r="AA37" s="150"/>
      <c r="AB37" s="150"/>
      <c r="AC37" s="150"/>
      <c r="AD37" s="150"/>
      <c r="AE37" s="150"/>
      <c r="AF37" s="150"/>
      <c r="AG37" s="150" t="s">
        <v>154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5">
      <c r="A38" s="175">
        <v>28</v>
      </c>
      <c r="B38" s="176" t="s">
        <v>159</v>
      </c>
      <c r="C38" s="182" t="s">
        <v>160</v>
      </c>
      <c r="D38" s="177" t="s">
        <v>157</v>
      </c>
      <c r="E38" s="178">
        <v>3</v>
      </c>
      <c r="F38" s="179"/>
      <c r="G38" s="180">
        <f t="shared" si="7"/>
        <v>0</v>
      </c>
      <c r="H38" s="159"/>
      <c r="I38" s="158">
        <f t="shared" si="8"/>
        <v>0</v>
      </c>
      <c r="J38" s="159"/>
      <c r="K38" s="158">
        <f t="shared" si="9"/>
        <v>0</v>
      </c>
      <c r="L38" s="158">
        <v>21</v>
      </c>
      <c r="M38" s="158">
        <f t="shared" si="10"/>
        <v>0</v>
      </c>
      <c r="N38" s="157">
        <v>0</v>
      </c>
      <c r="O38" s="157">
        <f t="shared" si="11"/>
        <v>0</v>
      </c>
      <c r="P38" s="157">
        <v>0</v>
      </c>
      <c r="Q38" s="157">
        <f t="shared" si="12"/>
        <v>0</v>
      </c>
      <c r="R38" s="158"/>
      <c r="S38" s="158" t="s">
        <v>95</v>
      </c>
      <c r="T38" s="158" t="s">
        <v>96</v>
      </c>
      <c r="U38" s="158">
        <v>0</v>
      </c>
      <c r="V38" s="158">
        <f t="shared" si="13"/>
        <v>0</v>
      </c>
      <c r="W38" s="158"/>
      <c r="X38" s="158" t="s">
        <v>153</v>
      </c>
      <c r="Y38" s="158" t="s">
        <v>98</v>
      </c>
      <c r="Z38" s="150"/>
      <c r="AA38" s="150"/>
      <c r="AB38" s="150"/>
      <c r="AC38" s="150"/>
      <c r="AD38" s="150"/>
      <c r="AE38" s="150"/>
      <c r="AF38" s="150"/>
      <c r="AG38" s="150" t="s">
        <v>154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75">
        <v>29</v>
      </c>
      <c r="B39" s="176" t="s">
        <v>161</v>
      </c>
      <c r="C39" s="182" t="s">
        <v>162</v>
      </c>
      <c r="D39" s="177" t="s">
        <v>163</v>
      </c>
      <c r="E39" s="178">
        <v>1</v>
      </c>
      <c r="F39" s="179"/>
      <c r="G39" s="180">
        <f t="shared" si="7"/>
        <v>0</v>
      </c>
      <c r="H39" s="159"/>
      <c r="I39" s="158">
        <f t="shared" si="8"/>
        <v>0</v>
      </c>
      <c r="J39" s="159"/>
      <c r="K39" s="158">
        <f t="shared" si="9"/>
        <v>0</v>
      </c>
      <c r="L39" s="158">
        <v>21</v>
      </c>
      <c r="M39" s="158">
        <f t="shared" si="10"/>
        <v>0</v>
      </c>
      <c r="N39" s="157">
        <v>0</v>
      </c>
      <c r="O39" s="157">
        <f t="shared" si="11"/>
        <v>0</v>
      </c>
      <c r="P39" s="157">
        <v>0</v>
      </c>
      <c r="Q39" s="157">
        <f t="shared" si="12"/>
        <v>0</v>
      </c>
      <c r="R39" s="158"/>
      <c r="S39" s="158" t="s">
        <v>95</v>
      </c>
      <c r="T39" s="158" t="s">
        <v>96</v>
      </c>
      <c r="U39" s="158">
        <v>0</v>
      </c>
      <c r="V39" s="158">
        <f t="shared" si="13"/>
        <v>0</v>
      </c>
      <c r="W39" s="158"/>
      <c r="X39" s="158" t="s">
        <v>125</v>
      </c>
      <c r="Y39" s="158" t="s">
        <v>98</v>
      </c>
      <c r="Z39" s="150"/>
      <c r="AA39" s="150"/>
      <c r="AB39" s="150"/>
      <c r="AC39" s="150"/>
      <c r="AD39" s="150"/>
      <c r="AE39" s="150"/>
      <c r="AF39" s="150"/>
      <c r="AG39" s="150" t="s">
        <v>164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0.399999999999999" outlineLevel="1" x14ac:dyDescent="0.25">
      <c r="A40" s="175">
        <v>30</v>
      </c>
      <c r="B40" s="176" t="s">
        <v>165</v>
      </c>
      <c r="C40" s="182" t="s">
        <v>166</v>
      </c>
      <c r="D40" s="177" t="s">
        <v>142</v>
      </c>
      <c r="E40" s="178">
        <v>11</v>
      </c>
      <c r="F40" s="179"/>
      <c r="G40" s="180">
        <f t="shared" si="7"/>
        <v>0</v>
      </c>
      <c r="H40" s="159"/>
      <c r="I40" s="158">
        <f t="shared" si="8"/>
        <v>0</v>
      </c>
      <c r="J40" s="159"/>
      <c r="K40" s="158">
        <f t="shared" si="9"/>
        <v>0</v>
      </c>
      <c r="L40" s="158">
        <v>21</v>
      </c>
      <c r="M40" s="158">
        <f t="shared" si="10"/>
        <v>0</v>
      </c>
      <c r="N40" s="157">
        <v>2.1299999999999999E-2</v>
      </c>
      <c r="O40" s="157">
        <f t="shared" si="11"/>
        <v>0.23</v>
      </c>
      <c r="P40" s="157">
        <v>0</v>
      </c>
      <c r="Q40" s="157">
        <f t="shared" si="12"/>
        <v>0</v>
      </c>
      <c r="R40" s="158"/>
      <c r="S40" s="158" t="s">
        <v>95</v>
      </c>
      <c r="T40" s="158" t="s">
        <v>96</v>
      </c>
      <c r="U40" s="158">
        <v>0</v>
      </c>
      <c r="V40" s="158">
        <f t="shared" si="13"/>
        <v>0</v>
      </c>
      <c r="W40" s="158"/>
      <c r="X40" s="158" t="s">
        <v>125</v>
      </c>
      <c r="Y40" s="158" t="s">
        <v>98</v>
      </c>
      <c r="Z40" s="150"/>
      <c r="AA40" s="150"/>
      <c r="AB40" s="150"/>
      <c r="AC40" s="150"/>
      <c r="AD40" s="150"/>
      <c r="AE40" s="150"/>
      <c r="AF40" s="150"/>
      <c r="AG40" s="150" t="s">
        <v>126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30.6" outlineLevel="1" x14ac:dyDescent="0.25">
      <c r="A41" s="175">
        <v>31</v>
      </c>
      <c r="B41" s="176" t="s">
        <v>167</v>
      </c>
      <c r="C41" s="182" t="s">
        <v>168</v>
      </c>
      <c r="D41" s="177" t="s">
        <v>142</v>
      </c>
      <c r="E41" s="178">
        <v>36</v>
      </c>
      <c r="F41" s="179"/>
      <c r="G41" s="180">
        <f t="shared" si="7"/>
        <v>0</v>
      </c>
      <c r="H41" s="159"/>
      <c r="I41" s="158">
        <f t="shared" si="8"/>
        <v>0</v>
      </c>
      <c r="J41" s="159"/>
      <c r="K41" s="158">
        <f t="shared" si="9"/>
        <v>0</v>
      </c>
      <c r="L41" s="158">
        <v>21</v>
      </c>
      <c r="M41" s="158">
        <f t="shared" si="10"/>
        <v>0</v>
      </c>
      <c r="N41" s="157">
        <v>6.1199999999999997E-2</v>
      </c>
      <c r="O41" s="157">
        <f t="shared" si="11"/>
        <v>2.2000000000000002</v>
      </c>
      <c r="P41" s="157">
        <v>0</v>
      </c>
      <c r="Q41" s="157">
        <f t="shared" si="12"/>
        <v>0</v>
      </c>
      <c r="R41" s="158"/>
      <c r="S41" s="158" t="s">
        <v>95</v>
      </c>
      <c r="T41" s="158" t="s">
        <v>96</v>
      </c>
      <c r="U41" s="158">
        <v>0</v>
      </c>
      <c r="V41" s="158">
        <f t="shared" si="13"/>
        <v>0</v>
      </c>
      <c r="W41" s="158"/>
      <c r="X41" s="158" t="s">
        <v>125</v>
      </c>
      <c r="Y41" s="158" t="s">
        <v>98</v>
      </c>
      <c r="Z41" s="150"/>
      <c r="AA41" s="150"/>
      <c r="AB41" s="150"/>
      <c r="AC41" s="150"/>
      <c r="AD41" s="150"/>
      <c r="AE41" s="150"/>
      <c r="AF41" s="150"/>
      <c r="AG41" s="150" t="s">
        <v>126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0.399999999999999" outlineLevel="1" x14ac:dyDescent="0.25">
      <c r="A42" s="175">
        <v>32</v>
      </c>
      <c r="B42" s="176" t="s">
        <v>169</v>
      </c>
      <c r="C42" s="182" t="s">
        <v>170</v>
      </c>
      <c r="D42" s="177" t="s">
        <v>131</v>
      </c>
      <c r="E42" s="178">
        <v>216</v>
      </c>
      <c r="F42" s="179"/>
      <c r="G42" s="180">
        <f t="shared" si="7"/>
        <v>0</v>
      </c>
      <c r="H42" s="159"/>
      <c r="I42" s="158">
        <f t="shared" si="8"/>
        <v>0</v>
      </c>
      <c r="J42" s="159"/>
      <c r="K42" s="158">
        <f t="shared" si="9"/>
        <v>0</v>
      </c>
      <c r="L42" s="158">
        <v>21</v>
      </c>
      <c r="M42" s="158">
        <f t="shared" si="10"/>
        <v>0</v>
      </c>
      <c r="N42" s="157">
        <v>4.8000000000000001E-4</v>
      </c>
      <c r="O42" s="157">
        <f t="shared" si="11"/>
        <v>0.1</v>
      </c>
      <c r="P42" s="157">
        <v>0</v>
      </c>
      <c r="Q42" s="157">
        <f t="shared" si="12"/>
        <v>0</v>
      </c>
      <c r="R42" s="158"/>
      <c r="S42" s="158" t="s">
        <v>95</v>
      </c>
      <c r="T42" s="158" t="s">
        <v>96</v>
      </c>
      <c r="U42" s="158">
        <v>0</v>
      </c>
      <c r="V42" s="158">
        <f t="shared" si="13"/>
        <v>0</v>
      </c>
      <c r="W42" s="158"/>
      <c r="X42" s="158" t="s">
        <v>125</v>
      </c>
      <c r="Y42" s="158" t="s">
        <v>98</v>
      </c>
      <c r="Z42" s="150"/>
      <c r="AA42" s="150"/>
      <c r="AB42" s="150"/>
      <c r="AC42" s="150"/>
      <c r="AD42" s="150"/>
      <c r="AE42" s="150"/>
      <c r="AF42" s="150"/>
      <c r="AG42" s="150" t="s">
        <v>126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20.399999999999999" outlineLevel="1" x14ac:dyDescent="0.25">
      <c r="A43" s="175">
        <v>33</v>
      </c>
      <c r="B43" s="176" t="s">
        <v>171</v>
      </c>
      <c r="C43" s="182" t="s">
        <v>172</v>
      </c>
      <c r="D43" s="177" t="s">
        <v>142</v>
      </c>
      <c r="E43" s="178">
        <v>8</v>
      </c>
      <c r="F43" s="179"/>
      <c r="G43" s="180">
        <f t="shared" si="7"/>
        <v>0</v>
      </c>
      <c r="H43" s="159"/>
      <c r="I43" s="158">
        <f t="shared" si="8"/>
        <v>0</v>
      </c>
      <c r="J43" s="159"/>
      <c r="K43" s="158">
        <f t="shared" si="9"/>
        <v>0</v>
      </c>
      <c r="L43" s="158">
        <v>21</v>
      </c>
      <c r="M43" s="158">
        <f t="shared" si="10"/>
        <v>0</v>
      </c>
      <c r="N43" s="157">
        <v>1.2700000000000001E-3</v>
      </c>
      <c r="O43" s="157">
        <f t="shared" si="11"/>
        <v>0.01</v>
      </c>
      <c r="P43" s="157">
        <v>0</v>
      </c>
      <c r="Q43" s="157">
        <f t="shared" si="12"/>
        <v>0</v>
      </c>
      <c r="R43" s="158"/>
      <c r="S43" s="158" t="s">
        <v>95</v>
      </c>
      <c r="T43" s="158" t="s">
        <v>96</v>
      </c>
      <c r="U43" s="158">
        <v>0</v>
      </c>
      <c r="V43" s="158">
        <f t="shared" si="13"/>
        <v>0</v>
      </c>
      <c r="W43" s="158"/>
      <c r="X43" s="158" t="s">
        <v>125</v>
      </c>
      <c r="Y43" s="158" t="s">
        <v>98</v>
      </c>
      <c r="Z43" s="150"/>
      <c r="AA43" s="150"/>
      <c r="AB43" s="150"/>
      <c r="AC43" s="150"/>
      <c r="AD43" s="150"/>
      <c r="AE43" s="150"/>
      <c r="AF43" s="150"/>
      <c r="AG43" s="150" t="s">
        <v>126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30.6" outlineLevel="1" x14ac:dyDescent="0.25">
      <c r="A44" s="175">
        <v>34</v>
      </c>
      <c r="B44" s="176" t="s">
        <v>173</v>
      </c>
      <c r="C44" s="182" t="s">
        <v>174</v>
      </c>
      <c r="D44" s="177" t="s">
        <v>142</v>
      </c>
      <c r="E44" s="178">
        <v>8</v>
      </c>
      <c r="F44" s="179"/>
      <c r="G44" s="180">
        <f t="shared" si="7"/>
        <v>0</v>
      </c>
      <c r="H44" s="159"/>
      <c r="I44" s="158">
        <f t="shared" si="8"/>
        <v>0</v>
      </c>
      <c r="J44" s="159"/>
      <c r="K44" s="158">
        <f t="shared" si="9"/>
        <v>0</v>
      </c>
      <c r="L44" s="158">
        <v>21</v>
      </c>
      <c r="M44" s="158">
        <f t="shared" si="10"/>
        <v>0</v>
      </c>
      <c r="N44" s="157">
        <v>7.1700000000000002E-3</v>
      </c>
      <c r="O44" s="157">
        <f t="shared" si="11"/>
        <v>0.06</v>
      </c>
      <c r="P44" s="157">
        <v>0</v>
      </c>
      <c r="Q44" s="157">
        <f t="shared" si="12"/>
        <v>0</v>
      </c>
      <c r="R44" s="158"/>
      <c r="S44" s="158" t="s">
        <v>95</v>
      </c>
      <c r="T44" s="158" t="s">
        <v>96</v>
      </c>
      <c r="U44" s="158">
        <v>0</v>
      </c>
      <c r="V44" s="158">
        <f t="shared" si="13"/>
        <v>0</v>
      </c>
      <c r="W44" s="158"/>
      <c r="X44" s="158" t="s">
        <v>125</v>
      </c>
      <c r="Y44" s="158" t="s">
        <v>98</v>
      </c>
      <c r="Z44" s="150"/>
      <c r="AA44" s="150"/>
      <c r="AB44" s="150"/>
      <c r="AC44" s="150"/>
      <c r="AD44" s="150"/>
      <c r="AE44" s="150"/>
      <c r="AF44" s="150"/>
      <c r="AG44" s="150" t="s">
        <v>126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0.399999999999999" outlineLevel="1" x14ac:dyDescent="0.25">
      <c r="A45" s="175">
        <v>35</v>
      </c>
      <c r="B45" s="176" t="s">
        <v>175</v>
      </c>
      <c r="C45" s="182" t="s">
        <v>176</v>
      </c>
      <c r="D45" s="177" t="s">
        <v>142</v>
      </c>
      <c r="E45" s="178">
        <v>8</v>
      </c>
      <c r="F45" s="179"/>
      <c r="G45" s="180">
        <f t="shared" si="7"/>
        <v>0</v>
      </c>
      <c r="H45" s="159"/>
      <c r="I45" s="158">
        <f t="shared" si="8"/>
        <v>0</v>
      </c>
      <c r="J45" s="159"/>
      <c r="K45" s="158">
        <f t="shared" si="9"/>
        <v>0</v>
      </c>
      <c r="L45" s="158">
        <v>21</v>
      </c>
      <c r="M45" s="158">
        <f t="shared" si="10"/>
        <v>0</v>
      </c>
      <c r="N45" s="157">
        <v>1.6000000000000001E-3</v>
      </c>
      <c r="O45" s="157">
        <f t="shared" si="11"/>
        <v>0.01</v>
      </c>
      <c r="P45" s="157">
        <v>0</v>
      </c>
      <c r="Q45" s="157">
        <f t="shared" si="12"/>
        <v>0</v>
      </c>
      <c r="R45" s="158"/>
      <c r="S45" s="158" t="s">
        <v>95</v>
      </c>
      <c r="T45" s="158" t="s">
        <v>96</v>
      </c>
      <c r="U45" s="158">
        <v>0</v>
      </c>
      <c r="V45" s="158">
        <f t="shared" si="13"/>
        <v>0</v>
      </c>
      <c r="W45" s="158"/>
      <c r="X45" s="158" t="s">
        <v>125</v>
      </c>
      <c r="Y45" s="158" t="s">
        <v>98</v>
      </c>
      <c r="Z45" s="150"/>
      <c r="AA45" s="150"/>
      <c r="AB45" s="150"/>
      <c r="AC45" s="150"/>
      <c r="AD45" s="150"/>
      <c r="AE45" s="150"/>
      <c r="AF45" s="150"/>
      <c r="AG45" s="150" t="s">
        <v>126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75">
        <v>36</v>
      </c>
      <c r="B46" s="176" t="s">
        <v>177</v>
      </c>
      <c r="C46" s="182" t="s">
        <v>178</v>
      </c>
      <c r="D46" s="177" t="s">
        <v>142</v>
      </c>
      <c r="E46" s="178">
        <v>679</v>
      </c>
      <c r="F46" s="179"/>
      <c r="G46" s="180">
        <f t="shared" si="7"/>
        <v>0</v>
      </c>
      <c r="H46" s="159"/>
      <c r="I46" s="158">
        <f t="shared" si="8"/>
        <v>0</v>
      </c>
      <c r="J46" s="159"/>
      <c r="K46" s="158">
        <f t="shared" si="9"/>
        <v>0</v>
      </c>
      <c r="L46" s="158">
        <v>21</v>
      </c>
      <c r="M46" s="158">
        <f t="shared" si="10"/>
        <v>0</v>
      </c>
      <c r="N46" s="157">
        <v>0</v>
      </c>
      <c r="O46" s="157">
        <f t="shared" si="11"/>
        <v>0</v>
      </c>
      <c r="P46" s="157">
        <v>0</v>
      </c>
      <c r="Q46" s="157">
        <f t="shared" si="12"/>
        <v>0</v>
      </c>
      <c r="R46" s="158"/>
      <c r="S46" s="158" t="s">
        <v>95</v>
      </c>
      <c r="T46" s="158" t="s">
        <v>96</v>
      </c>
      <c r="U46" s="158">
        <v>0</v>
      </c>
      <c r="V46" s="158">
        <f t="shared" si="13"/>
        <v>0</v>
      </c>
      <c r="W46" s="158"/>
      <c r="X46" s="158" t="s">
        <v>125</v>
      </c>
      <c r="Y46" s="158" t="s">
        <v>98</v>
      </c>
      <c r="Z46" s="150"/>
      <c r="AA46" s="150"/>
      <c r="AB46" s="150"/>
      <c r="AC46" s="150"/>
      <c r="AD46" s="150"/>
      <c r="AE46" s="150"/>
      <c r="AF46" s="150"/>
      <c r="AG46" s="150" t="s">
        <v>126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20.399999999999999" outlineLevel="1" x14ac:dyDescent="0.25">
      <c r="A47" s="175">
        <v>37</v>
      </c>
      <c r="B47" s="176" t="s">
        <v>179</v>
      </c>
      <c r="C47" s="182" t="s">
        <v>180</v>
      </c>
      <c r="D47" s="177" t="s">
        <v>142</v>
      </c>
      <c r="E47" s="178">
        <v>8</v>
      </c>
      <c r="F47" s="179"/>
      <c r="G47" s="180">
        <f t="shared" si="7"/>
        <v>0</v>
      </c>
      <c r="H47" s="159"/>
      <c r="I47" s="158">
        <f t="shared" si="8"/>
        <v>0</v>
      </c>
      <c r="J47" s="159"/>
      <c r="K47" s="158">
        <f t="shared" si="9"/>
        <v>0</v>
      </c>
      <c r="L47" s="158">
        <v>21</v>
      </c>
      <c r="M47" s="158">
        <f t="shared" si="10"/>
        <v>0</v>
      </c>
      <c r="N47" s="157">
        <v>0.16900000000000001</v>
      </c>
      <c r="O47" s="157">
        <f t="shared" si="11"/>
        <v>1.35</v>
      </c>
      <c r="P47" s="157">
        <v>0</v>
      </c>
      <c r="Q47" s="157">
        <f t="shared" si="12"/>
        <v>0</v>
      </c>
      <c r="R47" s="158"/>
      <c r="S47" s="158" t="s">
        <v>95</v>
      </c>
      <c r="T47" s="158" t="s">
        <v>96</v>
      </c>
      <c r="U47" s="158">
        <v>0</v>
      </c>
      <c r="V47" s="158">
        <f t="shared" si="13"/>
        <v>0</v>
      </c>
      <c r="W47" s="158"/>
      <c r="X47" s="158" t="s">
        <v>125</v>
      </c>
      <c r="Y47" s="158" t="s">
        <v>98</v>
      </c>
      <c r="Z47" s="150"/>
      <c r="AA47" s="150"/>
      <c r="AB47" s="150"/>
      <c r="AC47" s="150"/>
      <c r="AD47" s="150"/>
      <c r="AE47" s="150"/>
      <c r="AF47" s="150"/>
      <c r="AG47" s="150" t="s">
        <v>126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75">
        <v>38</v>
      </c>
      <c r="B48" s="176" t="s">
        <v>181</v>
      </c>
      <c r="C48" s="182" t="s">
        <v>182</v>
      </c>
      <c r="D48" s="177" t="s">
        <v>142</v>
      </c>
      <c r="E48" s="178">
        <v>8</v>
      </c>
      <c r="F48" s="179"/>
      <c r="G48" s="180">
        <f t="shared" si="7"/>
        <v>0</v>
      </c>
      <c r="H48" s="159"/>
      <c r="I48" s="158">
        <f t="shared" si="8"/>
        <v>0</v>
      </c>
      <c r="J48" s="159"/>
      <c r="K48" s="158">
        <f t="shared" si="9"/>
        <v>0</v>
      </c>
      <c r="L48" s="158">
        <v>21</v>
      </c>
      <c r="M48" s="158">
        <f t="shared" si="10"/>
        <v>0</v>
      </c>
      <c r="N48" s="157">
        <v>2.8000000000000001E-2</v>
      </c>
      <c r="O48" s="157">
        <f t="shared" si="11"/>
        <v>0.22</v>
      </c>
      <c r="P48" s="157">
        <v>0</v>
      </c>
      <c r="Q48" s="157">
        <f t="shared" si="12"/>
        <v>0</v>
      </c>
      <c r="R48" s="158"/>
      <c r="S48" s="158" t="s">
        <v>95</v>
      </c>
      <c r="T48" s="158" t="s">
        <v>96</v>
      </c>
      <c r="U48" s="158">
        <v>0</v>
      </c>
      <c r="V48" s="158">
        <f t="shared" si="13"/>
        <v>0</v>
      </c>
      <c r="W48" s="158"/>
      <c r="X48" s="158" t="s">
        <v>125</v>
      </c>
      <c r="Y48" s="158" t="s">
        <v>98</v>
      </c>
      <c r="Z48" s="150"/>
      <c r="AA48" s="150"/>
      <c r="AB48" s="150"/>
      <c r="AC48" s="150"/>
      <c r="AD48" s="150"/>
      <c r="AE48" s="150"/>
      <c r="AF48" s="150"/>
      <c r="AG48" s="150" t="s">
        <v>126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20.399999999999999" outlineLevel="1" x14ac:dyDescent="0.25">
      <c r="A49" s="175">
        <v>39</v>
      </c>
      <c r="B49" s="176" t="s">
        <v>183</v>
      </c>
      <c r="C49" s="182" t="s">
        <v>184</v>
      </c>
      <c r="D49" s="177" t="s">
        <v>142</v>
      </c>
      <c r="E49" s="178">
        <v>3</v>
      </c>
      <c r="F49" s="179"/>
      <c r="G49" s="180">
        <f t="shared" si="7"/>
        <v>0</v>
      </c>
      <c r="H49" s="159"/>
      <c r="I49" s="158">
        <f t="shared" si="8"/>
        <v>0</v>
      </c>
      <c r="J49" s="159"/>
      <c r="K49" s="158">
        <f t="shared" si="9"/>
        <v>0</v>
      </c>
      <c r="L49" s="158">
        <v>21</v>
      </c>
      <c r="M49" s="158">
        <f t="shared" si="10"/>
        <v>0</v>
      </c>
      <c r="N49" s="157">
        <v>3.9E-2</v>
      </c>
      <c r="O49" s="157">
        <f t="shared" si="11"/>
        <v>0.12</v>
      </c>
      <c r="P49" s="157">
        <v>0</v>
      </c>
      <c r="Q49" s="157">
        <f t="shared" si="12"/>
        <v>0</v>
      </c>
      <c r="R49" s="158"/>
      <c r="S49" s="158" t="s">
        <v>95</v>
      </c>
      <c r="T49" s="158" t="s">
        <v>96</v>
      </c>
      <c r="U49" s="158">
        <v>0</v>
      </c>
      <c r="V49" s="158">
        <f t="shared" si="13"/>
        <v>0</v>
      </c>
      <c r="W49" s="158"/>
      <c r="X49" s="158" t="s">
        <v>125</v>
      </c>
      <c r="Y49" s="158" t="s">
        <v>98</v>
      </c>
      <c r="Z49" s="150"/>
      <c r="AA49" s="150"/>
      <c r="AB49" s="150"/>
      <c r="AC49" s="150"/>
      <c r="AD49" s="150"/>
      <c r="AE49" s="150"/>
      <c r="AF49" s="150"/>
      <c r="AG49" s="150" t="s">
        <v>185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0.399999999999999" outlineLevel="1" x14ac:dyDescent="0.25">
      <c r="A50" s="175">
        <v>40</v>
      </c>
      <c r="B50" s="176" t="s">
        <v>186</v>
      </c>
      <c r="C50" s="182" t="s">
        <v>187</v>
      </c>
      <c r="D50" s="177" t="s">
        <v>142</v>
      </c>
      <c r="E50" s="178">
        <v>2</v>
      </c>
      <c r="F50" s="179"/>
      <c r="G50" s="180">
        <f t="shared" si="7"/>
        <v>0</v>
      </c>
      <c r="H50" s="159"/>
      <c r="I50" s="158">
        <f t="shared" si="8"/>
        <v>0</v>
      </c>
      <c r="J50" s="159"/>
      <c r="K50" s="158">
        <f t="shared" si="9"/>
        <v>0</v>
      </c>
      <c r="L50" s="158">
        <v>21</v>
      </c>
      <c r="M50" s="158">
        <f t="shared" si="10"/>
        <v>0</v>
      </c>
      <c r="N50" s="157">
        <v>5.0999999999999997E-2</v>
      </c>
      <c r="O50" s="157">
        <f t="shared" si="11"/>
        <v>0.1</v>
      </c>
      <c r="P50" s="157">
        <v>0</v>
      </c>
      <c r="Q50" s="157">
        <f t="shared" si="12"/>
        <v>0</v>
      </c>
      <c r="R50" s="158"/>
      <c r="S50" s="158" t="s">
        <v>95</v>
      </c>
      <c r="T50" s="158" t="s">
        <v>96</v>
      </c>
      <c r="U50" s="158">
        <v>0</v>
      </c>
      <c r="V50" s="158">
        <f t="shared" si="13"/>
        <v>0</v>
      </c>
      <c r="W50" s="158"/>
      <c r="X50" s="158" t="s">
        <v>125</v>
      </c>
      <c r="Y50" s="158" t="s">
        <v>98</v>
      </c>
      <c r="Z50" s="150"/>
      <c r="AA50" s="150"/>
      <c r="AB50" s="150"/>
      <c r="AC50" s="150"/>
      <c r="AD50" s="150"/>
      <c r="AE50" s="150"/>
      <c r="AF50" s="150"/>
      <c r="AG50" s="150" t="s">
        <v>185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30.6" outlineLevel="1" x14ac:dyDescent="0.25">
      <c r="A51" s="175">
        <v>41</v>
      </c>
      <c r="B51" s="176" t="s">
        <v>188</v>
      </c>
      <c r="C51" s="182" t="s">
        <v>189</v>
      </c>
      <c r="D51" s="177" t="s">
        <v>142</v>
      </c>
      <c r="E51" s="178">
        <v>8</v>
      </c>
      <c r="F51" s="179"/>
      <c r="G51" s="180">
        <f t="shared" si="7"/>
        <v>0</v>
      </c>
      <c r="H51" s="159"/>
      <c r="I51" s="158">
        <f t="shared" si="8"/>
        <v>0</v>
      </c>
      <c r="J51" s="159"/>
      <c r="K51" s="158">
        <f t="shared" si="9"/>
        <v>0</v>
      </c>
      <c r="L51" s="158">
        <v>21</v>
      </c>
      <c r="M51" s="158">
        <f t="shared" si="10"/>
        <v>0</v>
      </c>
      <c r="N51" s="157">
        <v>0.58499999999999996</v>
      </c>
      <c r="O51" s="157">
        <f t="shared" si="11"/>
        <v>4.68</v>
      </c>
      <c r="P51" s="157">
        <v>0</v>
      </c>
      <c r="Q51" s="157">
        <f t="shared" si="12"/>
        <v>0</v>
      </c>
      <c r="R51" s="158"/>
      <c r="S51" s="158" t="s">
        <v>95</v>
      </c>
      <c r="T51" s="158" t="s">
        <v>96</v>
      </c>
      <c r="U51" s="158">
        <v>0</v>
      </c>
      <c r="V51" s="158">
        <f t="shared" si="13"/>
        <v>0</v>
      </c>
      <c r="W51" s="158"/>
      <c r="X51" s="158" t="s">
        <v>125</v>
      </c>
      <c r="Y51" s="158" t="s">
        <v>98</v>
      </c>
      <c r="Z51" s="150"/>
      <c r="AA51" s="150"/>
      <c r="AB51" s="150"/>
      <c r="AC51" s="150"/>
      <c r="AD51" s="150"/>
      <c r="AE51" s="150"/>
      <c r="AF51" s="150"/>
      <c r="AG51" s="150" t="s">
        <v>185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20.399999999999999" outlineLevel="1" x14ac:dyDescent="0.25">
      <c r="A52" s="175">
        <v>42</v>
      </c>
      <c r="B52" s="176" t="s">
        <v>190</v>
      </c>
      <c r="C52" s="182" t="s">
        <v>191</v>
      </c>
      <c r="D52" s="177" t="s">
        <v>142</v>
      </c>
      <c r="E52" s="178">
        <v>1</v>
      </c>
      <c r="F52" s="179"/>
      <c r="G52" s="180">
        <f t="shared" si="7"/>
        <v>0</v>
      </c>
      <c r="H52" s="159"/>
      <c r="I52" s="158">
        <f t="shared" si="8"/>
        <v>0</v>
      </c>
      <c r="J52" s="159"/>
      <c r="K52" s="158">
        <f t="shared" si="9"/>
        <v>0</v>
      </c>
      <c r="L52" s="158">
        <v>21</v>
      </c>
      <c r="M52" s="158">
        <f t="shared" si="10"/>
        <v>0</v>
      </c>
      <c r="N52" s="157">
        <v>0.25</v>
      </c>
      <c r="O52" s="157">
        <f t="shared" si="11"/>
        <v>0.25</v>
      </c>
      <c r="P52" s="157">
        <v>0</v>
      </c>
      <c r="Q52" s="157">
        <f t="shared" si="12"/>
        <v>0</v>
      </c>
      <c r="R52" s="158"/>
      <c r="S52" s="158" t="s">
        <v>95</v>
      </c>
      <c r="T52" s="158" t="s">
        <v>96</v>
      </c>
      <c r="U52" s="158">
        <v>0</v>
      </c>
      <c r="V52" s="158">
        <f t="shared" si="13"/>
        <v>0</v>
      </c>
      <c r="W52" s="158"/>
      <c r="X52" s="158" t="s">
        <v>125</v>
      </c>
      <c r="Y52" s="158" t="s">
        <v>98</v>
      </c>
      <c r="Z52" s="150"/>
      <c r="AA52" s="150"/>
      <c r="AB52" s="150"/>
      <c r="AC52" s="150"/>
      <c r="AD52" s="150"/>
      <c r="AE52" s="150"/>
      <c r="AF52" s="150"/>
      <c r="AG52" s="150" t="s">
        <v>185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30.6" outlineLevel="1" x14ac:dyDescent="0.25">
      <c r="A53" s="175">
        <v>43</v>
      </c>
      <c r="B53" s="176" t="s">
        <v>192</v>
      </c>
      <c r="C53" s="182" t="s">
        <v>193</v>
      </c>
      <c r="D53" s="177" t="s">
        <v>142</v>
      </c>
      <c r="E53" s="178">
        <v>2</v>
      </c>
      <c r="F53" s="179"/>
      <c r="G53" s="180">
        <f t="shared" si="7"/>
        <v>0</v>
      </c>
      <c r="H53" s="159"/>
      <c r="I53" s="158">
        <f t="shared" si="8"/>
        <v>0</v>
      </c>
      <c r="J53" s="159"/>
      <c r="K53" s="158">
        <f t="shared" si="9"/>
        <v>0</v>
      </c>
      <c r="L53" s="158">
        <v>21</v>
      </c>
      <c r="M53" s="158">
        <f t="shared" si="10"/>
        <v>0</v>
      </c>
      <c r="N53" s="157">
        <v>0.5</v>
      </c>
      <c r="O53" s="157">
        <f t="shared" si="11"/>
        <v>1</v>
      </c>
      <c r="P53" s="157">
        <v>0</v>
      </c>
      <c r="Q53" s="157">
        <f t="shared" si="12"/>
        <v>0</v>
      </c>
      <c r="R53" s="158"/>
      <c r="S53" s="158" t="s">
        <v>95</v>
      </c>
      <c r="T53" s="158" t="s">
        <v>96</v>
      </c>
      <c r="U53" s="158">
        <v>0</v>
      </c>
      <c r="V53" s="158">
        <f t="shared" si="13"/>
        <v>0</v>
      </c>
      <c r="W53" s="158"/>
      <c r="X53" s="158" t="s">
        <v>125</v>
      </c>
      <c r="Y53" s="158" t="s">
        <v>98</v>
      </c>
      <c r="Z53" s="150"/>
      <c r="AA53" s="150"/>
      <c r="AB53" s="150"/>
      <c r="AC53" s="150"/>
      <c r="AD53" s="150"/>
      <c r="AE53" s="150"/>
      <c r="AF53" s="150"/>
      <c r="AG53" s="150" t="s">
        <v>126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30.6" outlineLevel="1" x14ac:dyDescent="0.25">
      <c r="A54" s="175">
        <v>44</v>
      </c>
      <c r="B54" s="176" t="s">
        <v>194</v>
      </c>
      <c r="C54" s="182" t="s">
        <v>195</v>
      </c>
      <c r="D54" s="177" t="s">
        <v>142</v>
      </c>
      <c r="E54" s="178">
        <v>2</v>
      </c>
      <c r="F54" s="179"/>
      <c r="G54" s="180">
        <f t="shared" si="7"/>
        <v>0</v>
      </c>
      <c r="H54" s="159"/>
      <c r="I54" s="158">
        <f t="shared" si="8"/>
        <v>0</v>
      </c>
      <c r="J54" s="159"/>
      <c r="K54" s="158">
        <f t="shared" si="9"/>
        <v>0</v>
      </c>
      <c r="L54" s="158">
        <v>21</v>
      </c>
      <c r="M54" s="158">
        <f t="shared" si="10"/>
        <v>0</v>
      </c>
      <c r="N54" s="157">
        <v>1</v>
      </c>
      <c r="O54" s="157">
        <f t="shared" si="11"/>
        <v>2</v>
      </c>
      <c r="P54" s="157">
        <v>0</v>
      </c>
      <c r="Q54" s="157">
        <f t="shared" si="12"/>
        <v>0</v>
      </c>
      <c r="R54" s="158"/>
      <c r="S54" s="158" t="s">
        <v>95</v>
      </c>
      <c r="T54" s="158" t="s">
        <v>96</v>
      </c>
      <c r="U54" s="158">
        <v>0</v>
      </c>
      <c r="V54" s="158">
        <f t="shared" si="13"/>
        <v>0</v>
      </c>
      <c r="W54" s="158"/>
      <c r="X54" s="158" t="s">
        <v>125</v>
      </c>
      <c r="Y54" s="158" t="s">
        <v>98</v>
      </c>
      <c r="Z54" s="150"/>
      <c r="AA54" s="150"/>
      <c r="AB54" s="150"/>
      <c r="AC54" s="150"/>
      <c r="AD54" s="150"/>
      <c r="AE54" s="150"/>
      <c r="AF54" s="150"/>
      <c r="AG54" s="150" t="s">
        <v>126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30.6" outlineLevel="1" x14ac:dyDescent="0.25">
      <c r="A55" s="175">
        <v>45</v>
      </c>
      <c r="B55" s="176" t="s">
        <v>196</v>
      </c>
      <c r="C55" s="182" t="s">
        <v>197</v>
      </c>
      <c r="D55" s="177" t="s">
        <v>142</v>
      </c>
      <c r="E55" s="178">
        <v>8</v>
      </c>
      <c r="F55" s="179"/>
      <c r="G55" s="180">
        <f t="shared" si="7"/>
        <v>0</v>
      </c>
      <c r="H55" s="159"/>
      <c r="I55" s="158">
        <f t="shared" si="8"/>
        <v>0</v>
      </c>
      <c r="J55" s="159"/>
      <c r="K55" s="158">
        <f t="shared" si="9"/>
        <v>0</v>
      </c>
      <c r="L55" s="158">
        <v>21</v>
      </c>
      <c r="M55" s="158">
        <f t="shared" si="10"/>
        <v>0</v>
      </c>
      <c r="N55" s="157">
        <v>1.87</v>
      </c>
      <c r="O55" s="157">
        <f t="shared" si="11"/>
        <v>14.96</v>
      </c>
      <c r="P55" s="157">
        <v>0</v>
      </c>
      <c r="Q55" s="157">
        <f t="shared" si="12"/>
        <v>0</v>
      </c>
      <c r="R55" s="158"/>
      <c r="S55" s="158" t="s">
        <v>95</v>
      </c>
      <c r="T55" s="158" t="s">
        <v>96</v>
      </c>
      <c r="U55" s="158">
        <v>0</v>
      </c>
      <c r="V55" s="158">
        <f t="shared" si="13"/>
        <v>0</v>
      </c>
      <c r="W55" s="158"/>
      <c r="X55" s="158" t="s">
        <v>125</v>
      </c>
      <c r="Y55" s="158" t="s">
        <v>98</v>
      </c>
      <c r="Z55" s="150"/>
      <c r="AA55" s="150"/>
      <c r="AB55" s="150"/>
      <c r="AC55" s="150"/>
      <c r="AD55" s="150"/>
      <c r="AE55" s="150"/>
      <c r="AF55" s="150"/>
      <c r="AG55" s="150" t="s">
        <v>126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0.399999999999999" outlineLevel="1" x14ac:dyDescent="0.25">
      <c r="A56" s="175">
        <v>46</v>
      </c>
      <c r="B56" s="176" t="s">
        <v>198</v>
      </c>
      <c r="C56" s="182" t="s">
        <v>199</v>
      </c>
      <c r="D56" s="177" t="s">
        <v>142</v>
      </c>
      <c r="E56" s="178">
        <v>15</v>
      </c>
      <c r="F56" s="179"/>
      <c r="G56" s="180">
        <f t="shared" si="7"/>
        <v>0</v>
      </c>
      <c r="H56" s="159"/>
      <c r="I56" s="158">
        <f t="shared" si="8"/>
        <v>0</v>
      </c>
      <c r="J56" s="159"/>
      <c r="K56" s="158">
        <f t="shared" si="9"/>
        <v>0</v>
      </c>
      <c r="L56" s="158">
        <v>21</v>
      </c>
      <c r="M56" s="158">
        <f t="shared" si="10"/>
        <v>0</v>
      </c>
      <c r="N56" s="157">
        <v>2E-3</v>
      </c>
      <c r="O56" s="157">
        <f t="shared" si="11"/>
        <v>0.03</v>
      </c>
      <c r="P56" s="157">
        <v>0</v>
      </c>
      <c r="Q56" s="157">
        <f t="shared" si="12"/>
        <v>0</v>
      </c>
      <c r="R56" s="158"/>
      <c r="S56" s="158" t="s">
        <v>95</v>
      </c>
      <c r="T56" s="158" t="s">
        <v>96</v>
      </c>
      <c r="U56" s="158">
        <v>0</v>
      </c>
      <c r="V56" s="158">
        <f t="shared" si="13"/>
        <v>0</v>
      </c>
      <c r="W56" s="158"/>
      <c r="X56" s="158" t="s">
        <v>125</v>
      </c>
      <c r="Y56" s="158" t="s">
        <v>98</v>
      </c>
      <c r="Z56" s="150"/>
      <c r="AA56" s="150"/>
      <c r="AB56" s="150"/>
      <c r="AC56" s="150"/>
      <c r="AD56" s="150"/>
      <c r="AE56" s="150"/>
      <c r="AF56" s="150"/>
      <c r="AG56" s="150" t="s">
        <v>185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x14ac:dyDescent="0.25">
      <c r="A57" s="162" t="s">
        <v>90</v>
      </c>
      <c r="B57" s="163" t="s">
        <v>60</v>
      </c>
      <c r="C57" s="181" t="s">
        <v>61</v>
      </c>
      <c r="D57" s="164"/>
      <c r="E57" s="165"/>
      <c r="F57" s="166"/>
      <c r="G57" s="167">
        <f>SUMIF(AG58:AG58,"&lt;&gt;NOR",G58:G58)</f>
        <v>0</v>
      </c>
      <c r="H57" s="161"/>
      <c r="I57" s="161">
        <f>SUM(I58:I58)</f>
        <v>0</v>
      </c>
      <c r="J57" s="161"/>
      <c r="K57" s="161">
        <f>SUM(K58:K58)</f>
        <v>0</v>
      </c>
      <c r="L57" s="161"/>
      <c r="M57" s="161">
        <f>SUM(M58:M58)</f>
        <v>0</v>
      </c>
      <c r="N57" s="160"/>
      <c r="O57" s="160">
        <f>SUM(O58:O58)</f>
        <v>0</v>
      </c>
      <c r="P57" s="160"/>
      <c r="Q57" s="160">
        <f>SUM(Q58:Q58)</f>
        <v>0</v>
      </c>
      <c r="R57" s="161"/>
      <c r="S57" s="161"/>
      <c r="T57" s="161"/>
      <c r="U57" s="161"/>
      <c r="V57" s="161">
        <f>SUM(V58:V58)</f>
        <v>148.88999999999999</v>
      </c>
      <c r="W57" s="161"/>
      <c r="X57" s="161"/>
      <c r="Y57" s="161"/>
      <c r="AG57" t="s">
        <v>91</v>
      </c>
    </row>
    <row r="58" spans="1:60" ht="20.399999999999999" outlineLevel="1" x14ac:dyDescent="0.25">
      <c r="A58" s="169">
        <v>47</v>
      </c>
      <c r="B58" s="170" t="s">
        <v>200</v>
      </c>
      <c r="C58" s="183" t="s">
        <v>201</v>
      </c>
      <c r="D58" s="171" t="s">
        <v>124</v>
      </c>
      <c r="E58" s="172">
        <v>703.95307000000003</v>
      </c>
      <c r="F58" s="173"/>
      <c r="G58" s="174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7">
        <v>0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95</v>
      </c>
      <c r="T58" s="158" t="s">
        <v>96</v>
      </c>
      <c r="U58" s="158">
        <v>0.21149999999999999</v>
      </c>
      <c r="V58" s="158">
        <f>ROUND(E58*U58,2)</f>
        <v>148.88999999999999</v>
      </c>
      <c r="W58" s="158"/>
      <c r="X58" s="158" t="s">
        <v>97</v>
      </c>
      <c r="Y58" s="158" t="s">
        <v>98</v>
      </c>
      <c r="Z58" s="150"/>
      <c r="AA58" s="150"/>
      <c r="AB58" s="150"/>
      <c r="AC58" s="150"/>
      <c r="AD58" s="150"/>
      <c r="AE58" s="150"/>
      <c r="AF58" s="150"/>
      <c r="AG58" s="150" t="s">
        <v>111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5">
      <c r="A59" s="3"/>
      <c r="B59" s="4"/>
      <c r="C59" s="184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E59">
        <v>12</v>
      </c>
      <c r="AF59">
        <v>21</v>
      </c>
      <c r="AG59" t="s">
        <v>76</v>
      </c>
    </row>
    <row r="60" spans="1:60" x14ac:dyDescent="0.25">
      <c r="A60" s="153"/>
      <c r="B60" s="154" t="s">
        <v>31</v>
      </c>
      <c r="C60" s="185"/>
      <c r="D60" s="155"/>
      <c r="E60" s="156"/>
      <c r="F60" s="156"/>
      <c r="G60" s="168">
        <f>G8+G21+G23+G57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E60">
        <f>SUMIF(L7:L58,AE59,G7:G58)</f>
        <v>0</v>
      </c>
      <c r="AF60">
        <f>SUMIF(L7:L58,AF59,G7:G58)</f>
        <v>0</v>
      </c>
      <c r="AG60" t="s">
        <v>202</v>
      </c>
    </row>
    <row r="61" spans="1:60" x14ac:dyDescent="0.25">
      <c r="A61" s="3"/>
      <c r="B61" s="4"/>
      <c r="C61" s="184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60" x14ac:dyDescent="0.25">
      <c r="A62" s="3"/>
      <c r="B62" s="4"/>
      <c r="C62" s="184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60" x14ac:dyDescent="0.25">
      <c r="A63" s="261" t="s">
        <v>203</v>
      </c>
      <c r="B63" s="261"/>
      <c r="C63" s="262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60" x14ac:dyDescent="0.25">
      <c r="A64" s="242"/>
      <c r="B64" s="243"/>
      <c r="C64" s="244"/>
      <c r="D64" s="243"/>
      <c r="E64" s="243"/>
      <c r="F64" s="243"/>
      <c r="G64" s="24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G64" t="s">
        <v>204</v>
      </c>
    </row>
    <row r="65" spans="1:33" x14ac:dyDescent="0.25">
      <c r="A65" s="246"/>
      <c r="B65" s="247"/>
      <c r="C65" s="248"/>
      <c r="D65" s="247"/>
      <c r="E65" s="247"/>
      <c r="F65" s="247"/>
      <c r="G65" s="24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33" x14ac:dyDescent="0.25">
      <c r="A66" s="246"/>
      <c r="B66" s="247"/>
      <c r="C66" s="248"/>
      <c r="D66" s="247"/>
      <c r="E66" s="247"/>
      <c r="F66" s="247"/>
      <c r="G66" s="24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33" x14ac:dyDescent="0.25">
      <c r="A67" s="246"/>
      <c r="B67" s="247"/>
      <c r="C67" s="248"/>
      <c r="D67" s="247"/>
      <c r="E67" s="247"/>
      <c r="F67" s="247"/>
      <c r="G67" s="24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33" x14ac:dyDescent="0.25">
      <c r="A68" s="250"/>
      <c r="B68" s="251"/>
      <c r="C68" s="252"/>
      <c r="D68" s="251"/>
      <c r="E68" s="251"/>
      <c r="F68" s="251"/>
      <c r="G68" s="25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3" x14ac:dyDescent="0.25">
      <c r="A69" s="3"/>
      <c r="B69" s="4"/>
      <c r="C69" s="184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33" x14ac:dyDescent="0.25">
      <c r="C70" s="186"/>
      <c r="D70" s="10"/>
      <c r="AG70" t="s">
        <v>205</v>
      </c>
    </row>
    <row r="71" spans="1:33" x14ac:dyDescent="0.25">
      <c r="D71" s="10"/>
    </row>
    <row r="72" spans="1:33" x14ac:dyDescent="0.25">
      <c r="D72" s="10"/>
    </row>
    <row r="73" spans="1:33" x14ac:dyDescent="0.25">
      <c r="D73" s="10"/>
    </row>
    <row r="74" spans="1:33" x14ac:dyDescent="0.25">
      <c r="D74" s="10"/>
    </row>
    <row r="75" spans="1:33" x14ac:dyDescent="0.25">
      <c r="D75" s="10"/>
    </row>
    <row r="76" spans="1:33" x14ac:dyDescent="0.25">
      <c r="D76" s="10"/>
    </row>
    <row r="77" spans="1:33" x14ac:dyDescent="0.25">
      <c r="D77" s="10"/>
    </row>
    <row r="78" spans="1:33" x14ac:dyDescent="0.25">
      <c r="D78" s="10"/>
    </row>
    <row r="79" spans="1:33" x14ac:dyDescent="0.25">
      <c r="D79" s="10"/>
    </row>
    <row r="80" spans="1:33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64:G68"/>
    <mergeCell ref="A1:G1"/>
    <mergeCell ref="C2:G2"/>
    <mergeCell ref="C3:G3"/>
    <mergeCell ref="C4:G4"/>
    <mergeCell ref="A63:C63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00A5-71CA-4C33-BA01-1600E2DB00F1}">
  <sheetPr>
    <outlinePr summaryBelow="0"/>
  </sheetPr>
  <dimension ref="A1:BH5000"/>
  <sheetViews>
    <sheetView workbookViewId="0">
      <pane ySplit="7" topLeftCell="A8" activePane="bottomLeft" state="frozen"/>
      <selection pane="bottomLeft" activeCell="G14" sqref="G14"/>
    </sheetView>
  </sheetViews>
  <sheetFormatPr defaultRowHeight="13.2" outlineLevelRow="1" x14ac:dyDescent="0.25"/>
  <cols>
    <col min="1" max="1" width="3.44140625" customWidth="1"/>
    <col min="2" max="2" width="12.6640625" style="124" customWidth="1"/>
    <col min="3" max="3" width="38.33203125" style="12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4" t="s">
        <v>7</v>
      </c>
      <c r="B1" s="254"/>
      <c r="C1" s="254"/>
      <c r="D1" s="254"/>
      <c r="E1" s="254"/>
      <c r="F1" s="254"/>
      <c r="G1" s="254"/>
      <c r="AG1" t="s">
        <v>64</v>
      </c>
    </row>
    <row r="2" spans="1:60" ht="25.05" customHeight="1" x14ac:dyDescent="0.25">
      <c r="A2" s="50" t="s">
        <v>8</v>
      </c>
      <c r="B2" s="49" t="s">
        <v>43</v>
      </c>
      <c r="C2" s="255" t="s">
        <v>44</v>
      </c>
      <c r="D2" s="256"/>
      <c r="E2" s="256"/>
      <c r="F2" s="256"/>
      <c r="G2" s="257"/>
      <c r="AG2" t="s">
        <v>65</v>
      </c>
    </row>
    <row r="3" spans="1:60" ht="25.05" customHeight="1" x14ac:dyDescent="0.25">
      <c r="A3" s="50" t="s">
        <v>9</v>
      </c>
      <c r="B3" s="49" t="s">
        <v>48</v>
      </c>
      <c r="C3" s="255" t="s">
        <v>49</v>
      </c>
      <c r="D3" s="256"/>
      <c r="E3" s="256"/>
      <c r="F3" s="256"/>
      <c r="G3" s="257"/>
      <c r="AC3" s="124" t="s">
        <v>65</v>
      </c>
      <c r="AG3" t="s">
        <v>66</v>
      </c>
    </row>
    <row r="4" spans="1:60" ht="25.05" customHeight="1" x14ac:dyDescent="0.25">
      <c r="A4" s="143" t="s">
        <v>10</v>
      </c>
      <c r="B4" s="144" t="s">
        <v>48</v>
      </c>
      <c r="C4" s="258" t="s">
        <v>49</v>
      </c>
      <c r="D4" s="259"/>
      <c r="E4" s="259"/>
      <c r="F4" s="259"/>
      <c r="G4" s="260"/>
      <c r="AG4" t="s">
        <v>67</v>
      </c>
    </row>
    <row r="5" spans="1:60" x14ac:dyDescent="0.25">
      <c r="D5" s="10"/>
    </row>
    <row r="6" spans="1:60" ht="39.6" x14ac:dyDescent="0.25">
      <c r="A6" s="146" t="s">
        <v>68</v>
      </c>
      <c r="B6" s="148" t="s">
        <v>69</v>
      </c>
      <c r="C6" s="148" t="s">
        <v>70</v>
      </c>
      <c r="D6" s="147" t="s">
        <v>71</v>
      </c>
      <c r="E6" s="146" t="s">
        <v>72</v>
      </c>
      <c r="F6" s="145" t="s">
        <v>73</v>
      </c>
      <c r="G6" s="146" t="s">
        <v>31</v>
      </c>
      <c r="H6" s="149" t="s">
        <v>32</v>
      </c>
      <c r="I6" s="149" t="s">
        <v>74</v>
      </c>
      <c r="J6" s="149" t="s">
        <v>33</v>
      </c>
      <c r="K6" s="149" t="s">
        <v>75</v>
      </c>
      <c r="L6" s="149" t="s">
        <v>76</v>
      </c>
      <c r="M6" s="149" t="s">
        <v>77</v>
      </c>
      <c r="N6" s="149" t="s">
        <v>78</v>
      </c>
      <c r="O6" s="149" t="s">
        <v>79</v>
      </c>
      <c r="P6" s="149" t="s">
        <v>80</v>
      </c>
      <c r="Q6" s="149" t="s">
        <v>81</v>
      </c>
      <c r="R6" s="149" t="s">
        <v>82</v>
      </c>
      <c r="S6" s="149" t="s">
        <v>83</v>
      </c>
      <c r="T6" s="149" t="s">
        <v>84</v>
      </c>
      <c r="U6" s="149" t="s">
        <v>85</v>
      </c>
      <c r="V6" s="149" t="s">
        <v>86</v>
      </c>
      <c r="W6" s="149" t="s">
        <v>87</v>
      </c>
      <c r="X6" s="149" t="s">
        <v>88</v>
      </c>
      <c r="Y6" s="149" t="s">
        <v>89</v>
      </c>
    </row>
    <row r="7" spans="1:60" hidden="1" x14ac:dyDescent="0.25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  <c r="Y7" s="152"/>
    </row>
    <row r="8" spans="1:60" x14ac:dyDescent="0.25">
      <c r="A8" s="162" t="s">
        <v>90</v>
      </c>
      <c r="B8" s="163" t="s">
        <v>62</v>
      </c>
      <c r="C8" s="181" t="s">
        <v>29</v>
      </c>
      <c r="D8" s="164"/>
      <c r="E8" s="165"/>
      <c r="F8" s="166"/>
      <c r="G8" s="167">
        <f>SUMIF(AG9:AG12,"&lt;&gt;NOR",G9:G12)</f>
        <v>0</v>
      </c>
      <c r="H8" s="161"/>
      <c r="I8" s="161">
        <f>SUM(I9:I12)</f>
        <v>0</v>
      </c>
      <c r="J8" s="161"/>
      <c r="K8" s="161">
        <f>SUM(K9:K12)</f>
        <v>0</v>
      </c>
      <c r="L8" s="161"/>
      <c r="M8" s="161">
        <f>SUM(M9:M12)</f>
        <v>0</v>
      </c>
      <c r="N8" s="160"/>
      <c r="O8" s="160">
        <f>SUM(O9:O12)</f>
        <v>0</v>
      </c>
      <c r="P8" s="160"/>
      <c r="Q8" s="160">
        <f>SUM(Q9:Q12)</f>
        <v>0</v>
      </c>
      <c r="R8" s="161"/>
      <c r="S8" s="161"/>
      <c r="T8" s="161"/>
      <c r="U8" s="161"/>
      <c r="V8" s="161">
        <f>SUM(V9:V12)</f>
        <v>0</v>
      </c>
      <c r="W8" s="161"/>
      <c r="X8" s="161"/>
      <c r="Y8" s="161"/>
      <c r="AG8" t="s">
        <v>91</v>
      </c>
    </row>
    <row r="9" spans="1:60" outlineLevel="1" x14ac:dyDescent="0.25">
      <c r="A9" s="175">
        <v>1</v>
      </c>
      <c r="B9" s="176" t="s">
        <v>206</v>
      </c>
      <c r="C9" s="182" t="s">
        <v>207</v>
      </c>
      <c r="D9" s="177" t="s">
        <v>208</v>
      </c>
      <c r="E9" s="178">
        <v>1</v>
      </c>
      <c r="F9" s="179"/>
      <c r="G9" s="180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95</v>
      </c>
      <c r="T9" s="158" t="s">
        <v>96</v>
      </c>
      <c r="U9" s="158">
        <v>0</v>
      </c>
      <c r="V9" s="158">
        <f>ROUND(E9*U9,2)</f>
        <v>0</v>
      </c>
      <c r="W9" s="158"/>
      <c r="X9" s="158" t="s">
        <v>209</v>
      </c>
      <c r="Y9" s="158" t="s">
        <v>98</v>
      </c>
      <c r="Z9" s="150"/>
      <c r="AA9" s="150"/>
      <c r="AB9" s="150"/>
      <c r="AC9" s="150"/>
      <c r="AD9" s="150"/>
      <c r="AE9" s="150"/>
      <c r="AF9" s="150"/>
      <c r="AG9" s="150" t="s">
        <v>210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5">
        <v>2</v>
      </c>
      <c r="B10" s="176" t="s">
        <v>211</v>
      </c>
      <c r="C10" s="182" t="s">
        <v>212</v>
      </c>
      <c r="D10" s="177" t="s">
        <v>208</v>
      </c>
      <c r="E10" s="178">
        <v>1</v>
      </c>
      <c r="F10" s="179"/>
      <c r="G10" s="180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95</v>
      </c>
      <c r="T10" s="158" t="s">
        <v>96</v>
      </c>
      <c r="U10" s="158">
        <v>0</v>
      </c>
      <c r="V10" s="158">
        <f>ROUND(E10*U10,2)</f>
        <v>0</v>
      </c>
      <c r="W10" s="158"/>
      <c r="X10" s="158" t="s">
        <v>209</v>
      </c>
      <c r="Y10" s="158" t="s">
        <v>98</v>
      </c>
      <c r="Z10" s="150"/>
      <c r="AA10" s="150"/>
      <c r="AB10" s="150"/>
      <c r="AC10" s="150"/>
      <c r="AD10" s="150"/>
      <c r="AE10" s="150"/>
      <c r="AF10" s="150"/>
      <c r="AG10" s="150" t="s">
        <v>210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5">
        <v>3</v>
      </c>
      <c r="B11" s="176" t="s">
        <v>213</v>
      </c>
      <c r="C11" s="182" t="s">
        <v>214</v>
      </c>
      <c r="D11" s="177" t="s">
        <v>208</v>
      </c>
      <c r="E11" s="178">
        <v>1</v>
      </c>
      <c r="F11" s="179"/>
      <c r="G11" s="180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8"/>
      <c r="S11" s="158" t="s">
        <v>95</v>
      </c>
      <c r="T11" s="158" t="s">
        <v>96</v>
      </c>
      <c r="U11" s="158">
        <v>0</v>
      </c>
      <c r="V11" s="158">
        <f>ROUND(E11*U11,2)</f>
        <v>0</v>
      </c>
      <c r="W11" s="158"/>
      <c r="X11" s="158" t="s">
        <v>209</v>
      </c>
      <c r="Y11" s="158" t="s">
        <v>98</v>
      </c>
      <c r="Z11" s="150"/>
      <c r="AA11" s="150"/>
      <c r="AB11" s="150"/>
      <c r="AC11" s="150"/>
      <c r="AD11" s="150"/>
      <c r="AE11" s="150"/>
      <c r="AF11" s="150"/>
      <c r="AG11" s="150" t="s">
        <v>210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5">
        <v>4</v>
      </c>
      <c r="B12" s="176" t="s">
        <v>215</v>
      </c>
      <c r="C12" s="182" t="s">
        <v>216</v>
      </c>
      <c r="D12" s="177" t="s">
        <v>208</v>
      </c>
      <c r="E12" s="178">
        <v>1</v>
      </c>
      <c r="F12" s="179"/>
      <c r="G12" s="180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7">
        <v>0</v>
      </c>
      <c r="O12" s="157">
        <f>ROUND(E12*N12,2)</f>
        <v>0</v>
      </c>
      <c r="P12" s="157">
        <v>0</v>
      </c>
      <c r="Q12" s="157">
        <f>ROUND(E12*P12,2)</f>
        <v>0</v>
      </c>
      <c r="R12" s="158"/>
      <c r="S12" s="158" t="s">
        <v>95</v>
      </c>
      <c r="T12" s="158" t="s">
        <v>96</v>
      </c>
      <c r="U12" s="158">
        <v>0</v>
      </c>
      <c r="V12" s="158">
        <f>ROUND(E12*U12,2)</f>
        <v>0</v>
      </c>
      <c r="W12" s="158"/>
      <c r="X12" s="158" t="s">
        <v>209</v>
      </c>
      <c r="Y12" s="158" t="s">
        <v>98</v>
      </c>
      <c r="Z12" s="150"/>
      <c r="AA12" s="150"/>
      <c r="AB12" s="150"/>
      <c r="AC12" s="150"/>
      <c r="AD12" s="150"/>
      <c r="AE12" s="150"/>
      <c r="AF12" s="150"/>
      <c r="AG12" s="150" t="s">
        <v>210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5">
      <c r="A13" s="162" t="s">
        <v>90</v>
      </c>
      <c r="B13" s="163" t="s">
        <v>63</v>
      </c>
      <c r="C13" s="181" t="s">
        <v>30</v>
      </c>
      <c r="D13" s="164"/>
      <c r="E13" s="165"/>
      <c r="F13" s="166"/>
      <c r="G13" s="167">
        <f>SUMIF(AG14:AG14,"&lt;&gt;NOR",G14:G14)</f>
        <v>0</v>
      </c>
      <c r="H13" s="161"/>
      <c r="I13" s="161">
        <f>SUM(I14:I14)</f>
        <v>0</v>
      </c>
      <c r="J13" s="161"/>
      <c r="K13" s="161">
        <f>SUM(K14:K14)</f>
        <v>0</v>
      </c>
      <c r="L13" s="161"/>
      <c r="M13" s="161">
        <f>SUM(M14:M14)</f>
        <v>0</v>
      </c>
      <c r="N13" s="160"/>
      <c r="O13" s="160">
        <f>SUM(O14:O14)</f>
        <v>0</v>
      </c>
      <c r="P13" s="160"/>
      <c r="Q13" s="160">
        <f>SUM(Q14:Q14)</f>
        <v>0</v>
      </c>
      <c r="R13" s="161"/>
      <c r="S13" s="161"/>
      <c r="T13" s="161"/>
      <c r="U13" s="161"/>
      <c r="V13" s="161">
        <f>SUM(V14:V14)</f>
        <v>0</v>
      </c>
      <c r="W13" s="161"/>
      <c r="X13" s="161"/>
      <c r="Y13" s="161"/>
      <c r="AG13" t="s">
        <v>91</v>
      </c>
    </row>
    <row r="14" spans="1:60" outlineLevel="1" x14ac:dyDescent="0.25">
      <c r="A14" s="169">
        <v>5</v>
      </c>
      <c r="B14" s="170" t="s">
        <v>217</v>
      </c>
      <c r="C14" s="183" t="s">
        <v>218</v>
      </c>
      <c r="D14" s="171" t="s">
        <v>208</v>
      </c>
      <c r="E14" s="172">
        <v>1</v>
      </c>
      <c r="F14" s="173"/>
      <c r="G14" s="174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7">
        <v>0</v>
      </c>
      <c r="O14" s="157">
        <f>ROUND(E14*N14,2)</f>
        <v>0</v>
      </c>
      <c r="P14" s="157">
        <v>0</v>
      </c>
      <c r="Q14" s="157">
        <f>ROUND(E14*P14,2)</f>
        <v>0</v>
      </c>
      <c r="R14" s="158"/>
      <c r="S14" s="158" t="s">
        <v>95</v>
      </c>
      <c r="T14" s="158" t="s">
        <v>96</v>
      </c>
      <c r="U14" s="158">
        <v>0</v>
      </c>
      <c r="V14" s="158">
        <f>ROUND(E14*U14,2)</f>
        <v>0</v>
      </c>
      <c r="W14" s="158"/>
      <c r="X14" s="158" t="s">
        <v>209</v>
      </c>
      <c r="Y14" s="158" t="s">
        <v>98</v>
      </c>
      <c r="Z14" s="150"/>
      <c r="AA14" s="150"/>
      <c r="AB14" s="150"/>
      <c r="AC14" s="150"/>
      <c r="AD14" s="150"/>
      <c r="AE14" s="150"/>
      <c r="AF14" s="150"/>
      <c r="AG14" s="150" t="s">
        <v>210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x14ac:dyDescent="0.25">
      <c r="A15" s="3"/>
      <c r="B15" s="4"/>
      <c r="C15" s="184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E15">
        <v>12</v>
      </c>
      <c r="AF15">
        <v>21</v>
      </c>
      <c r="AG15" t="s">
        <v>76</v>
      </c>
    </row>
    <row r="16" spans="1:60" x14ac:dyDescent="0.25">
      <c r="A16" s="153"/>
      <c r="B16" s="154" t="s">
        <v>31</v>
      </c>
      <c r="C16" s="185"/>
      <c r="D16" s="155"/>
      <c r="E16" s="156"/>
      <c r="F16" s="156"/>
      <c r="G16" s="168">
        <f>G8+G13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E16">
        <f>SUMIF(L7:L14,AE15,G7:G14)</f>
        <v>0</v>
      </c>
      <c r="AF16">
        <f>SUMIF(L7:L14,AF15,G7:G14)</f>
        <v>0</v>
      </c>
      <c r="AG16" t="s">
        <v>202</v>
      </c>
    </row>
    <row r="17" spans="1:33" x14ac:dyDescent="0.25">
      <c r="A17" s="3"/>
      <c r="B17" s="4"/>
      <c r="C17" s="184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3" x14ac:dyDescent="0.25">
      <c r="A18" s="3"/>
      <c r="B18" s="4"/>
      <c r="C18" s="184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x14ac:dyDescent="0.25">
      <c r="A19" s="261" t="s">
        <v>203</v>
      </c>
      <c r="B19" s="261"/>
      <c r="C19" s="262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x14ac:dyDescent="0.25">
      <c r="A20" s="242"/>
      <c r="B20" s="243"/>
      <c r="C20" s="244"/>
      <c r="D20" s="243"/>
      <c r="E20" s="243"/>
      <c r="F20" s="243"/>
      <c r="G20" s="24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G20" t="s">
        <v>204</v>
      </c>
    </row>
    <row r="21" spans="1:33" x14ac:dyDescent="0.25">
      <c r="A21" s="246"/>
      <c r="B21" s="247"/>
      <c r="C21" s="248"/>
      <c r="D21" s="247"/>
      <c r="E21" s="247"/>
      <c r="F21" s="247"/>
      <c r="G21" s="24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3" x14ac:dyDescent="0.25">
      <c r="A22" s="246"/>
      <c r="B22" s="247"/>
      <c r="C22" s="248"/>
      <c r="D22" s="247"/>
      <c r="E22" s="247"/>
      <c r="F22" s="247"/>
      <c r="G22" s="24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3" x14ac:dyDescent="0.25">
      <c r="A23" s="246"/>
      <c r="B23" s="247"/>
      <c r="C23" s="248"/>
      <c r="D23" s="247"/>
      <c r="E23" s="247"/>
      <c r="F23" s="247"/>
      <c r="G23" s="24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x14ac:dyDescent="0.25">
      <c r="A24" s="250"/>
      <c r="B24" s="251"/>
      <c r="C24" s="252"/>
      <c r="D24" s="251"/>
      <c r="E24" s="251"/>
      <c r="F24" s="251"/>
      <c r="G24" s="25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x14ac:dyDescent="0.25">
      <c r="A25" s="3"/>
      <c r="B25" s="4"/>
      <c r="C25" s="184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3" x14ac:dyDescent="0.25">
      <c r="C26" s="186"/>
      <c r="D26" s="10"/>
      <c r="AG26" t="s">
        <v>205</v>
      </c>
    </row>
    <row r="27" spans="1:33" x14ac:dyDescent="0.25">
      <c r="D27" s="10"/>
    </row>
    <row r="28" spans="1:33" x14ac:dyDescent="0.25">
      <c r="D28" s="10"/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0:G24"/>
    <mergeCell ref="A1:G1"/>
    <mergeCell ref="C2:G2"/>
    <mergeCell ref="C3:G3"/>
    <mergeCell ref="C4:G4"/>
    <mergeCell ref="A19:C19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01 Pol</vt:lpstr>
      <vt:lpstr>02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'02 02 Pol'!Názvy_tisku</vt:lpstr>
      <vt:lpstr>oadresa</vt:lpstr>
      <vt:lpstr>Stavba!Objednatel</vt:lpstr>
      <vt:lpstr>Stavba!Objekt</vt:lpstr>
      <vt:lpstr>'01 01 Pol'!Oblast_tisku</vt:lpstr>
      <vt:lpstr>'02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2019-03-19T12:27:02Z</cp:lastPrinted>
  <dcterms:created xsi:type="dcterms:W3CDTF">2009-04-08T07:15:50Z</dcterms:created>
  <dcterms:modified xsi:type="dcterms:W3CDTF">2024-03-04T05:56:31Z</dcterms:modified>
</cp:coreProperties>
</file>