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kapitulace stavby" sheetId="1" r:id="rId1"/>
    <sheet name="Střecha" sheetId="2" r:id="rId2"/>
  </sheets>
  <definedNames>
    <definedName name="_xlnm.Print_Area" localSheetId="0">('Rekapitulace stavby'!$D$4:$AO$76,'Rekapitulace stavby'!$C$82:$AQ$96)</definedName>
    <definedName name="_xlnm.Print_Titles" localSheetId="0">'Rekapitulace stavby'!$92:$92</definedName>
    <definedName name="_xlnm.Print_Area" localSheetId="1">('Střecha'!$C$4:$J$76,'Střecha'!$C$82:$J$104,'Střecha'!$C$110:$J$172)</definedName>
    <definedName name="_xlnm.Print_Titles" localSheetId="1">'Střecha'!$122:$122</definedName>
    <definedName name="_xlnm._FilterDatabase" localSheetId="1" hidden="1">'Střecha'!$C$122:$J$172</definedName>
    <definedName name="_xlnm._FilterDatabase" localSheetId="1">'Střecha'!$C$122:$J$172</definedName>
    <definedName name="_xlnm.Print_Titles" localSheetId="0">'Rekapitulace stavby'!$92:$92</definedName>
    <definedName name="_xlnm.Print_Titles" localSheetId="1">'Střecha'!$A$122:$IU$122</definedName>
    <definedName name="_xlnm.Print_Area" localSheetId="0">('Rekapitulace stavby'!$D$4:$AO$76,'Rekapitulace stavby'!$C$82:$AQ$96)</definedName>
    <definedName name="_xlnm.Print_Area" localSheetId="1">('Střecha'!$C$4:$J$76,'Střecha'!$C$82:$J$104,'Střecha'!$C$110:$J$172)</definedName>
    <definedName name="_xlnm._FilterDatabase_1">'Střecha'!$C$122:$J$172</definedName>
  </definedNames>
  <calcPr fullCalcOnLoad="1"/>
</workbook>
</file>

<file path=xl/sharedStrings.xml><?xml version="1.0" encoding="utf-8"?>
<sst xmlns="http://schemas.openxmlformats.org/spreadsheetml/2006/main" count="807" uniqueCount="287">
  <si>
    <t>Export Komplet</t>
  </si>
  <si>
    <t>2.0</t>
  </si>
  <si>
    <t>False</t>
  </si>
  <si>
    <t>{bda617f8-d419-4a76-b6c8-5944ad2479fc}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</si>
  <si>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</si>
  <si>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</si>
  <si>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</si>
  <si>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</si>
  <si>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</si>
  <si>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</si>
  <si>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</si>
  <si>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</si>
  <si>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</si>
  <si>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</si>
  <si>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</si>
  <si>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</si>
  <si>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</si>
  <si>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</si>
  <si>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</si>
  <si>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</si>
  <si>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</si>
  <si>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</si>
  <si>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</si>
  <si>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</si>
  <si>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</si>
  <si>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</si>
  <si>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</si>
  <si>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</si>
  <si>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</si>
  <si>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</si>
  <si>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</si>
  <si>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</si>
  <si>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</si>
  <si>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</si>
  <si>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</si>
  <si>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</si>
  <si>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</si>
  <si>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</si>
  <si>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</si>
  <si>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</si>
  <si>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</si>
  <si>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</si>
  <si>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</si>
  <si>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</si>
  <si>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</si>
  <si>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</si>
  <si>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</si>
  <si>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</si>
  <si>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</si>
  <si>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</si>
  <si>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</si>
  <si>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</si>
  <si>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</si>
  <si>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</si>
  <si>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</si>
  <si>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</si>
  <si>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</si>
  <si>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</si>
  <si>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</si>
  <si>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</si>
  <si>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</si>
  <si>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</si>
  <si>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</si>
  <si>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</si>
  <si>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</si>
  <si>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</si>
  <si>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</si>
  <si>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</si>
  <si>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</si>
  <si>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</si>
  <si>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</si>
  <si>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Střecha</t>
  </si>
  <si>
    <t>STA</t>
  </si>
  <si>
    <t>1</t>
  </si>
  <si>
    <t>{f587f3b0-ad5c-4ec3-bdbc-e922ba3f8e3c}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</si>
  <si>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</si>
  <si>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</si>
  <si>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</si>
  <si>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</si>
  <si>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</si>
  <si>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</si>
  <si>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</si>
  <si>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</si>
  <si>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</si>
  <si>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</si>
  <si>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</si>
  <si>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  PSV - Práce a dodávky PSV</t>
  </si>
  <si>
    <t xml:space="preserve">    764 - Konstrukce klempířské</t>
  </si>
  <si>
    <t xml:space="preserve">        762 - Konstrukce tesařské</t>
  </si>
  <si>
    <t xml:space="preserve">          765 - Krytiny tvrdé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</si>
  <si>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</si>
  <si>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</si>
  <si>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</si>
  <si>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</si>
  <si>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</si>
  <si>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</si>
  <si>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</si>
  <si>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</si>
  <si>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</si>
  <si>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</si>
  <si>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</si>
  <si>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</si>
  <si>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</si>
  <si>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</si>
  <si>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</si>
  <si>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</si>
  <si>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</si>
  <si>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</si>
  <si>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941111121</t>
  </si>
  <si>
    <t>Montáž lešení řadového trubkového lehkého s podlahami zatížení do 200 kg/m2 š do 1,2 m v do 10 m</t>
  </si>
  <si>
    <t>m2</t>
  </si>
  <si>
    <t>4</t>
  </si>
  <si>
    <t>891407220</t>
  </si>
  <si>
    <t>941111221</t>
  </si>
  <si>
    <t>Příplatek k lešení řadovému trubkovému lehkému s podlahami š 1,2 m v 10 m za první a ZKD den použití</t>
  </si>
  <si>
    <t>-1449598936</t>
  </si>
  <si>
    <t>3</t>
  </si>
  <si>
    <t>941111821</t>
  </si>
  <si>
    <t>Demontáž lešení řadového trubkového lehkého s podlahami zatížení do 200 kg/m2 š do 1,2 m v do 10 m</t>
  </si>
  <si>
    <t>-1489974255</t>
  </si>
  <si>
    <t>941R00</t>
  </si>
  <si>
    <t>Střešní výtah</t>
  </si>
  <si>
    <t>kpl</t>
  </si>
  <si>
    <t>1609546828</t>
  </si>
  <si>
    <t>PSV</t>
  </si>
  <si>
    <t>Práce a dodávky PSV</t>
  </si>
  <si>
    <t>762</t>
  </si>
  <si>
    <t>Konstrukce tesařské</t>
  </si>
  <si>
    <t>26</t>
  </si>
  <si>
    <t>762331923R00</t>
  </si>
  <si>
    <t>Oprava části střešní vazby průřezové plochy řeziva do 224 cm2 délky do 8 m</t>
  </si>
  <si>
    <t>16</t>
  </si>
  <si>
    <t>-647698801</t>
  </si>
  <si>
    <t>27</t>
  </si>
  <si>
    <t>762331933R00</t>
  </si>
  <si>
    <t>Oprava části střešní vazby průřezové plochy řeziva do 288 cm2 délky do 8 m</t>
  </si>
  <si>
    <t>-1183540620</t>
  </si>
  <si>
    <t>28</t>
  </si>
  <si>
    <t>762331943R00</t>
  </si>
  <si>
    <t>Oprava části střešní vazby průřezové plochy řeziva do 450 cm2 délky do 8 m</t>
  </si>
  <si>
    <t>-367386795</t>
  </si>
  <si>
    <t>29</t>
  </si>
  <si>
    <t>762342211</t>
  </si>
  <si>
    <t>Montáž laťování na střechách jednoduchých sklonu do 60° osové vzdálenosti do 150 mm</t>
  </si>
  <si>
    <t>1501585677</t>
  </si>
  <si>
    <t>30</t>
  </si>
  <si>
    <t>M</t>
  </si>
  <si>
    <t>60514114</t>
  </si>
  <si>
    <t>řezivo jehličnaté lať impregnovaná dl 4 m</t>
  </si>
  <si>
    <t>bm</t>
  </si>
  <si>
    <t>32</t>
  </si>
  <si>
    <t>1251884060</t>
  </si>
  <si>
    <t>31</t>
  </si>
  <si>
    <t>762342811</t>
  </si>
  <si>
    <t>Demontáž laťování střech z latí osové vzdálenosti do 0,22 m</t>
  </si>
  <si>
    <t>1347319403</t>
  </si>
  <si>
    <t>762381012</t>
  </si>
  <si>
    <t>Heverování a podepření tesařských konstrukcí krovů, plná vazba přes 9 do 12,5 m (vyrovnání krovu)</t>
  </si>
  <si>
    <t>105247635</t>
  </si>
  <si>
    <t>33</t>
  </si>
  <si>
    <t>R1</t>
  </si>
  <si>
    <t>fošny na vyrovnání krovu</t>
  </si>
  <si>
    <t>600857709</t>
  </si>
  <si>
    <t>34</t>
  </si>
  <si>
    <t>7623R1</t>
  </si>
  <si>
    <t xml:space="preserve">D+M úžlabí </t>
  </si>
  <si>
    <t>680857862</t>
  </si>
  <si>
    <t>35</t>
  </si>
  <si>
    <t>762395000R01</t>
  </si>
  <si>
    <t>Spojovací prostředky krovů, bednění, laťování, nadstřešních konstrukcí</t>
  </si>
  <si>
    <t>1215596316</t>
  </si>
  <si>
    <t>764</t>
  </si>
  <si>
    <t>Konstrukce klempířské</t>
  </si>
  <si>
    <t>8</t>
  </si>
  <si>
    <t>764211467</t>
  </si>
  <si>
    <t>Oplechování úžlabí z Pz plechu rš 670 mm</t>
  </si>
  <si>
    <t>m</t>
  </si>
  <si>
    <t>929943812</t>
  </si>
  <si>
    <t>764212404</t>
  </si>
  <si>
    <t>Oplechování štítu závětrnou lištou z Pz plechu rš 330 mm</t>
  </si>
  <si>
    <t>-79548332</t>
  </si>
  <si>
    <t>10</t>
  </si>
  <si>
    <t>764501103</t>
  </si>
  <si>
    <t>Montáž žlabu podokapního půlkulatého</t>
  </si>
  <si>
    <t>-754693297</t>
  </si>
  <si>
    <t>11</t>
  </si>
  <si>
    <t>55344188</t>
  </si>
  <si>
    <t>žlab půlkruhový podokapní Pz 333mm</t>
  </si>
  <si>
    <t>56261963</t>
  </si>
  <si>
    <t>12</t>
  </si>
  <si>
    <t>764501104</t>
  </si>
  <si>
    <t>Montáž čela pro podokapní půlkulatý žlab</t>
  </si>
  <si>
    <t>kus</t>
  </si>
  <si>
    <t>2129301712</t>
  </si>
  <si>
    <t>13</t>
  </si>
  <si>
    <t>55344552</t>
  </si>
  <si>
    <t>čelo půlkulatého žlabu Pz 333mm</t>
  </si>
  <si>
    <t>-178169229</t>
  </si>
  <si>
    <t>14</t>
  </si>
  <si>
    <t>764501105</t>
  </si>
  <si>
    <t>Montáž háku pro podokapní půlkulatý žlab</t>
  </si>
  <si>
    <t>551322778</t>
  </si>
  <si>
    <t>55344578</t>
  </si>
  <si>
    <t>hák žlabový Pz 333mm dl 550mm</t>
  </si>
  <si>
    <t>1723942403</t>
  </si>
  <si>
    <t>764501108</t>
  </si>
  <si>
    <t>Montáž kotlíku oválného (trychtýřového) pro podokapní žlab</t>
  </si>
  <si>
    <t>790668751</t>
  </si>
  <si>
    <t>17</t>
  </si>
  <si>
    <t>55344264</t>
  </si>
  <si>
    <t>kotlík závěsný půlkulatý Pz 330x100mm</t>
  </si>
  <si>
    <t>2028434570</t>
  </si>
  <si>
    <t>18</t>
  </si>
  <si>
    <t>764508105</t>
  </si>
  <si>
    <t>Montáž výtokového kolena hranatého svodu</t>
  </si>
  <si>
    <t>-1584268849</t>
  </si>
  <si>
    <t>19</t>
  </si>
  <si>
    <t>55344796</t>
  </si>
  <si>
    <t>koleno výtokové tvar V Pz 100mm</t>
  </si>
  <si>
    <t>-1685719697</t>
  </si>
  <si>
    <t>20</t>
  </si>
  <si>
    <t>764508131</t>
  </si>
  <si>
    <t>Montáž kruhového svodu</t>
  </si>
  <si>
    <t>1812015992</t>
  </si>
  <si>
    <t>55344204</t>
  </si>
  <si>
    <t>svod kruhový Pz 100mm</t>
  </si>
  <si>
    <t>2040510268</t>
  </si>
  <si>
    <t>22</t>
  </si>
  <si>
    <t>764508132</t>
  </si>
  <si>
    <t>Montáž objímky kruhového svodu</t>
  </si>
  <si>
    <t>705700528</t>
  </si>
  <si>
    <t>23</t>
  </si>
  <si>
    <t>55344331</t>
  </si>
  <si>
    <t>objímka svodu Pz 100mm trn 200mm</t>
  </si>
  <si>
    <t>-2108129065</t>
  </si>
  <si>
    <t>24</t>
  </si>
  <si>
    <t>764R1</t>
  </si>
  <si>
    <t>Profilování dílna</t>
  </si>
  <si>
    <t>-1465174723</t>
  </si>
  <si>
    <t>25</t>
  </si>
  <si>
    <t>764R2</t>
  </si>
  <si>
    <t>Tmel a jiný spojovací materiál</t>
  </si>
  <si>
    <t>2124666744</t>
  </si>
  <si>
    <t>765</t>
  </si>
  <si>
    <t>Krytiny tvrdé</t>
  </si>
  <si>
    <t>36</t>
  </si>
  <si>
    <t>765111825</t>
  </si>
  <si>
    <t>Demontáž krytiny keramické hladké sklonu do 30° se zvětralou maltou do suti</t>
  </si>
  <si>
    <t>5</t>
  </si>
  <si>
    <t>-1705882471</t>
  </si>
  <si>
    <t>37</t>
  </si>
  <si>
    <t>765111865</t>
  </si>
  <si>
    <t>Demontáž krytiny keramické hřebenů a nároží sklonu do 30° se zvětralou maltou do suti</t>
  </si>
  <si>
    <t>-634797793</t>
  </si>
  <si>
    <t>38</t>
  </si>
  <si>
    <t>765121014</t>
  </si>
  <si>
    <t>Montáž krytiny betonové sklonu do 30° na sucho přes 8 do 10 ks/m2</t>
  </si>
  <si>
    <t>74027129</t>
  </si>
  <si>
    <t>39</t>
  </si>
  <si>
    <t>BRM.11.5</t>
  </si>
  <si>
    <t>Bramac CL 1/1</t>
  </si>
  <si>
    <t>2104503735</t>
  </si>
  <si>
    <t>40</t>
  </si>
  <si>
    <t>765121251</t>
  </si>
  <si>
    <t>Montáž krytiny betonové hřeben na sucho s větracím pásem</t>
  </si>
  <si>
    <t>-730357759</t>
  </si>
  <si>
    <t>41</t>
  </si>
  <si>
    <t>R01</t>
  </si>
  <si>
    <t>Bramac hřebenáč s příchytem</t>
  </si>
  <si>
    <t>ks</t>
  </si>
  <si>
    <t>1723106831</t>
  </si>
  <si>
    <t>42</t>
  </si>
  <si>
    <t>765121341</t>
  </si>
  <si>
    <t>Montáž krytiny betonové štítové hrany na sucho okrajovými taškami</t>
  </si>
  <si>
    <t>1344419917</t>
  </si>
  <si>
    <t>43</t>
  </si>
  <si>
    <t>R02</t>
  </si>
  <si>
    <t>Bramac CL krajní taška levá</t>
  </si>
  <si>
    <t>27470856</t>
  </si>
  <si>
    <t>44</t>
  </si>
  <si>
    <t>R03</t>
  </si>
  <si>
    <t>Bramac CL krajní taška pravá</t>
  </si>
  <si>
    <t>-1092607889</t>
  </si>
  <si>
    <t>45</t>
  </si>
  <si>
    <t>765R00</t>
  </si>
  <si>
    <t>Dořezání tašek v úžlabí</t>
  </si>
  <si>
    <t>199037342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</si>
</sst>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.00"/>
    <numFmt numFmtId="167" formatCode="#,##0.00%"/>
    <numFmt numFmtId="168" formatCode="DD\.MM\.YYYY"/>
    <numFmt numFmtId="169" formatCode="#,##0.00000"/>
    <numFmt numFmtId="170" formatCode="@"/>
    <numFmt numFmtId="171" formatCode="#,##0.000"/>
  </numFmts>
  <fonts count="33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>
      <alignment/>
      <protection/>
    </xf>
    <xf numFmtId="164" fontId="1" fillId="0" borderId="0">
      <alignment/>
      <protection/>
    </xf>
  </cellStyleXfs>
  <cellXfs count="18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left" vertical="center"/>
      <protection/>
    </xf>
    <xf numFmtId="164" fontId="3" fillId="2" borderId="0" xfId="21" applyFont="1" applyFill="1" applyBorder="1" applyAlignment="1">
      <alignment horizontal="center" vertic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3" xfId="21" applyBorder="1">
      <alignment/>
      <protection/>
    </xf>
    <xf numFmtId="164" fontId="4" fillId="0" borderId="0" xfId="21" applyFont="1" applyAlignment="1">
      <alignment horizontal="left" vertical="center"/>
      <protection/>
    </xf>
    <xf numFmtId="164" fontId="3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left" vertical="top"/>
      <protection/>
    </xf>
    <xf numFmtId="164" fontId="6" fillId="0" borderId="0" xfId="21" applyFont="1" applyBorder="1" applyAlignment="1">
      <alignment horizontal="left" vertical="center"/>
      <protection/>
    </xf>
    <xf numFmtId="164" fontId="7" fillId="0" borderId="0" xfId="21" applyFont="1" applyAlignment="1">
      <alignment horizontal="left" vertical="top"/>
      <protection/>
    </xf>
    <xf numFmtId="164" fontId="7" fillId="0" borderId="0" xfId="21" applyFont="1" applyBorder="1" applyAlignment="1">
      <alignment horizontal="left" vertical="top" wrapText="1"/>
      <protection/>
    </xf>
    <xf numFmtId="164" fontId="5" fillId="0" borderId="0" xfId="21" applyFont="1" applyAlignment="1">
      <alignment horizontal="left" vertical="center"/>
      <protection/>
    </xf>
    <xf numFmtId="164" fontId="6" fillId="0" borderId="0" xfId="21" applyFont="1" applyAlignment="1">
      <alignment horizontal="left" vertical="center"/>
      <protection/>
    </xf>
    <xf numFmtId="164" fontId="6" fillId="0" borderId="0" xfId="21" applyFont="1" applyBorder="1" applyAlignment="1">
      <alignment horizontal="left" vertical="center" wrapText="1"/>
      <protection/>
    </xf>
    <xf numFmtId="164" fontId="1" fillId="0" borderId="4" xfId="21" applyBorder="1">
      <alignment/>
      <protection/>
    </xf>
    <xf numFmtId="164" fontId="1" fillId="0" borderId="0" xfId="21" applyFont="1" applyAlignment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8" fillId="0" borderId="5" xfId="21" applyFont="1" applyBorder="1" applyAlignment="1">
      <alignment horizontal="left" vertical="center"/>
      <protection/>
    </xf>
    <xf numFmtId="164" fontId="1" fillId="0" borderId="5" xfId="21" applyFont="1" applyBorder="1" applyAlignment="1">
      <alignment vertical="center"/>
      <protection/>
    </xf>
    <xf numFmtId="166" fontId="8" fillId="0" borderId="5" xfId="21" applyNumberFormat="1" applyFont="1" applyBorder="1" applyAlignment="1">
      <alignment vertical="center"/>
      <protection/>
    </xf>
    <xf numFmtId="164" fontId="1" fillId="0" borderId="0" xfId="21" applyAlignment="1">
      <alignment vertical="center"/>
      <protection/>
    </xf>
    <xf numFmtId="164" fontId="5" fillId="0" borderId="0" xfId="21" applyFont="1" applyBorder="1" applyAlignment="1">
      <alignment horizontal="right" vertical="center"/>
      <protection/>
    </xf>
    <xf numFmtId="164" fontId="5" fillId="0" borderId="0" xfId="21" applyFont="1" applyAlignment="1">
      <alignment vertical="center"/>
      <protection/>
    </xf>
    <xf numFmtId="164" fontId="5" fillId="0" borderId="3" xfId="21" applyFont="1" applyBorder="1" applyAlignment="1">
      <alignment vertical="center"/>
      <protection/>
    </xf>
    <xf numFmtId="167" fontId="5" fillId="0" borderId="0" xfId="21" applyNumberFormat="1" applyFont="1" applyBorder="1" applyAlignment="1">
      <alignment horizontal="left" vertical="center"/>
      <protection/>
    </xf>
    <xf numFmtId="166" fontId="9" fillId="0" borderId="0" xfId="21" applyNumberFormat="1" applyFont="1" applyBorder="1" applyAlignment="1">
      <alignment vertical="center"/>
      <protection/>
    </xf>
    <xf numFmtId="164" fontId="1" fillId="3" borderId="0" xfId="21" applyFont="1" applyFill="1" applyAlignment="1">
      <alignment vertical="center"/>
      <protection/>
    </xf>
    <xf numFmtId="164" fontId="10" fillId="3" borderId="6" xfId="21" applyFont="1" applyFill="1" applyBorder="1" applyAlignment="1">
      <alignment horizontal="left" vertical="center"/>
      <protection/>
    </xf>
    <xf numFmtId="164" fontId="1" fillId="3" borderId="7" xfId="21" applyFont="1" applyFill="1" applyBorder="1" applyAlignment="1">
      <alignment vertical="center"/>
      <protection/>
    </xf>
    <xf numFmtId="164" fontId="10" fillId="3" borderId="7" xfId="21" applyFont="1" applyFill="1" applyBorder="1" applyAlignment="1">
      <alignment horizontal="center" vertical="center"/>
      <protection/>
    </xf>
    <xf numFmtId="164" fontId="10" fillId="3" borderId="7" xfId="21" applyFont="1" applyFill="1" applyBorder="1" applyAlignment="1">
      <alignment horizontal="left" vertical="center"/>
      <protection/>
    </xf>
    <xf numFmtId="166" fontId="10" fillId="3" borderId="8" xfId="21" applyNumberFormat="1" applyFont="1" applyFill="1" applyBorder="1" applyAlignment="1">
      <alignment vertical="center"/>
      <protection/>
    </xf>
    <xf numFmtId="164" fontId="1" fillId="0" borderId="3" xfId="21" applyBorder="1" applyAlignment="1">
      <alignment vertical="center"/>
      <protection/>
    </xf>
    <xf numFmtId="164" fontId="11" fillId="0" borderId="4" xfId="21" applyFont="1" applyBorder="1" applyAlignment="1">
      <alignment horizontal="left" vertical="center"/>
      <protection/>
    </xf>
    <xf numFmtId="164" fontId="1" fillId="0" borderId="4" xfId="21" applyBorder="1" applyAlignment="1">
      <alignment vertical="center"/>
      <protection/>
    </xf>
    <xf numFmtId="164" fontId="5" fillId="0" borderId="5" xfId="21" applyFont="1" applyBorder="1" applyAlignment="1">
      <alignment horizontal="left" vertical="center"/>
      <protection/>
    </xf>
    <xf numFmtId="164" fontId="1" fillId="0" borderId="4" xfId="21" applyFont="1" applyBorder="1" applyAlignment="1">
      <alignment vertical="center"/>
      <protection/>
    </xf>
    <xf numFmtId="164" fontId="1" fillId="0" borderId="9" xfId="21" applyFont="1" applyBorder="1" applyAlignment="1">
      <alignment vertical="center"/>
      <protection/>
    </xf>
    <xf numFmtId="164" fontId="1" fillId="0" borderId="10" xfId="21" applyFont="1" applyBorder="1" applyAlignment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6" fillId="0" borderId="0" xfId="21" applyFont="1" applyAlignment="1">
      <alignment vertical="center"/>
      <protection/>
    </xf>
    <xf numFmtId="164" fontId="6" fillId="0" borderId="3" xfId="21" applyFont="1" applyBorder="1" applyAlignment="1">
      <alignment vertical="center"/>
      <protection/>
    </xf>
    <xf numFmtId="164" fontId="7" fillId="0" borderId="0" xfId="21" applyFont="1" applyAlignment="1">
      <alignment vertical="center"/>
      <protection/>
    </xf>
    <xf numFmtId="164" fontId="7" fillId="0" borderId="3" xfId="21" applyFont="1" applyBorder="1" applyAlignment="1">
      <alignment vertical="center"/>
      <protection/>
    </xf>
    <xf numFmtId="164" fontId="7" fillId="0" borderId="0" xfId="21" applyFont="1" applyAlignment="1">
      <alignment horizontal="left" vertical="center"/>
      <protection/>
    </xf>
    <xf numFmtId="164" fontId="7" fillId="0" borderId="0" xfId="21" applyFont="1" applyBorder="1" applyAlignment="1">
      <alignment horizontal="left" vertical="center" wrapText="1"/>
      <protection/>
    </xf>
    <xf numFmtId="164" fontId="8" fillId="0" borderId="0" xfId="21" applyFont="1" applyAlignment="1">
      <alignment vertical="center"/>
      <protection/>
    </xf>
    <xf numFmtId="168" fontId="6" fillId="0" borderId="0" xfId="21" applyNumberFormat="1" applyFont="1" applyBorder="1" applyAlignment="1">
      <alignment horizontal="left" vertical="center"/>
      <protection/>
    </xf>
    <xf numFmtId="164" fontId="6" fillId="0" borderId="0" xfId="21" applyFont="1" applyBorder="1" applyAlignment="1">
      <alignment vertical="center" wrapText="1"/>
      <protection/>
    </xf>
    <xf numFmtId="164" fontId="12" fillId="0" borderId="11" xfId="21" applyFont="1" applyBorder="1" applyAlignment="1">
      <alignment horizontal="center" vertical="center"/>
      <protection/>
    </xf>
    <xf numFmtId="164" fontId="1" fillId="0" borderId="12" xfId="21" applyBorder="1" applyAlignment="1">
      <alignment vertical="center"/>
      <protection/>
    </xf>
    <xf numFmtId="164" fontId="1" fillId="0" borderId="13" xfId="2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4" xfId="21" applyFont="1" applyBorder="1" applyAlignment="1">
      <alignment vertical="center"/>
      <protection/>
    </xf>
    <xf numFmtId="164" fontId="13" fillId="4" borderId="6" xfId="21" applyFont="1" applyFill="1" applyBorder="1" applyAlignment="1">
      <alignment horizontal="center" vertical="center"/>
      <protection/>
    </xf>
    <xf numFmtId="164" fontId="1" fillId="4" borderId="7" xfId="21" applyFont="1" applyFill="1" applyBorder="1" applyAlignment="1">
      <alignment vertical="center"/>
      <protection/>
    </xf>
    <xf numFmtId="164" fontId="13" fillId="4" borderId="7" xfId="21" applyFont="1" applyFill="1" applyBorder="1" applyAlignment="1">
      <alignment horizontal="center" vertical="center"/>
      <protection/>
    </xf>
    <xf numFmtId="164" fontId="13" fillId="4" borderId="7" xfId="21" applyFont="1" applyFill="1" applyBorder="1" applyAlignment="1">
      <alignment horizontal="right" vertical="center"/>
      <protection/>
    </xf>
    <xf numFmtId="164" fontId="13" fillId="4" borderId="8" xfId="21" applyFont="1" applyFill="1" applyBorder="1" applyAlignment="1">
      <alignment horizontal="center" vertical="center"/>
      <protection/>
    </xf>
    <xf numFmtId="164" fontId="13" fillId="4" borderId="0" xfId="21" applyFont="1" applyFill="1" applyAlignment="1">
      <alignment horizontal="center" vertical="center"/>
      <protection/>
    </xf>
    <xf numFmtId="164" fontId="14" fillId="0" borderId="15" xfId="21" applyFont="1" applyBorder="1" applyAlignment="1">
      <alignment horizontal="center" vertical="center" wrapText="1"/>
      <protection/>
    </xf>
    <xf numFmtId="164" fontId="14" fillId="0" borderId="16" xfId="21" applyFont="1" applyBorder="1" applyAlignment="1">
      <alignment horizontal="center" vertical="center" wrapText="1"/>
      <protection/>
    </xf>
    <xf numFmtId="164" fontId="14" fillId="0" borderId="17" xfId="21" applyFont="1" applyBorder="1" applyAlignment="1">
      <alignment horizontal="center" vertical="center" wrapText="1"/>
      <protection/>
    </xf>
    <xf numFmtId="164" fontId="1" fillId="0" borderId="11" xfId="21" applyFont="1" applyBorder="1" applyAlignment="1">
      <alignment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0" fillId="0" borderId="0" xfId="21" applyFont="1" applyAlignment="1">
      <alignment vertical="center"/>
      <protection/>
    </xf>
    <xf numFmtId="164" fontId="10" fillId="0" borderId="3" xfId="21" applyFont="1" applyBorder="1" applyAlignment="1">
      <alignment vertical="center"/>
      <protection/>
    </xf>
    <xf numFmtId="164" fontId="15" fillId="0" borderId="0" xfId="21" applyFont="1" applyAlignment="1">
      <alignment horizontal="left" vertical="center"/>
      <protection/>
    </xf>
    <xf numFmtId="164" fontId="15" fillId="0" borderId="0" xfId="21" applyFont="1" applyAlignment="1">
      <alignment vertical="center"/>
      <protection/>
    </xf>
    <xf numFmtId="166" fontId="15" fillId="0" borderId="0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Border="1" applyAlignment="1">
      <alignment vertical="center"/>
      <protection/>
    </xf>
    <xf numFmtId="164" fontId="10" fillId="0" borderId="0" xfId="21" applyFont="1" applyAlignment="1">
      <alignment horizontal="center" vertical="center"/>
      <protection/>
    </xf>
    <xf numFmtId="166" fontId="12" fillId="0" borderId="18" xfId="21" applyNumberFormat="1" applyFont="1" applyBorder="1" applyAlignment="1">
      <alignment vertical="center"/>
      <protection/>
    </xf>
    <xf numFmtId="166" fontId="12" fillId="0" borderId="0" xfId="21" applyNumberFormat="1" applyFont="1" applyBorder="1" applyAlignment="1">
      <alignment vertical="center"/>
      <protection/>
    </xf>
    <xf numFmtId="169" fontId="12" fillId="0" borderId="0" xfId="21" applyNumberFormat="1" applyFont="1" applyBorder="1" applyAlignment="1">
      <alignment vertical="center"/>
      <protection/>
    </xf>
    <xf numFmtId="166" fontId="12" fillId="0" borderId="14" xfId="21" applyNumberFormat="1" applyFont="1" applyBorder="1" applyAlignment="1">
      <alignment vertical="center"/>
      <protection/>
    </xf>
    <xf numFmtId="164" fontId="10" fillId="0" borderId="0" xfId="21" applyFont="1" applyAlignment="1">
      <alignment horizontal="left" vertical="center"/>
      <protection/>
    </xf>
    <xf numFmtId="164" fontId="16" fillId="0" borderId="0" xfId="21" applyFont="1" applyAlignment="1">
      <alignment horizontal="left" vertical="center"/>
      <protection/>
    </xf>
    <xf numFmtId="164" fontId="17" fillId="0" borderId="0" xfId="20" applyNumberFormat="1" applyFont="1" applyFill="1" applyBorder="1" applyAlignment="1" applyProtection="1">
      <alignment horizontal="center" vertical="center"/>
      <protection/>
    </xf>
    <xf numFmtId="164" fontId="19" fillId="0" borderId="3" xfId="21" applyFont="1" applyBorder="1" applyAlignment="1">
      <alignment vertical="center"/>
      <protection/>
    </xf>
    <xf numFmtId="164" fontId="20" fillId="0" borderId="0" xfId="21" applyFont="1" applyAlignment="1">
      <alignment vertical="center"/>
      <protection/>
    </xf>
    <xf numFmtId="164" fontId="20" fillId="0" borderId="0" xfId="21" applyFont="1" applyBorder="1" applyAlignment="1">
      <alignment horizontal="left" vertical="center" wrapText="1"/>
      <protection/>
    </xf>
    <xf numFmtId="164" fontId="21" fillId="0" borderId="0" xfId="21" applyFont="1" applyAlignment="1">
      <alignment vertical="center"/>
      <protection/>
    </xf>
    <xf numFmtId="166" fontId="21" fillId="0" borderId="0" xfId="21" applyNumberFormat="1" applyFont="1" applyBorder="1" applyAlignment="1">
      <alignment vertical="center"/>
      <protection/>
    </xf>
    <xf numFmtId="164" fontId="7" fillId="0" borderId="0" xfId="21" applyFont="1" applyAlignment="1">
      <alignment horizontal="center" vertical="center"/>
      <protection/>
    </xf>
    <xf numFmtId="166" fontId="22" fillId="0" borderId="19" xfId="21" applyNumberFormat="1" applyFont="1" applyBorder="1" applyAlignment="1">
      <alignment vertical="center"/>
      <protection/>
    </xf>
    <xf numFmtId="166" fontId="22" fillId="0" borderId="20" xfId="21" applyNumberFormat="1" applyFont="1" applyBorder="1" applyAlignment="1">
      <alignment vertical="center"/>
      <protection/>
    </xf>
    <xf numFmtId="169" fontId="22" fillId="0" borderId="20" xfId="21" applyNumberFormat="1" applyFont="1" applyBorder="1" applyAlignment="1">
      <alignment vertical="center"/>
      <protection/>
    </xf>
    <xf numFmtId="166" fontId="22" fillId="0" borderId="21" xfId="21" applyNumberFormat="1" applyFont="1" applyBorder="1" applyAlignment="1">
      <alignment vertical="center"/>
      <protection/>
    </xf>
    <xf numFmtId="164" fontId="19" fillId="0" borderId="0" xfId="21" applyFont="1" applyAlignment="1">
      <alignment vertical="center"/>
      <protection/>
    </xf>
    <xf numFmtId="164" fontId="19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/>
    </xf>
    <xf numFmtId="164" fontId="23" fillId="0" borderId="0" xfId="21" applyFont="1" applyAlignment="1">
      <alignment horizontal="left" vertical="center"/>
      <protection/>
    </xf>
    <xf numFmtId="164" fontId="5" fillId="0" borderId="0" xfId="21" applyFont="1" applyBorder="1" applyAlignment="1">
      <alignment horizontal="left" vertical="center" wrapText="1"/>
      <protection/>
    </xf>
    <xf numFmtId="164" fontId="1" fillId="0" borderId="0" xfId="21" applyFont="1" applyAlignment="1">
      <alignment vertical="center" wrapText="1"/>
      <protection/>
    </xf>
    <xf numFmtId="164" fontId="1" fillId="0" borderId="3" xfId="21" applyFont="1" applyBorder="1" applyAlignment="1">
      <alignment vertical="center" wrapText="1"/>
      <protection/>
    </xf>
    <xf numFmtId="164" fontId="1" fillId="0" borderId="3" xfId="21" applyBorder="1" applyAlignment="1">
      <alignment vertical="center" wrapText="1"/>
      <protection/>
    </xf>
    <xf numFmtId="164" fontId="1" fillId="0" borderId="0" xfId="21" applyAlignment="1">
      <alignment vertical="center" wrapText="1"/>
      <protection/>
    </xf>
    <xf numFmtId="164" fontId="8" fillId="0" borderId="0" xfId="21" applyFont="1" applyAlignment="1">
      <alignment horizontal="left" vertical="center"/>
      <protection/>
    </xf>
    <xf numFmtId="166" fontId="15" fillId="0" borderId="0" xfId="21" applyNumberFormat="1" applyFont="1" applyAlignment="1">
      <alignment vertical="center"/>
      <protection/>
    </xf>
    <xf numFmtId="164" fontId="5" fillId="0" borderId="0" xfId="21" applyFont="1" applyAlignment="1">
      <alignment horizontal="right" vertical="center"/>
      <protection/>
    </xf>
    <xf numFmtId="164" fontId="24" fillId="0" borderId="0" xfId="21" applyFont="1" applyAlignment="1">
      <alignment horizontal="left" vertical="center"/>
      <protection/>
    </xf>
    <xf numFmtId="166" fontId="5" fillId="0" borderId="0" xfId="21" applyNumberFormat="1" applyFont="1" applyAlignment="1">
      <alignment vertical="center"/>
      <protection/>
    </xf>
    <xf numFmtId="167" fontId="5" fillId="0" borderId="0" xfId="21" applyNumberFormat="1" applyFont="1" applyAlignment="1">
      <alignment horizontal="right" vertical="center"/>
      <protection/>
    </xf>
    <xf numFmtId="164" fontId="1" fillId="4" borderId="0" xfId="21" applyFont="1" applyFill="1" applyAlignment="1">
      <alignment vertical="center"/>
      <protection/>
    </xf>
    <xf numFmtId="164" fontId="10" fillId="4" borderId="6" xfId="21" applyFont="1" applyFill="1" applyBorder="1" applyAlignment="1">
      <alignment horizontal="left" vertical="center"/>
      <protection/>
    </xf>
    <xf numFmtId="164" fontId="10" fillId="4" borderId="7" xfId="21" applyFont="1" applyFill="1" applyBorder="1" applyAlignment="1">
      <alignment horizontal="right" vertical="center"/>
      <protection/>
    </xf>
    <xf numFmtId="164" fontId="10" fillId="4" borderId="7" xfId="21" applyFont="1" applyFill="1" applyBorder="1" applyAlignment="1">
      <alignment horizontal="center" vertical="center"/>
      <protection/>
    </xf>
    <xf numFmtId="166" fontId="10" fillId="4" borderId="7" xfId="21" applyNumberFormat="1" applyFont="1" applyFill="1" applyBorder="1" applyAlignment="1">
      <alignment vertical="center"/>
      <protection/>
    </xf>
    <xf numFmtId="164" fontId="5" fillId="0" borderId="5" xfId="21" applyFont="1" applyBorder="1" applyAlignment="1">
      <alignment horizontal="center" vertical="center"/>
      <protection/>
    </xf>
    <xf numFmtId="164" fontId="5" fillId="0" borderId="5" xfId="21" applyFont="1" applyBorder="1" applyAlignment="1">
      <alignment horizontal="right" vertical="center"/>
      <protection/>
    </xf>
    <xf numFmtId="168" fontId="6" fillId="0" borderId="0" xfId="21" applyNumberFormat="1" applyFont="1" applyAlignment="1">
      <alignment horizontal="left" vertical="center"/>
      <protection/>
    </xf>
    <xf numFmtId="164" fontId="6" fillId="0" borderId="0" xfId="21" applyFont="1" applyAlignment="1">
      <alignment horizontal="left" vertical="center" wrapText="1"/>
      <protection/>
    </xf>
    <xf numFmtId="164" fontId="13" fillId="4" borderId="0" xfId="21" applyFont="1" applyFill="1" applyAlignment="1">
      <alignment horizontal="left" vertical="center"/>
      <protection/>
    </xf>
    <xf numFmtId="164" fontId="13" fillId="4" borderId="0" xfId="21" applyFont="1" applyFill="1" applyAlignment="1">
      <alignment horizontal="right" vertical="center"/>
      <protection/>
    </xf>
    <xf numFmtId="164" fontId="25" fillId="0" borderId="0" xfId="21" applyFont="1" applyAlignment="1">
      <alignment horizontal="left" vertical="center"/>
      <protection/>
    </xf>
    <xf numFmtId="164" fontId="26" fillId="0" borderId="0" xfId="21" applyFont="1" applyAlignment="1">
      <alignment vertical="center"/>
      <protection/>
    </xf>
    <xf numFmtId="164" fontId="26" fillId="0" borderId="3" xfId="21" applyFont="1" applyBorder="1" applyAlignment="1">
      <alignment vertical="center"/>
      <protection/>
    </xf>
    <xf numFmtId="164" fontId="26" fillId="0" borderId="20" xfId="21" applyFont="1" applyBorder="1" applyAlignment="1">
      <alignment horizontal="left" vertical="center"/>
      <protection/>
    </xf>
    <xf numFmtId="164" fontId="26" fillId="0" borderId="20" xfId="21" applyFont="1" applyBorder="1" applyAlignment="1">
      <alignment vertical="center"/>
      <protection/>
    </xf>
    <xf numFmtId="166" fontId="26" fillId="0" borderId="20" xfId="21" applyNumberFormat="1" applyFont="1" applyBorder="1" applyAlignment="1">
      <alignment vertical="center"/>
      <protection/>
    </xf>
    <xf numFmtId="164" fontId="27" fillId="0" borderId="0" xfId="21" applyFont="1" applyAlignment="1">
      <alignment vertical="center"/>
      <protection/>
    </xf>
    <xf numFmtId="164" fontId="27" fillId="0" borderId="3" xfId="21" applyFont="1" applyBorder="1" applyAlignment="1">
      <alignment vertical="center"/>
      <protection/>
    </xf>
    <xf numFmtId="164" fontId="27" fillId="0" borderId="20" xfId="21" applyFont="1" applyBorder="1" applyAlignment="1">
      <alignment horizontal="left" vertical="center"/>
      <protection/>
    </xf>
    <xf numFmtId="164" fontId="27" fillId="0" borderId="20" xfId="21" applyFont="1" applyBorder="1" applyAlignment="1">
      <alignment vertical="center"/>
      <protection/>
    </xf>
    <xf numFmtId="166" fontId="27" fillId="0" borderId="20" xfId="21" applyNumberFormat="1" applyFont="1" applyBorder="1" applyAlignment="1">
      <alignment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3" xfId="21" applyFont="1" applyBorder="1" applyAlignment="1">
      <alignment horizontal="center" vertical="center" wrapText="1"/>
      <protection/>
    </xf>
    <xf numFmtId="164" fontId="13" fillId="4" borderId="15" xfId="21" applyFont="1" applyFill="1" applyBorder="1" applyAlignment="1">
      <alignment horizontal="center" vertical="center" wrapText="1"/>
      <protection/>
    </xf>
    <xf numFmtId="164" fontId="13" fillId="4" borderId="16" xfId="21" applyFont="1" applyFill="1" applyBorder="1" applyAlignment="1">
      <alignment horizontal="center" vertical="center" wrapText="1"/>
      <protection/>
    </xf>
    <xf numFmtId="164" fontId="1" fillId="0" borderId="3" xfId="21" applyBorder="1" applyAlignment="1">
      <alignment horizontal="center" vertical="center" wrapText="1"/>
      <protection/>
    </xf>
    <xf numFmtId="164" fontId="1" fillId="0" borderId="0" xfId="21" applyAlignment="1">
      <alignment horizontal="center" vertical="center" wrapText="1"/>
      <protection/>
    </xf>
    <xf numFmtId="166" fontId="15" fillId="0" borderId="0" xfId="21" applyNumberFormat="1" applyFont="1" applyAlignment="1">
      <alignment/>
      <protection/>
    </xf>
    <xf numFmtId="169" fontId="28" fillId="0" borderId="12" xfId="21" applyNumberFormat="1" applyFont="1" applyBorder="1" applyAlignment="1">
      <alignment/>
      <protection/>
    </xf>
    <xf numFmtId="169" fontId="28" fillId="0" borderId="13" xfId="21" applyNumberFormat="1" applyFont="1" applyBorder="1" applyAlignment="1">
      <alignment/>
      <protection/>
    </xf>
    <xf numFmtId="166" fontId="29" fillId="0" borderId="0" xfId="21" applyNumberFormat="1" applyFont="1" applyAlignment="1">
      <alignment vertical="center"/>
      <protection/>
    </xf>
    <xf numFmtId="164" fontId="30" fillId="0" borderId="0" xfId="21" applyFont="1" applyAlignment="1">
      <alignment/>
      <protection/>
    </xf>
    <xf numFmtId="164" fontId="30" fillId="0" borderId="3" xfId="21" applyFont="1" applyBorder="1" applyAlignment="1">
      <alignment/>
      <protection/>
    </xf>
    <xf numFmtId="164" fontId="30" fillId="0" borderId="0" xfId="21" applyFont="1" applyAlignment="1">
      <alignment horizontal="left"/>
      <protection/>
    </xf>
    <xf numFmtId="164" fontId="26" fillId="0" borderId="0" xfId="21" applyFont="1" applyAlignment="1">
      <alignment horizontal="left"/>
      <protection/>
    </xf>
    <xf numFmtId="166" fontId="26" fillId="0" borderId="0" xfId="21" applyNumberFormat="1" applyFont="1" applyAlignment="1">
      <alignment/>
      <protection/>
    </xf>
    <xf numFmtId="164" fontId="30" fillId="0" borderId="18" xfId="21" applyFont="1" applyBorder="1" applyAlignment="1">
      <alignment/>
      <protection/>
    </xf>
    <xf numFmtId="164" fontId="30" fillId="0" borderId="0" xfId="21" applyFont="1" applyBorder="1" applyAlignment="1">
      <alignment/>
      <protection/>
    </xf>
    <xf numFmtId="169" fontId="30" fillId="0" borderId="0" xfId="21" applyNumberFormat="1" applyFont="1" applyBorder="1" applyAlignment="1">
      <alignment/>
      <protection/>
    </xf>
    <xf numFmtId="169" fontId="30" fillId="0" borderId="14" xfId="21" applyNumberFormat="1" applyFont="1" applyBorder="1" applyAlignment="1">
      <alignment/>
      <protection/>
    </xf>
    <xf numFmtId="164" fontId="30" fillId="0" borderId="0" xfId="21" applyFont="1" applyAlignment="1">
      <alignment horizontal="center"/>
      <protection/>
    </xf>
    <xf numFmtId="166" fontId="30" fillId="0" borderId="0" xfId="21" applyNumberFormat="1" applyFont="1" applyAlignment="1">
      <alignment vertical="center"/>
      <protection/>
    </xf>
    <xf numFmtId="164" fontId="27" fillId="0" borderId="0" xfId="21" applyFont="1" applyAlignment="1">
      <alignment horizontal="left"/>
      <protection/>
    </xf>
    <xf numFmtId="166" fontId="27" fillId="0" borderId="0" xfId="21" applyNumberFormat="1" applyFont="1" applyAlignment="1">
      <alignment/>
      <protection/>
    </xf>
    <xf numFmtId="164" fontId="1" fillId="0" borderId="3" xfId="21" applyFont="1" applyBorder="1" applyAlignment="1" applyProtection="1">
      <alignment vertical="center"/>
      <protection locked="0"/>
    </xf>
    <xf numFmtId="164" fontId="13" fillId="0" borderId="22" xfId="21" applyFont="1" applyBorder="1" applyAlignment="1" applyProtection="1">
      <alignment horizontal="center" vertical="center"/>
      <protection locked="0"/>
    </xf>
    <xf numFmtId="170" fontId="13" fillId="0" borderId="22" xfId="21" applyNumberFormat="1" applyFont="1" applyBorder="1" applyAlignment="1" applyProtection="1">
      <alignment horizontal="left" vertical="center" wrapText="1"/>
      <protection locked="0"/>
    </xf>
    <xf numFmtId="164" fontId="13" fillId="0" borderId="22" xfId="21" applyFont="1" applyBorder="1" applyAlignment="1" applyProtection="1">
      <alignment horizontal="left" vertical="center" wrapText="1"/>
      <protection locked="0"/>
    </xf>
    <xf numFmtId="164" fontId="13" fillId="0" borderId="22" xfId="21" applyFont="1" applyBorder="1" applyAlignment="1" applyProtection="1">
      <alignment horizontal="center" vertical="center" wrapText="1"/>
      <protection locked="0"/>
    </xf>
    <xf numFmtId="171" fontId="13" fillId="0" borderId="22" xfId="21" applyNumberFormat="1" applyFont="1" applyBorder="1" applyAlignment="1" applyProtection="1">
      <alignment vertical="center"/>
      <protection locked="0"/>
    </xf>
    <xf numFmtId="166" fontId="13" fillId="0" borderId="22" xfId="21" applyNumberFormat="1" applyFont="1" applyBorder="1" applyAlignment="1" applyProtection="1">
      <alignment vertical="center"/>
      <protection locked="0"/>
    </xf>
    <xf numFmtId="164" fontId="14" fillId="0" borderId="18" xfId="21" applyFont="1" applyBorder="1" applyAlignment="1">
      <alignment horizontal="left" vertical="center"/>
      <protection/>
    </xf>
    <xf numFmtId="164" fontId="14" fillId="0" borderId="0" xfId="21" applyFont="1" applyBorder="1" applyAlignment="1">
      <alignment horizontal="center" vertical="center"/>
      <protection/>
    </xf>
    <xf numFmtId="169" fontId="14" fillId="0" borderId="0" xfId="21" applyNumberFormat="1" applyFont="1" applyBorder="1" applyAlignment="1">
      <alignment vertical="center"/>
      <protection/>
    </xf>
    <xf numFmtId="169" fontId="14" fillId="0" borderId="14" xfId="21" applyNumberFormat="1" applyFont="1" applyBorder="1" applyAlignment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6" fontId="1" fillId="0" borderId="0" xfId="21" applyNumberFormat="1" applyFont="1" applyAlignment="1">
      <alignment vertical="center"/>
      <protection/>
    </xf>
    <xf numFmtId="164" fontId="31" fillId="0" borderId="22" xfId="21" applyFont="1" applyBorder="1" applyAlignment="1" applyProtection="1">
      <alignment horizontal="center" vertical="center"/>
      <protection locked="0"/>
    </xf>
    <xf numFmtId="170" fontId="31" fillId="0" borderId="22" xfId="21" applyNumberFormat="1" applyFont="1" applyBorder="1" applyAlignment="1" applyProtection="1">
      <alignment horizontal="left" vertical="center" wrapText="1"/>
      <protection locked="0"/>
    </xf>
    <xf numFmtId="164" fontId="31" fillId="0" borderId="22" xfId="21" applyFont="1" applyBorder="1" applyAlignment="1" applyProtection="1">
      <alignment horizontal="left" vertical="center" wrapText="1"/>
      <protection locked="0"/>
    </xf>
    <xf numFmtId="164" fontId="31" fillId="0" borderId="22" xfId="21" applyFont="1" applyBorder="1" applyAlignment="1" applyProtection="1">
      <alignment horizontal="center" vertical="center" wrapText="1"/>
      <protection locked="0"/>
    </xf>
    <xf numFmtId="171" fontId="31" fillId="0" borderId="22" xfId="21" applyNumberFormat="1" applyFont="1" applyBorder="1" applyAlignment="1" applyProtection="1">
      <alignment vertical="center"/>
      <protection locked="0"/>
    </xf>
    <xf numFmtId="166" fontId="31" fillId="0" borderId="22" xfId="21" applyNumberFormat="1" applyFont="1" applyBorder="1" applyAlignment="1" applyProtection="1">
      <alignment vertical="center"/>
      <protection locked="0"/>
    </xf>
    <xf numFmtId="164" fontId="32" fillId="0" borderId="3" xfId="21" applyFont="1" applyBorder="1" applyAlignment="1">
      <alignment vertical="center"/>
      <protection/>
    </xf>
    <xf numFmtId="164" fontId="31" fillId="0" borderId="18" xfId="21" applyFont="1" applyBorder="1" applyAlignment="1">
      <alignment horizontal="left" vertical="center"/>
      <protection/>
    </xf>
    <xf numFmtId="164" fontId="31" fillId="0" borderId="0" xfId="21" applyFont="1" applyBorder="1" applyAlignment="1">
      <alignment horizontal="center" vertical="center"/>
      <protection/>
    </xf>
    <xf numFmtId="164" fontId="14" fillId="0" borderId="19" xfId="21" applyFont="1" applyBorder="1" applyAlignment="1">
      <alignment horizontal="left" vertical="center"/>
      <protection/>
    </xf>
    <xf numFmtId="164" fontId="14" fillId="0" borderId="20" xfId="21" applyFont="1" applyBorder="1" applyAlignment="1">
      <alignment horizontal="center" vertical="center"/>
      <protection/>
    </xf>
    <xf numFmtId="169" fontId="14" fillId="0" borderId="20" xfId="21" applyNumberFormat="1" applyFont="1" applyBorder="1" applyAlignment="1">
      <alignment vertical="center"/>
      <protection/>
    </xf>
    <xf numFmtId="169" fontId="14" fillId="0" borderId="21" xfId="21" applyNumberFormat="1" applyFont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26">
      <selection activeCell="M112" sqref="M112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2.7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3" t="s">
        <v>4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ht="24.75" customHeight="1">
      <c r="B4" s="7"/>
      <c r="D4" s="8" t="s">
        <v>8</v>
      </c>
      <c r="AR4" s="7"/>
      <c r="AS4" s="9" t="s">
        <v>9</v>
      </c>
      <c r="BS4" s="4" t="s">
        <v>10</v>
      </c>
    </row>
    <row r="5" spans="2:71" ht="12" customHeight="1">
      <c r="B5" s="7"/>
      <c r="D5" s="10" t="s">
        <v>11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7"/>
      <c r="BS5" s="4" t="s">
        <v>5</v>
      </c>
    </row>
    <row r="6" spans="2:71" ht="36.75" customHeight="1">
      <c r="B6" s="7"/>
      <c r="D6" s="12" t="s">
        <v>12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R6" s="7"/>
      <c r="BS6" s="4" t="s">
        <v>5</v>
      </c>
    </row>
    <row r="7" spans="2:71" ht="12" customHeight="1">
      <c r="B7" s="7"/>
      <c r="D7" s="14" t="s">
        <v>13</v>
      </c>
      <c r="K7" s="15"/>
      <c r="AK7" s="14" t="s">
        <v>14</v>
      </c>
      <c r="AN7" s="15"/>
      <c r="AR7" s="7"/>
      <c r="BS7" s="4" t="s">
        <v>5</v>
      </c>
    </row>
    <row r="8" spans="2:71" ht="12" customHeight="1">
      <c r="B8" s="7"/>
      <c r="D8" s="14" t="s">
        <v>15</v>
      </c>
      <c r="K8" s="15" t="s">
        <v>16</v>
      </c>
      <c r="AK8" s="14" t="s">
        <v>17</v>
      </c>
      <c r="AN8" s="15"/>
      <c r="AR8" s="7"/>
      <c r="BS8" s="4" t="s">
        <v>5</v>
      </c>
    </row>
    <row r="9" spans="2:71" ht="14.25" customHeight="1">
      <c r="B9" s="7"/>
      <c r="AR9" s="7"/>
      <c r="BS9" s="4" t="s">
        <v>5</v>
      </c>
    </row>
    <row r="10" spans="2:71" ht="12" customHeight="1">
      <c r="B10" s="7"/>
      <c r="D10" s="14" t="s">
        <v>18</v>
      </c>
      <c r="AK10" s="14" t="s">
        <v>19</v>
      </c>
      <c r="AN10" s="15"/>
      <c r="AR10" s="7"/>
      <c r="BS10" s="4" t="s">
        <v>5</v>
      </c>
    </row>
    <row r="11" spans="2:71" ht="18" customHeight="1">
      <c r="B11" s="7"/>
      <c r="E11" s="15" t="s">
        <v>16</v>
      </c>
      <c r="AK11" s="14" t="s">
        <v>20</v>
      </c>
      <c r="AN11" s="15"/>
      <c r="AR11" s="7"/>
      <c r="BS11" s="4" t="s">
        <v>5</v>
      </c>
    </row>
    <row r="12" spans="2:71" ht="6.75" customHeight="1">
      <c r="B12" s="7"/>
      <c r="AR12" s="7"/>
      <c r="BS12" s="4" t="s">
        <v>5</v>
      </c>
    </row>
    <row r="13" spans="2:71" ht="12" customHeight="1">
      <c r="B13" s="7"/>
      <c r="D13" s="14" t="s">
        <v>21</v>
      </c>
      <c r="AK13" s="14" t="s">
        <v>19</v>
      </c>
      <c r="AN13" s="15"/>
      <c r="AR13" s="7"/>
      <c r="BS13" s="4" t="s">
        <v>5</v>
      </c>
    </row>
    <row r="14" spans="2:71" ht="12.75">
      <c r="B14" s="7"/>
      <c r="E14" s="15" t="s">
        <v>16</v>
      </c>
      <c r="AK14" s="14" t="s">
        <v>20</v>
      </c>
      <c r="AN14" s="15"/>
      <c r="AR14" s="7"/>
      <c r="BS14" s="4" t="s">
        <v>5</v>
      </c>
    </row>
    <row r="15" spans="2:71" ht="6.75" customHeight="1">
      <c r="B15" s="7"/>
      <c r="AR15" s="7"/>
      <c r="BS15" s="4" t="s">
        <v>2</v>
      </c>
    </row>
    <row r="16" spans="2:71" ht="12" customHeight="1">
      <c r="B16" s="7"/>
      <c r="D16" s="14" t="s">
        <v>22</v>
      </c>
      <c r="AK16" s="14" t="s">
        <v>19</v>
      </c>
      <c r="AN16" s="15"/>
      <c r="AR16" s="7"/>
      <c r="BS16" s="4" t="s">
        <v>2</v>
      </c>
    </row>
    <row r="17" spans="2:71" ht="18" customHeight="1">
      <c r="B17" s="7"/>
      <c r="E17" s="15" t="s">
        <v>16</v>
      </c>
      <c r="AK17" s="14" t="s">
        <v>20</v>
      </c>
      <c r="AN17" s="15"/>
      <c r="AR17" s="7"/>
      <c r="BS17" s="4" t="s">
        <v>23</v>
      </c>
    </row>
    <row r="18" spans="2:71" ht="6.75" customHeight="1">
      <c r="B18" s="7"/>
      <c r="AR18" s="7"/>
      <c r="BS18" s="4" t="s">
        <v>5</v>
      </c>
    </row>
    <row r="19" spans="2:71" ht="12" customHeight="1">
      <c r="B19" s="7"/>
      <c r="D19" s="14" t="s">
        <v>24</v>
      </c>
      <c r="AK19" s="14" t="s">
        <v>19</v>
      </c>
      <c r="AN19" s="15"/>
      <c r="AR19" s="7"/>
      <c r="BS19" s="4" t="s">
        <v>5</v>
      </c>
    </row>
    <row r="20" spans="2:71" ht="18" customHeight="1">
      <c r="B20" s="7"/>
      <c r="E20" s="15" t="s">
        <v>16</v>
      </c>
      <c r="AK20" s="14" t="s">
        <v>20</v>
      </c>
      <c r="AN20" s="15"/>
      <c r="AR20" s="7"/>
      <c r="BS20" s="4" t="s">
        <v>23</v>
      </c>
    </row>
    <row r="21" spans="2:44" ht="6.75" customHeight="1">
      <c r="B21" s="7"/>
      <c r="AR21" s="7"/>
    </row>
    <row r="22" spans="2:44" ht="12" customHeight="1">
      <c r="B22" s="7"/>
      <c r="D22" s="14" t="s">
        <v>25</v>
      </c>
      <c r="AR22" s="7"/>
    </row>
    <row r="23" spans="2:44" ht="16.5" customHeight="1">
      <c r="B23" s="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R23" s="7"/>
    </row>
    <row r="24" spans="2:44" ht="6.75" customHeight="1">
      <c r="B24" s="7"/>
      <c r="AR24" s="7"/>
    </row>
    <row r="25" spans="2:44" ht="6.75" customHeight="1">
      <c r="B25" s="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7"/>
    </row>
    <row r="26" spans="1:57" s="23" customFormat="1" ht="25.5" customHeight="1">
      <c r="A26" s="18"/>
      <c r="B26" s="19"/>
      <c r="C26" s="18"/>
      <c r="D26" s="20" t="s">
        <v>26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">
        <f>ROUND(AG94,2)</f>
        <v>0</v>
      </c>
      <c r="AL26" s="22"/>
      <c r="AM26" s="22"/>
      <c r="AN26" s="22"/>
      <c r="AO26" s="22"/>
      <c r="AP26" s="18"/>
      <c r="AQ26" s="18"/>
      <c r="AR26" s="19"/>
      <c r="BE26" s="18"/>
    </row>
    <row r="27" spans="1:57" s="23" customFormat="1" ht="6.75" customHeight="1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BE27" s="18"/>
    </row>
    <row r="28" spans="1:57" s="23" customFormat="1" ht="12.75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24" t="s">
        <v>27</v>
      </c>
      <c r="M28" s="24"/>
      <c r="N28" s="24"/>
      <c r="O28" s="24"/>
      <c r="P28" s="24"/>
      <c r="Q28" s="18"/>
      <c r="R28" s="18"/>
      <c r="S28" s="18"/>
      <c r="T28" s="18"/>
      <c r="U28" s="18"/>
      <c r="V28" s="18"/>
      <c r="W28" s="24" t="s">
        <v>28</v>
      </c>
      <c r="X28" s="24"/>
      <c r="Y28" s="24"/>
      <c r="Z28" s="24"/>
      <c r="AA28" s="24"/>
      <c r="AB28" s="24"/>
      <c r="AC28" s="24"/>
      <c r="AD28" s="24"/>
      <c r="AE28" s="24"/>
      <c r="AF28" s="18"/>
      <c r="AG28" s="18"/>
      <c r="AH28" s="18"/>
      <c r="AI28" s="18"/>
      <c r="AJ28" s="18"/>
      <c r="AK28" s="24" t="s">
        <v>29</v>
      </c>
      <c r="AL28" s="24"/>
      <c r="AM28" s="24"/>
      <c r="AN28" s="24"/>
      <c r="AO28" s="24"/>
      <c r="AP28" s="18"/>
      <c r="AQ28" s="18"/>
      <c r="AR28" s="19"/>
      <c r="BE28" s="18"/>
    </row>
    <row r="29" spans="2:44" s="25" customFormat="1" ht="14.25" customHeight="1">
      <c r="B29" s="26"/>
      <c r="D29" s="14" t="s">
        <v>30</v>
      </c>
      <c r="F29" s="14" t="s">
        <v>31</v>
      </c>
      <c r="L29" s="27">
        <v>0.21</v>
      </c>
      <c r="M29" s="27"/>
      <c r="N29" s="27"/>
      <c r="O29" s="27"/>
      <c r="P29" s="27"/>
      <c r="W29" s="28">
        <f>ROUND(AZ94,2)</f>
        <v>0</v>
      </c>
      <c r="X29" s="28"/>
      <c r="Y29" s="28"/>
      <c r="Z29" s="28"/>
      <c r="AA29" s="28"/>
      <c r="AB29" s="28"/>
      <c r="AC29" s="28"/>
      <c r="AD29" s="28"/>
      <c r="AE29" s="28"/>
      <c r="AK29" s="28">
        <f>ROUND(AV94,2)</f>
        <v>0</v>
      </c>
      <c r="AL29" s="28"/>
      <c r="AM29" s="28"/>
      <c r="AN29" s="28"/>
      <c r="AO29" s="28"/>
      <c r="AR29" s="26"/>
    </row>
    <row r="30" spans="2:44" s="25" customFormat="1" ht="14.25" customHeight="1">
      <c r="B30" s="26"/>
      <c r="F30" s="14" t="s">
        <v>32</v>
      </c>
      <c r="L30" s="27">
        <v>0.15</v>
      </c>
      <c r="M30" s="27"/>
      <c r="N30" s="27"/>
      <c r="O30" s="27"/>
      <c r="P30" s="27"/>
      <c r="W30" s="28">
        <f>ROUND(BA94,2)</f>
        <v>0</v>
      </c>
      <c r="X30" s="28"/>
      <c r="Y30" s="28"/>
      <c r="Z30" s="28"/>
      <c r="AA30" s="28"/>
      <c r="AB30" s="28"/>
      <c r="AC30" s="28"/>
      <c r="AD30" s="28"/>
      <c r="AE30" s="28"/>
      <c r="AK30" s="28">
        <f>ROUND(AW94,2)</f>
        <v>0</v>
      </c>
      <c r="AL30" s="28"/>
      <c r="AM30" s="28"/>
      <c r="AN30" s="28"/>
      <c r="AO30" s="28"/>
      <c r="AR30" s="26"/>
    </row>
    <row r="31" spans="2:44" s="25" customFormat="1" ht="14.25" customHeight="1" hidden="1">
      <c r="B31" s="26"/>
      <c r="F31" s="14" t="s">
        <v>33</v>
      </c>
      <c r="L31" s="27">
        <v>0.21</v>
      </c>
      <c r="M31" s="27"/>
      <c r="N31" s="27"/>
      <c r="O31" s="27"/>
      <c r="P31" s="27"/>
      <c r="W31" s="28">
        <f>ROUND(BB94,2)</f>
        <v>0</v>
      </c>
      <c r="X31" s="28"/>
      <c r="Y31" s="28"/>
      <c r="Z31" s="28"/>
      <c r="AA31" s="28"/>
      <c r="AB31" s="28"/>
      <c r="AC31" s="28"/>
      <c r="AD31" s="28"/>
      <c r="AE31" s="28"/>
      <c r="AK31" s="28">
        <v>0</v>
      </c>
      <c r="AL31" s="28"/>
      <c r="AM31" s="28"/>
      <c r="AN31" s="28"/>
      <c r="AO31" s="28"/>
      <c r="AR31" s="26"/>
    </row>
    <row r="32" spans="2:44" s="25" customFormat="1" ht="14.25" customHeight="1" hidden="1">
      <c r="B32" s="26"/>
      <c r="F32" s="14" t="s">
        <v>34</v>
      </c>
      <c r="L32" s="27">
        <v>0.15</v>
      </c>
      <c r="M32" s="27"/>
      <c r="N32" s="27"/>
      <c r="O32" s="27"/>
      <c r="P32" s="27"/>
      <c r="W32" s="28">
        <f>ROUND(BC94,2)</f>
        <v>0</v>
      </c>
      <c r="X32" s="28"/>
      <c r="Y32" s="28"/>
      <c r="Z32" s="28"/>
      <c r="AA32" s="28"/>
      <c r="AB32" s="28"/>
      <c r="AC32" s="28"/>
      <c r="AD32" s="28"/>
      <c r="AE32" s="28"/>
      <c r="AK32" s="28">
        <v>0</v>
      </c>
      <c r="AL32" s="28"/>
      <c r="AM32" s="28"/>
      <c r="AN32" s="28"/>
      <c r="AO32" s="28"/>
      <c r="AR32" s="26"/>
    </row>
    <row r="33" spans="2:44" s="25" customFormat="1" ht="14.25" customHeight="1" hidden="1">
      <c r="B33" s="26"/>
      <c r="F33" s="14" t="s">
        <v>35</v>
      </c>
      <c r="L33" s="27">
        <v>0</v>
      </c>
      <c r="M33" s="27"/>
      <c r="N33" s="27"/>
      <c r="O33" s="27"/>
      <c r="P33" s="27"/>
      <c r="W33" s="28">
        <f>ROUND(BD94,2)</f>
        <v>0</v>
      </c>
      <c r="X33" s="28"/>
      <c r="Y33" s="28"/>
      <c r="Z33" s="28"/>
      <c r="AA33" s="28"/>
      <c r="AB33" s="28"/>
      <c r="AC33" s="28"/>
      <c r="AD33" s="28"/>
      <c r="AE33" s="28"/>
      <c r="AK33" s="28">
        <v>0</v>
      </c>
      <c r="AL33" s="28"/>
      <c r="AM33" s="28"/>
      <c r="AN33" s="28"/>
      <c r="AO33" s="28"/>
      <c r="AR33" s="26"/>
    </row>
    <row r="34" spans="1:57" s="23" customFormat="1" ht="6.75" customHeight="1">
      <c r="A34" s="18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BE34" s="18"/>
    </row>
    <row r="35" spans="1:57" s="23" customFormat="1" ht="25.5" customHeight="1">
      <c r="A35" s="18"/>
      <c r="B35" s="19"/>
      <c r="C35" s="29"/>
      <c r="D35" s="30" t="s">
        <v>36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37</v>
      </c>
      <c r="U35" s="31"/>
      <c r="V35" s="31"/>
      <c r="W35" s="31"/>
      <c r="X35" s="33" t="s">
        <v>38</v>
      </c>
      <c r="Y35" s="33"/>
      <c r="Z35" s="33"/>
      <c r="AA35" s="33"/>
      <c r="AB35" s="33"/>
      <c r="AC35" s="31"/>
      <c r="AD35" s="31"/>
      <c r="AE35" s="31"/>
      <c r="AF35" s="31"/>
      <c r="AG35" s="31"/>
      <c r="AH35" s="31"/>
      <c r="AI35" s="31"/>
      <c r="AJ35" s="31"/>
      <c r="AK35" s="34">
        <f>SUM(AK26:AK33)</f>
        <v>0</v>
      </c>
      <c r="AL35" s="34"/>
      <c r="AM35" s="34"/>
      <c r="AN35" s="34"/>
      <c r="AO35" s="34"/>
      <c r="AP35" s="29"/>
      <c r="AQ35" s="29"/>
      <c r="AR35" s="19"/>
      <c r="BE35" s="18"/>
    </row>
    <row r="36" spans="1:57" s="23" customFormat="1" ht="6.75" customHeight="1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BE36" s="18"/>
    </row>
    <row r="37" spans="1:57" s="23" customFormat="1" ht="14.25" customHeight="1">
      <c r="A37" s="18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BE37" s="18"/>
    </row>
    <row r="38" spans="2:44" ht="14.25" customHeight="1">
      <c r="B38" s="7"/>
      <c r="AR38" s="7"/>
    </row>
    <row r="39" spans="2:44" ht="14.25" customHeight="1">
      <c r="B39" s="7"/>
      <c r="AR39" s="7"/>
    </row>
    <row r="40" spans="2:44" ht="14.25" customHeight="1">
      <c r="B40" s="7"/>
      <c r="AR40" s="7"/>
    </row>
    <row r="41" spans="2:44" ht="14.25" customHeight="1">
      <c r="B41" s="7"/>
      <c r="AR41" s="7"/>
    </row>
    <row r="42" spans="2:44" ht="14.25" customHeight="1">
      <c r="B42" s="7"/>
      <c r="AR42" s="7"/>
    </row>
    <row r="43" spans="2:44" ht="14.25" customHeight="1">
      <c r="B43" s="7"/>
      <c r="AR43" s="7"/>
    </row>
    <row r="44" spans="2:44" ht="14.25" customHeight="1">
      <c r="B44" s="7"/>
      <c r="AR44" s="7"/>
    </row>
    <row r="45" spans="2:44" ht="14.25" customHeight="1">
      <c r="B45" s="7"/>
      <c r="AR45" s="7"/>
    </row>
    <row r="46" spans="2:44" ht="14.25" customHeight="1">
      <c r="B46" s="7"/>
      <c r="AR46" s="7"/>
    </row>
    <row r="47" spans="2:44" ht="14.25" customHeight="1">
      <c r="B47" s="7"/>
      <c r="AR47" s="7"/>
    </row>
    <row r="48" spans="2:44" ht="14.25" customHeight="1">
      <c r="B48" s="7"/>
      <c r="AR48" s="7"/>
    </row>
    <row r="49" spans="2:44" s="23" customFormat="1" ht="14.25" customHeight="1">
      <c r="B49" s="35"/>
      <c r="D49" s="36" t="s">
        <v>39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40</v>
      </c>
      <c r="AI49" s="37"/>
      <c r="AJ49" s="37"/>
      <c r="AK49" s="37"/>
      <c r="AL49" s="37"/>
      <c r="AM49" s="37"/>
      <c r="AN49" s="37"/>
      <c r="AO49" s="37"/>
      <c r="AR49" s="35"/>
    </row>
    <row r="50" spans="2:44" ht="12.75">
      <c r="B50" s="7"/>
      <c r="AR50" s="7"/>
    </row>
    <row r="51" spans="2:44" ht="12.75">
      <c r="B51" s="7"/>
      <c r="AR51" s="7"/>
    </row>
    <row r="52" spans="2:44" ht="12.75">
      <c r="B52" s="7"/>
      <c r="AR52" s="7"/>
    </row>
    <row r="53" spans="2:44" ht="12.75">
      <c r="B53" s="7"/>
      <c r="AR53" s="7"/>
    </row>
    <row r="54" spans="2:44" ht="12.75">
      <c r="B54" s="7"/>
      <c r="AR54" s="7"/>
    </row>
    <row r="55" spans="2:44" ht="12.75">
      <c r="B55" s="7"/>
      <c r="AR55" s="7"/>
    </row>
    <row r="56" spans="2:44" ht="12.75">
      <c r="B56" s="7"/>
      <c r="AR56" s="7"/>
    </row>
    <row r="57" spans="2:44" ht="12.75">
      <c r="B57" s="7"/>
      <c r="AR57" s="7"/>
    </row>
    <row r="58" spans="2:44" ht="12.75">
      <c r="B58" s="7"/>
      <c r="AR58" s="7"/>
    </row>
    <row r="59" spans="2:44" ht="12.75">
      <c r="B59" s="7"/>
      <c r="AR59" s="7"/>
    </row>
    <row r="60" spans="1:57" s="23" customFormat="1" ht="12.75">
      <c r="A60" s="18"/>
      <c r="B60" s="19"/>
      <c r="C60" s="18"/>
      <c r="D60" s="38" t="s">
        <v>41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38" t="s">
        <v>42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38" t="s">
        <v>41</v>
      </c>
      <c r="AI60" s="21"/>
      <c r="AJ60" s="21"/>
      <c r="AK60" s="21"/>
      <c r="AL60" s="21"/>
      <c r="AM60" s="38" t="s">
        <v>42</v>
      </c>
      <c r="AN60" s="21"/>
      <c r="AO60" s="21"/>
      <c r="AP60" s="18"/>
      <c r="AQ60" s="18"/>
      <c r="AR60" s="19"/>
      <c r="BE60" s="18"/>
    </row>
    <row r="61" spans="2:44" ht="12.75">
      <c r="B61" s="7"/>
      <c r="AR61" s="7"/>
    </row>
    <row r="62" spans="2:44" ht="12.75">
      <c r="B62" s="7"/>
      <c r="AR62" s="7"/>
    </row>
    <row r="63" spans="2:44" ht="12.75">
      <c r="B63" s="7"/>
      <c r="AR63" s="7"/>
    </row>
    <row r="64" spans="1:57" s="23" customFormat="1" ht="12.75">
      <c r="A64" s="18"/>
      <c r="B64" s="19"/>
      <c r="C64" s="18"/>
      <c r="D64" s="36" t="s">
        <v>43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44</v>
      </c>
      <c r="AI64" s="39"/>
      <c r="AJ64" s="39"/>
      <c r="AK64" s="39"/>
      <c r="AL64" s="39"/>
      <c r="AM64" s="39"/>
      <c r="AN64" s="39"/>
      <c r="AO64" s="39"/>
      <c r="AP64" s="18"/>
      <c r="AQ64" s="18"/>
      <c r="AR64" s="19"/>
      <c r="BE64" s="18"/>
    </row>
    <row r="65" spans="2:44" ht="12.75">
      <c r="B65" s="7"/>
      <c r="AR65" s="7"/>
    </row>
    <row r="66" spans="2:44" ht="12.75">
      <c r="B66" s="7"/>
      <c r="AR66" s="7"/>
    </row>
    <row r="67" spans="2:44" ht="12.75">
      <c r="B67" s="7"/>
      <c r="AR67" s="7"/>
    </row>
    <row r="68" spans="2:44" ht="12.75">
      <c r="B68" s="7"/>
      <c r="AR68" s="7"/>
    </row>
    <row r="69" spans="2:44" ht="12.75">
      <c r="B69" s="7"/>
      <c r="AR69" s="7"/>
    </row>
    <row r="70" spans="2:44" ht="12.75">
      <c r="B70" s="7"/>
      <c r="AR70" s="7"/>
    </row>
    <row r="71" spans="2:44" ht="12.75">
      <c r="B71" s="7"/>
      <c r="AR71" s="7"/>
    </row>
    <row r="72" spans="2:44" ht="12.75">
      <c r="B72" s="7"/>
      <c r="AR72" s="7"/>
    </row>
    <row r="73" spans="2:44" ht="12.75">
      <c r="B73" s="7"/>
      <c r="AR73" s="7"/>
    </row>
    <row r="74" spans="2:44" ht="12.75">
      <c r="B74" s="7"/>
      <c r="AR74" s="7"/>
    </row>
    <row r="75" spans="1:57" s="23" customFormat="1" ht="12.75">
      <c r="A75" s="18"/>
      <c r="B75" s="19"/>
      <c r="C75" s="18"/>
      <c r="D75" s="38" t="s">
        <v>41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38" t="s">
        <v>42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38" t="s">
        <v>41</v>
      </c>
      <c r="AI75" s="21"/>
      <c r="AJ75" s="21"/>
      <c r="AK75" s="21"/>
      <c r="AL75" s="21"/>
      <c r="AM75" s="38" t="s">
        <v>42</v>
      </c>
      <c r="AN75" s="21"/>
      <c r="AO75" s="21"/>
      <c r="AP75" s="18"/>
      <c r="AQ75" s="18"/>
      <c r="AR75" s="19"/>
      <c r="BE75" s="18"/>
    </row>
    <row r="76" spans="1:57" s="23" customFormat="1" ht="12.75">
      <c r="A76" s="18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9"/>
      <c r="BE76" s="18"/>
    </row>
    <row r="77" spans="1:57" s="23" customFormat="1" ht="6.75" customHeight="1">
      <c r="A77" s="18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19"/>
      <c r="BE77" s="18"/>
    </row>
    <row r="81" spans="1:57" s="23" customFormat="1" ht="6.75" customHeight="1">
      <c r="A81" s="18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19"/>
      <c r="BE81" s="18"/>
    </row>
    <row r="82" spans="1:57" s="23" customFormat="1" ht="24.75" customHeight="1">
      <c r="A82" s="18"/>
      <c r="B82" s="19"/>
      <c r="C82" s="8" t="s">
        <v>45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9"/>
      <c r="BE82" s="18"/>
    </row>
    <row r="83" spans="1:57" s="23" customFormat="1" ht="6.75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9"/>
      <c r="BE83" s="18"/>
    </row>
    <row r="84" spans="2:44" s="44" customFormat="1" ht="12" customHeight="1">
      <c r="B84" s="45"/>
      <c r="C84" s="14" t="s">
        <v>11</v>
      </c>
      <c r="L84" s="44">
        <f>K5</f>
        <v>0</v>
      </c>
      <c r="AR84" s="45"/>
    </row>
    <row r="85" spans="2:44" s="46" customFormat="1" ht="36.75" customHeight="1">
      <c r="B85" s="47"/>
      <c r="C85" s="48" t="s">
        <v>12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R85" s="47"/>
    </row>
    <row r="86" spans="1:57" s="23" customFormat="1" ht="6.75" customHeight="1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9"/>
      <c r="BE86" s="18"/>
    </row>
    <row r="87" spans="1:57" s="23" customFormat="1" ht="12" customHeight="1">
      <c r="A87" s="18"/>
      <c r="B87" s="19"/>
      <c r="C87" s="14" t="s">
        <v>15</v>
      </c>
      <c r="D87" s="18"/>
      <c r="E87" s="18"/>
      <c r="F87" s="18"/>
      <c r="G87" s="18"/>
      <c r="H87" s="18"/>
      <c r="I87" s="18"/>
      <c r="J87" s="18"/>
      <c r="K87" s="18"/>
      <c r="L87" s="50" t="str">
        <f>IF(K8="","",K8)</f>
        <v> 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4" t="s">
        <v>17</v>
      </c>
      <c r="AJ87" s="18"/>
      <c r="AK87" s="18"/>
      <c r="AL87" s="18"/>
      <c r="AM87" s="51"/>
      <c r="AN87" s="51"/>
      <c r="AO87" s="18"/>
      <c r="AP87" s="18"/>
      <c r="AQ87" s="18"/>
      <c r="AR87" s="19"/>
      <c r="BE87" s="18"/>
    </row>
    <row r="88" spans="1:57" s="23" customFormat="1" ht="6.75" customHeight="1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9"/>
      <c r="BE88" s="18"/>
    </row>
    <row r="89" spans="1:57" s="23" customFormat="1" ht="15" customHeight="1">
      <c r="A89" s="18"/>
      <c r="B89" s="19"/>
      <c r="C89" s="14" t="s">
        <v>18</v>
      </c>
      <c r="D89" s="18"/>
      <c r="E89" s="18"/>
      <c r="F89" s="18"/>
      <c r="G89" s="18"/>
      <c r="H89" s="18"/>
      <c r="I89" s="18"/>
      <c r="J89" s="18"/>
      <c r="K89" s="18"/>
      <c r="L89" s="44" t="str">
        <f>IF(E11="","",E11)</f>
        <v> 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4" t="s">
        <v>22</v>
      </c>
      <c r="AJ89" s="18"/>
      <c r="AK89" s="18"/>
      <c r="AL89" s="18"/>
      <c r="AM89" s="52" t="str">
        <f>IF(E17="","",E17)</f>
        <v> </v>
      </c>
      <c r="AN89" s="52"/>
      <c r="AO89" s="52"/>
      <c r="AP89" s="52"/>
      <c r="AQ89" s="18"/>
      <c r="AR89" s="19"/>
      <c r="AS89" s="53" t="s">
        <v>46</v>
      </c>
      <c r="AT89" s="53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18"/>
    </row>
    <row r="90" spans="1:57" s="23" customFormat="1" ht="15" customHeight="1">
      <c r="A90" s="18"/>
      <c r="B90" s="19"/>
      <c r="C90" s="14" t="s">
        <v>21</v>
      </c>
      <c r="D90" s="18"/>
      <c r="E90" s="18"/>
      <c r="F90" s="18"/>
      <c r="G90" s="18"/>
      <c r="H90" s="18"/>
      <c r="I90" s="18"/>
      <c r="J90" s="18"/>
      <c r="K90" s="18"/>
      <c r="L90" s="44" t="str">
        <f>IF(E14="","",E14)</f>
        <v> 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4" t="s">
        <v>24</v>
      </c>
      <c r="AJ90" s="18"/>
      <c r="AK90" s="18"/>
      <c r="AL90" s="18"/>
      <c r="AM90" s="52" t="str">
        <f>IF(E20="","",E20)</f>
        <v> </v>
      </c>
      <c r="AN90" s="52"/>
      <c r="AO90" s="52"/>
      <c r="AP90" s="52"/>
      <c r="AQ90" s="18"/>
      <c r="AR90" s="19"/>
      <c r="AS90" s="53"/>
      <c r="AT90" s="53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18"/>
    </row>
    <row r="91" spans="1:57" s="23" customFormat="1" ht="10.5" customHeight="1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9"/>
      <c r="AS91" s="53"/>
      <c r="AT91" s="53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18"/>
    </row>
    <row r="92" spans="1:57" s="23" customFormat="1" ht="29.25" customHeight="1">
      <c r="A92" s="18"/>
      <c r="B92" s="19"/>
      <c r="C92" s="58" t="s">
        <v>47</v>
      </c>
      <c r="D92" s="58"/>
      <c r="E92" s="58"/>
      <c r="F92" s="58"/>
      <c r="G92" s="58"/>
      <c r="H92" s="59"/>
      <c r="I92" s="60" t="s">
        <v>48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1" t="s">
        <v>49</v>
      </c>
      <c r="AH92" s="61"/>
      <c r="AI92" s="61"/>
      <c r="AJ92" s="61"/>
      <c r="AK92" s="61"/>
      <c r="AL92" s="61"/>
      <c r="AM92" s="61"/>
      <c r="AN92" s="62" t="s">
        <v>50</v>
      </c>
      <c r="AO92" s="62"/>
      <c r="AP92" s="62"/>
      <c r="AQ92" s="63" t="s">
        <v>51</v>
      </c>
      <c r="AR92" s="19"/>
      <c r="AS92" s="64" t="s">
        <v>52</v>
      </c>
      <c r="AT92" s="65" t="s">
        <v>53</v>
      </c>
      <c r="AU92" s="65" t="s">
        <v>54</v>
      </c>
      <c r="AV92" s="65" t="s">
        <v>55</v>
      </c>
      <c r="AW92" s="65" t="s">
        <v>56</v>
      </c>
      <c r="AX92" s="65" t="s">
        <v>57</v>
      </c>
      <c r="AY92" s="65" t="s">
        <v>58</v>
      </c>
      <c r="AZ92" s="65" t="s">
        <v>59</v>
      </c>
      <c r="BA92" s="65" t="s">
        <v>60</v>
      </c>
      <c r="BB92" s="65" t="s">
        <v>61</v>
      </c>
      <c r="BC92" s="65" t="s">
        <v>62</v>
      </c>
      <c r="BD92" s="66" t="s">
        <v>63</v>
      </c>
      <c r="BE92" s="18"/>
    </row>
    <row r="93" spans="1:57" s="23" customFormat="1" ht="10.5" customHeight="1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9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18"/>
    </row>
    <row r="94" spans="2:90" s="70" customFormat="1" ht="32.25" customHeight="1">
      <c r="B94" s="71"/>
      <c r="C94" s="72" t="s">
        <v>64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4">
        <f>ROUND(AG95,2)</f>
        <v>0</v>
      </c>
      <c r="AH94" s="74"/>
      <c r="AI94" s="74"/>
      <c r="AJ94" s="74"/>
      <c r="AK94" s="74"/>
      <c r="AL94" s="74"/>
      <c r="AM94" s="74"/>
      <c r="AN94" s="75">
        <f>SUM(AG94,AT94)</f>
        <v>0</v>
      </c>
      <c r="AO94" s="75"/>
      <c r="AP94" s="75"/>
      <c r="AQ94" s="76"/>
      <c r="AR94" s="71"/>
      <c r="AS94" s="77">
        <f>ROUND(AS95,2)</f>
        <v>0</v>
      </c>
      <c r="AT94" s="78">
        <f>ROUND(SUM(AV94:AW94),2)</f>
        <v>0</v>
      </c>
      <c r="AU94" s="79" t="e">
        <f>ROUND(AU95,5)</f>
        <v>#VALUE!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ROUND(AZ95,2)</f>
        <v>0</v>
      </c>
      <c r="BA94" s="78">
        <f>ROUND(BA95,2)</f>
        <v>0</v>
      </c>
      <c r="BB94" s="78">
        <f>ROUND(BB95,2)</f>
        <v>0</v>
      </c>
      <c r="BC94" s="78">
        <f>ROUND(BC95,2)</f>
        <v>0</v>
      </c>
      <c r="BD94" s="80">
        <f>ROUND(BD95,2)</f>
        <v>0</v>
      </c>
      <c r="BS94" s="81" t="s">
        <v>65</v>
      </c>
      <c r="BT94" s="81" t="s">
        <v>66</v>
      </c>
      <c r="BU94" s="82" t="s">
        <v>67</v>
      </c>
      <c r="BV94" s="81" t="s">
        <v>68</v>
      </c>
      <c r="BW94" s="81" t="s">
        <v>3</v>
      </c>
      <c r="BX94" s="81" t="s">
        <v>69</v>
      </c>
      <c r="CL94" s="81"/>
    </row>
    <row r="95" spans="1:91" s="94" customFormat="1" ht="16.5" customHeight="1">
      <c r="A95" s="83" t="s">
        <v>70</v>
      </c>
      <c r="B95" s="84"/>
      <c r="C95" s="85"/>
      <c r="D95" s="86"/>
      <c r="E95" s="86"/>
      <c r="F95" s="86"/>
      <c r="G95" s="86"/>
      <c r="H95" s="86"/>
      <c r="I95" s="87"/>
      <c r="J95" s="86" t="s">
        <v>71</v>
      </c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8">
        <f>Střecha!J30</f>
        <v>0</v>
      </c>
      <c r="AH95" s="88"/>
      <c r="AI95" s="88"/>
      <c r="AJ95" s="88"/>
      <c r="AK95" s="88"/>
      <c r="AL95" s="88"/>
      <c r="AM95" s="88"/>
      <c r="AN95" s="88">
        <f>SUM(AG95,AT95)</f>
        <v>0</v>
      </c>
      <c r="AO95" s="88"/>
      <c r="AP95" s="88"/>
      <c r="AQ95" s="89" t="s">
        <v>72</v>
      </c>
      <c r="AR95" s="84"/>
      <c r="AS95" s="90">
        <v>0</v>
      </c>
      <c r="AT95" s="91">
        <f>ROUND(SUM(AV95:AW95),2)</f>
        <v>0</v>
      </c>
      <c r="AU95" s="92" t="e">
        <f>Střecha!O123</f>
        <v>#VALUE!</v>
      </c>
      <c r="AV95" s="91">
        <f>Střecha!J33</f>
        <v>0</v>
      </c>
      <c r="AW95" s="91">
        <f>Střecha!J34</f>
        <v>0</v>
      </c>
      <c r="AX95" s="91">
        <f>Střecha!J35</f>
        <v>0</v>
      </c>
      <c r="AY95" s="91">
        <f>Střecha!J36</f>
        <v>0</v>
      </c>
      <c r="AZ95" s="91">
        <f>Střecha!F33</f>
        <v>0</v>
      </c>
      <c r="BA95" s="91">
        <f>Střecha!F34</f>
        <v>0</v>
      </c>
      <c r="BB95" s="91">
        <f>Střecha!F35</f>
        <v>0</v>
      </c>
      <c r="BC95" s="91">
        <f>Střecha!F36</f>
        <v>0</v>
      </c>
      <c r="BD95" s="93">
        <f>Střecha!F37</f>
        <v>0</v>
      </c>
      <c r="BT95" s="95" t="s">
        <v>73</v>
      </c>
      <c r="BV95" s="95" t="s">
        <v>68</v>
      </c>
      <c r="BW95" s="95" t="s">
        <v>74</v>
      </c>
      <c r="BX95" s="95" t="s">
        <v>3</v>
      </c>
      <c r="CL95" s="95"/>
      <c r="CM95" s="95" t="s">
        <v>75</v>
      </c>
    </row>
    <row r="96" spans="1:57" s="23" customFormat="1" ht="30" customHeight="1">
      <c r="A96" s="18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9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</row>
    <row r="97" spans="1:57" s="23" customFormat="1" ht="6.75" customHeight="1">
      <c r="A97" s="18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19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</row>
  </sheetData>
  <sheetProtection selectLockedCells="1" selectUnlockedCells="1"/>
  <mergeCells count="40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'03 - Střecha'!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73"/>
  <sheetViews>
    <sheetView showGridLines="0" tabSelected="1" workbookViewId="0" topLeftCell="A1">
      <selection activeCell="K114" sqref="K114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7.421875" style="1" customWidth="1"/>
    <col min="12" max="20" width="0" style="1" hidden="1" customWidth="1"/>
    <col min="21" max="21" width="9.8515625" style="1" customWidth="1"/>
    <col min="22" max="22" width="13.140625" style="1" customWidth="1"/>
    <col min="23" max="23" width="9.8515625" style="1" customWidth="1"/>
    <col min="24" max="24" width="12.00390625" style="1" customWidth="1"/>
    <col min="25" max="25" width="8.8515625" style="1" customWidth="1"/>
    <col min="26" max="26" width="12.00390625" style="1" customWidth="1"/>
    <col min="27" max="27" width="13.140625" style="1" customWidth="1"/>
    <col min="28" max="28" width="8.8515625" style="1" customWidth="1"/>
    <col min="29" max="29" width="12.00390625" style="1" customWidth="1"/>
    <col min="30" max="30" width="13.140625" style="1" customWidth="1"/>
    <col min="31" max="42" width="7.140625" style="1" customWidth="1"/>
    <col min="43" max="64" width="0" style="1" hidden="1" customWidth="1"/>
    <col min="65" max="16384" width="7.140625" style="1" customWidth="1"/>
  </cols>
  <sheetData>
    <row r="1" ht="12.75">
      <c r="A1" s="96"/>
    </row>
    <row r="2" spans="11:45" ht="36.75" customHeight="1">
      <c r="K2" s="3" t="s">
        <v>4</v>
      </c>
      <c r="L2" s="3"/>
      <c r="M2" s="3"/>
      <c r="N2" s="3"/>
      <c r="O2" s="3"/>
      <c r="P2" s="3"/>
      <c r="Q2" s="3"/>
      <c r="R2" s="3"/>
      <c r="S2" s="3"/>
      <c r="T2" s="3"/>
      <c r="U2" s="3"/>
      <c r="AS2" s="4" t="s">
        <v>74</v>
      </c>
    </row>
    <row r="3" spans="2:45" ht="6.75" customHeight="1">
      <c r="B3" s="5"/>
      <c r="C3" s="6"/>
      <c r="D3" s="6"/>
      <c r="E3" s="6"/>
      <c r="F3" s="6"/>
      <c r="G3" s="6"/>
      <c r="H3" s="6"/>
      <c r="I3" s="6"/>
      <c r="J3" s="6"/>
      <c r="K3" s="7"/>
      <c r="AS3" s="4" t="s">
        <v>75</v>
      </c>
    </row>
    <row r="4" spans="2:45" ht="24.75" customHeight="1">
      <c r="B4" s="7"/>
      <c r="D4" s="8" t="s">
        <v>76</v>
      </c>
      <c r="K4" s="7"/>
      <c r="L4" s="97" t="s">
        <v>9</v>
      </c>
      <c r="AS4" s="4" t="s">
        <v>2</v>
      </c>
    </row>
    <row r="5" spans="2:11" ht="6.75" customHeight="1">
      <c r="B5" s="7"/>
      <c r="K5" s="7"/>
    </row>
    <row r="6" spans="2:11" ht="12" customHeight="1">
      <c r="B6" s="7"/>
      <c r="D6" s="14" t="s">
        <v>12</v>
      </c>
      <c r="K6" s="7"/>
    </row>
    <row r="7" spans="2:11" ht="16.5" customHeight="1">
      <c r="B7" s="7"/>
      <c r="E7" s="98">
        <f>'Rekapitulace stavby'!K6</f>
        <v>0</v>
      </c>
      <c r="F7" s="98"/>
      <c r="G7" s="98"/>
      <c r="H7" s="98"/>
      <c r="K7" s="7"/>
    </row>
    <row r="8" spans="1:30" s="23" customFormat="1" ht="12" customHeight="1">
      <c r="A8" s="18"/>
      <c r="B8" s="19"/>
      <c r="C8" s="18"/>
      <c r="D8" s="14" t="s">
        <v>77</v>
      </c>
      <c r="E8" s="18"/>
      <c r="F8" s="18"/>
      <c r="G8" s="18"/>
      <c r="H8" s="18"/>
      <c r="I8" s="18"/>
      <c r="J8" s="18"/>
      <c r="K8" s="35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s="23" customFormat="1" ht="16.5" customHeight="1">
      <c r="A9" s="18"/>
      <c r="B9" s="19"/>
      <c r="C9" s="18"/>
      <c r="D9" s="18"/>
      <c r="E9" s="49" t="s">
        <v>71</v>
      </c>
      <c r="F9" s="49"/>
      <c r="G9" s="49"/>
      <c r="H9" s="49"/>
      <c r="I9" s="18"/>
      <c r="J9" s="18"/>
      <c r="K9" s="35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s="23" customFormat="1" ht="12.75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35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s="23" customFormat="1" ht="12" customHeight="1">
      <c r="A11" s="18"/>
      <c r="B11" s="19"/>
      <c r="C11" s="18"/>
      <c r="D11" s="14" t="s">
        <v>13</v>
      </c>
      <c r="E11" s="18"/>
      <c r="F11" s="15"/>
      <c r="G11" s="18"/>
      <c r="H11" s="18"/>
      <c r="I11" s="14" t="s">
        <v>14</v>
      </c>
      <c r="J11" s="15"/>
      <c r="K11" s="3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3" customFormat="1" ht="12" customHeight="1">
      <c r="A12" s="18"/>
      <c r="B12" s="19"/>
      <c r="C12" s="18"/>
      <c r="D12" s="14" t="s">
        <v>15</v>
      </c>
      <c r="E12" s="18"/>
      <c r="F12" s="15" t="s">
        <v>16</v>
      </c>
      <c r="G12" s="18"/>
      <c r="H12" s="18"/>
      <c r="I12" s="14" t="s">
        <v>17</v>
      </c>
      <c r="J12"/>
      <c r="K12" s="35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23" customFormat="1" ht="10.5" customHeigh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35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s="23" customFormat="1" ht="12" customHeight="1">
      <c r="A14" s="18"/>
      <c r="B14" s="19"/>
      <c r="C14" s="18"/>
      <c r="D14" s="14" t="s">
        <v>18</v>
      </c>
      <c r="E14" s="18"/>
      <c r="F14" s="18"/>
      <c r="G14" s="18"/>
      <c r="H14" s="18"/>
      <c r="I14" s="14" t="s">
        <v>19</v>
      </c>
      <c r="J14" s="15">
        <f>IF('Rekapitulace stavby'!AN10="","",'Rekapitulace stavby'!AN10)</f>
      </c>
      <c r="K14" s="35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23" customFormat="1" ht="18" customHeight="1">
      <c r="A15" s="18"/>
      <c r="B15" s="19"/>
      <c r="C15" s="18"/>
      <c r="D15" s="18"/>
      <c r="E15" s="15" t="str">
        <f>IF('Rekapitulace stavby'!E11="","",'Rekapitulace stavby'!E11)</f>
        <v> </v>
      </c>
      <c r="F15" s="18"/>
      <c r="G15" s="18"/>
      <c r="H15" s="18"/>
      <c r="I15" s="14" t="s">
        <v>20</v>
      </c>
      <c r="J15" s="15">
        <f>IF('Rekapitulace stavby'!AN11="","",'Rekapitulace stavby'!AN11)</f>
      </c>
      <c r="K15" s="35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23" customFormat="1" ht="6.75" customHeight="1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35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23" customFormat="1" ht="12" customHeight="1">
      <c r="A17" s="18"/>
      <c r="B17" s="19"/>
      <c r="C17" s="18"/>
      <c r="D17" s="14" t="s">
        <v>21</v>
      </c>
      <c r="E17" s="18"/>
      <c r="F17" s="18"/>
      <c r="G17" s="18"/>
      <c r="H17" s="18"/>
      <c r="I17" s="14" t="s">
        <v>19</v>
      </c>
      <c r="J17" s="15">
        <f>'Rekapitulace stavby'!AN13</f>
        <v>0</v>
      </c>
      <c r="K17" s="35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23" customFormat="1" ht="18" customHeight="1">
      <c r="A18" s="18"/>
      <c r="B18" s="19"/>
      <c r="C18" s="18"/>
      <c r="D18" s="18"/>
      <c r="E18" s="11" t="str">
        <f>'Rekapitulace stavby'!E14</f>
        <v> </v>
      </c>
      <c r="F18" s="11"/>
      <c r="G18" s="11"/>
      <c r="H18" s="11"/>
      <c r="I18" s="14" t="s">
        <v>20</v>
      </c>
      <c r="J18" s="15">
        <f>'Rekapitulace stavby'!AN14</f>
        <v>0</v>
      </c>
      <c r="K18" s="35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23" customFormat="1" ht="6.75" customHeight="1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35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23" customFormat="1" ht="12" customHeight="1">
      <c r="A20" s="18"/>
      <c r="B20" s="19"/>
      <c r="C20" s="18"/>
      <c r="D20" s="14" t="s">
        <v>22</v>
      </c>
      <c r="E20" s="18"/>
      <c r="F20" s="18"/>
      <c r="G20" s="18"/>
      <c r="H20" s="18"/>
      <c r="I20" s="14" t="s">
        <v>19</v>
      </c>
      <c r="J20" s="15">
        <f>IF('Rekapitulace stavby'!AN16="","",'Rekapitulace stavby'!AN16)</f>
      </c>
      <c r="K20" s="35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23" customFormat="1" ht="18" customHeight="1">
      <c r="A21" s="18"/>
      <c r="B21" s="19"/>
      <c r="C21" s="18"/>
      <c r="D21" s="18"/>
      <c r="E21" s="15" t="str">
        <f>IF('Rekapitulace stavby'!E17="","",'Rekapitulace stavby'!E17)</f>
        <v> </v>
      </c>
      <c r="F21" s="18"/>
      <c r="G21" s="18"/>
      <c r="H21" s="18"/>
      <c r="I21" s="14" t="s">
        <v>20</v>
      </c>
      <c r="J21" s="15">
        <f>IF('Rekapitulace stavby'!AN17="","",'Rekapitulace stavby'!AN17)</f>
      </c>
      <c r="K21" s="35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23" customFormat="1" ht="6.75" customHeight="1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35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23" customFormat="1" ht="12" customHeight="1">
      <c r="A23" s="18"/>
      <c r="B23" s="19"/>
      <c r="C23" s="18"/>
      <c r="D23" s="14" t="s">
        <v>24</v>
      </c>
      <c r="E23" s="18"/>
      <c r="F23" s="18"/>
      <c r="G23" s="18"/>
      <c r="H23" s="18"/>
      <c r="I23" s="14" t="s">
        <v>19</v>
      </c>
      <c r="J23" s="15">
        <f>IF('Rekapitulace stavby'!AN19="","",'Rekapitulace stavby'!AN19)</f>
      </c>
      <c r="K23" s="35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23" customFormat="1" ht="18" customHeight="1">
      <c r="A24" s="18"/>
      <c r="B24" s="19"/>
      <c r="C24" s="18"/>
      <c r="D24" s="18"/>
      <c r="E24" s="15" t="str">
        <f>IF('Rekapitulace stavby'!E20="","",'Rekapitulace stavby'!E20)</f>
        <v> </v>
      </c>
      <c r="F24" s="18"/>
      <c r="G24" s="18"/>
      <c r="H24" s="18"/>
      <c r="I24" s="14" t="s">
        <v>20</v>
      </c>
      <c r="J24" s="15">
        <f>IF('Rekapitulace stavby'!AN20="","",'Rekapitulace stavby'!AN20)</f>
      </c>
      <c r="K24" s="3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23" customFormat="1" ht="6.75" customHeight="1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35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23" customFormat="1" ht="12" customHeight="1">
      <c r="A26" s="18"/>
      <c r="B26" s="19"/>
      <c r="C26" s="18"/>
      <c r="D26" s="14" t="s">
        <v>25</v>
      </c>
      <c r="E26" s="18"/>
      <c r="F26" s="18"/>
      <c r="G26" s="18"/>
      <c r="H26" s="18"/>
      <c r="I26" s="18"/>
      <c r="J26" s="18"/>
      <c r="K26" s="35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102" customFormat="1" ht="16.5" customHeight="1">
      <c r="A27" s="99"/>
      <c r="B27" s="100"/>
      <c r="C27" s="99"/>
      <c r="D27" s="99"/>
      <c r="E27" s="16"/>
      <c r="F27" s="16"/>
      <c r="G27" s="16"/>
      <c r="H27" s="16"/>
      <c r="I27" s="99"/>
      <c r="J27" s="99"/>
      <c r="K27" s="101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</row>
    <row r="28" spans="1:30" s="23" customFormat="1" ht="6.75" customHeight="1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35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23" customFormat="1" ht="6.75" customHeight="1">
      <c r="A29" s="18"/>
      <c r="B29" s="19"/>
      <c r="C29" s="18"/>
      <c r="D29" s="68"/>
      <c r="E29" s="68"/>
      <c r="F29" s="68"/>
      <c r="G29" s="68"/>
      <c r="H29" s="68"/>
      <c r="I29" s="68"/>
      <c r="J29" s="68"/>
      <c r="K29" s="3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s="23" customFormat="1" ht="24.75" customHeight="1">
      <c r="A30" s="18"/>
      <c r="B30" s="19"/>
      <c r="C30" s="18"/>
      <c r="D30" s="103" t="s">
        <v>26</v>
      </c>
      <c r="E30" s="18"/>
      <c r="F30" s="18"/>
      <c r="G30" s="18"/>
      <c r="H30" s="18"/>
      <c r="I30" s="18"/>
      <c r="J30" s="104">
        <f>ROUND(J123,2)</f>
        <v>0</v>
      </c>
      <c r="K30" s="35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23" customFormat="1" ht="6.75" customHeight="1">
      <c r="A31" s="18"/>
      <c r="B31" s="19"/>
      <c r="C31" s="18"/>
      <c r="D31" s="68"/>
      <c r="E31" s="68"/>
      <c r="F31" s="68"/>
      <c r="G31" s="68"/>
      <c r="H31" s="68"/>
      <c r="I31" s="68"/>
      <c r="J31" s="68"/>
      <c r="K31" s="35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s="23" customFormat="1" ht="14.25" customHeight="1">
      <c r="A32" s="18"/>
      <c r="B32" s="19"/>
      <c r="C32" s="18"/>
      <c r="D32" s="18"/>
      <c r="E32" s="18"/>
      <c r="F32" s="105" t="s">
        <v>28</v>
      </c>
      <c r="G32" s="18"/>
      <c r="H32" s="18"/>
      <c r="I32" s="105" t="s">
        <v>27</v>
      </c>
      <c r="J32" s="105" t="s">
        <v>29</v>
      </c>
      <c r="K32" s="35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s="23" customFormat="1" ht="14.25" customHeight="1">
      <c r="A33" s="18"/>
      <c r="B33" s="19"/>
      <c r="C33" s="18"/>
      <c r="D33" s="106" t="s">
        <v>30</v>
      </c>
      <c r="E33" s="14" t="s">
        <v>31</v>
      </c>
      <c r="F33" s="107">
        <f>ROUND((SUM(BD123:BD172)),2)</f>
        <v>0</v>
      </c>
      <c r="G33" s="18"/>
      <c r="H33" s="18"/>
      <c r="I33" s="108">
        <v>0.21</v>
      </c>
      <c r="J33" s="107">
        <f>ROUND(((SUM(BD123:BD172))*I33),2)</f>
        <v>0</v>
      </c>
      <c r="K33" s="35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s="23" customFormat="1" ht="14.25" customHeight="1">
      <c r="A34" s="18"/>
      <c r="B34" s="19"/>
      <c r="C34" s="18"/>
      <c r="D34" s="18"/>
      <c r="E34" s="14" t="s">
        <v>32</v>
      </c>
      <c r="F34" s="107">
        <f>ROUND((SUM(BE123:BE172)),2)</f>
        <v>0</v>
      </c>
      <c r="G34" s="18"/>
      <c r="H34" s="18"/>
      <c r="I34" s="108">
        <v>0.15</v>
      </c>
      <c r="J34" s="107">
        <f>ROUND(((SUM(BE123:BE172))*I34),2)</f>
        <v>0</v>
      </c>
      <c r="K34" s="3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s="23" customFormat="1" ht="14.25" customHeight="1" hidden="1">
      <c r="A35" s="18"/>
      <c r="B35" s="19"/>
      <c r="C35" s="18"/>
      <c r="D35" s="18"/>
      <c r="E35" s="14" t="s">
        <v>33</v>
      </c>
      <c r="F35" s="107">
        <f>ROUND((SUM(BF123:BF172)),2)</f>
        <v>0</v>
      </c>
      <c r="G35" s="18"/>
      <c r="H35" s="18"/>
      <c r="I35" s="108">
        <v>0.21</v>
      </c>
      <c r="J35" s="107">
        <f>0</f>
        <v>0</v>
      </c>
      <c r="K35" s="35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s="23" customFormat="1" ht="14.25" customHeight="1" hidden="1">
      <c r="A36" s="18"/>
      <c r="B36" s="19"/>
      <c r="C36" s="18"/>
      <c r="D36" s="18"/>
      <c r="E36" s="14" t="s">
        <v>34</v>
      </c>
      <c r="F36" s="107">
        <f>ROUND((SUM(BG123:BG172)),2)</f>
        <v>0</v>
      </c>
      <c r="G36" s="18"/>
      <c r="H36" s="18"/>
      <c r="I36" s="108">
        <v>0.15</v>
      </c>
      <c r="J36" s="107">
        <f>0</f>
        <v>0</v>
      </c>
      <c r="K36" s="35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s="23" customFormat="1" ht="14.25" customHeight="1" hidden="1">
      <c r="A37" s="18"/>
      <c r="B37" s="19"/>
      <c r="C37" s="18"/>
      <c r="D37" s="18"/>
      <c r="E37" s="14" t="s">
        <v>35</v>
      </c>
      <c r="F37" s="107">
        <f>ROUND((SUM(BH123:BH172)),2)</f>
        <v>0</v>
      </c>
      <c r="G37" s="18"/>
      <c r="H37" s="18"/>
      <c r="I37" s="108">
        <v>0</v>
      </c>
      <c r="J37" s="107">
        <f>0</f>
        <v>0</v>
      </c>
      <c r="K37" s="35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s="23" customFormat="1" ht="6.75" customHeight="1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35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s="23" customFormat="1" ht="24.75" customHeight="1">
      <c r="A39" s="18"/>
      <c r="B39" s="19"/>
      <c r="C39" s="109"/>
      <c r="D39" s="110" t="s">
        <v>36</v>
      </c>
      <c r="E39" s="59"/>
      <c r="F39" s="59"/>
      <c r="G39" s="111" t="s">
        <v>37</v>
      </c>
      <c r="H39" s="112" t="s">
        <v>38</v>
      </c>
      <c r="I39" s="59"/>
      <c r="J39" s="113">
        <f>SUM(J30:J37)</f>
        <v>0</v>
      </c>
      <c r="K39" s="35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s="23" customFormat="1" ht="14.25" customHeight="1">
      <c r="A40" s="18"/>
      <c r="B40" s="19"/>
      <c r="C40" s="18"/>
      <c r="D40" s="18"/>
      <c r="E40" s="18"/>
      <c r="F40" s="18"/>
      <c r="G40" s="18"/>
      <c r="H40" s="18"/>
      <c r="I40" s="18"/>
      <c r="J40" s="18"/>
      <c r="K40" s="3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2:11" ht="14.25" customHeight="1">
      <c r="B41" s="7"/>
      <c r="K41" s="7"/>
    </row>
    <row r="42" spans="2:11" ht="14.25" customHeight="1">
      <c r="B42" s="7"/>
      <c r="K42" s="7"/>
    </row>
    <row r="43" spans="2:11" ht="14.25" customHeight="1">
      <c r="B43" s="7"/>
      <c r="K43" s="7"/>
    </row>
    <row r="44" spans="2:11" ht="14.25" customHeight="1">
      <c r="B44" s="7"/>
      <c r="K44" s="7"/>
    </row>
    <row r="45" spans="2:11" ht="14.25" customHeight="1">
      <c r="B45" s="7"/>
      <c r="K45" s="7"/>
    </row>
    <row r="46" spans="2:11" ht="14.25" customHeight="1">
      <c r="B46" s="7"/>
      <c r="K46" s="7"/>
    </row>
    <row r="47" spans="2:11" ht="14.25" customHeight="1">
      <c r="B47" s="7"/>
      <c r="K47" s="7"/>
    </row>
    <row r="48" spans="2:11" ht="14.25" customHeight="1">
      <c r="B48" s="7"/>
      <c r="K48" s="7"/>
    </row>
    <row r="49" spans="2:11" ht="14.25" customHeight="1">
      <c r="B49" s="7"/>
      <c r="K49" s="7"/>
    </row>
    <row r="50" spans="2:11" s="23" customFormat="1" ht="14.25" customHeight="1">
      <c r="B50" s="35"/>
      <c r="D50" s="36" t="s">
        <v>39</v>
      </c>
      <c r="E50" s="37"/>
      <c r="F50" s="37"/>
      <c r="G50" s="36" t="s">
        <v>40</v>
      </c>
      <c r="H50" s="37"/>
      <c r="I50" s="37"/>
      <c r="J50" s="37"/>
      <c r="K50" s="35"/>
    </row>
    <row r="51" spans="2:11" ht="12.75">
      <c r="B51" s="7"/>
      <c r="K51" s="7"/>
    </row>
    <row r="52" spans="2:11" ht="12.75">
      <c r="B52" s="7"/>
      <c r="K52" s="7"/>
    </row>
    <row r="53" spans="2:11" ht="12.75">
      <c r="B53" s="7"/>
      <c r="K53" s="7"/>
    </row>
    <row r="54" spans="2:11" ht="12.75">
      <c r="B54" s="7"/>
      <c r="K54" s="7"/>
    </row>
    <row r="55" spans="2:11" ht="12.75">
      <c r="B55" s="7"/>
      <c r="K55" s="7"/>
    </row>
    <row r="56" spans="2:11" ht="12.75">
      <c r="B56" s="7"/>
      <c r="K56" s="7"/>
    </row>
    <row r="57" spans="2:11" ht="12.75">
      <c r="B57" s="7"/>
      <c r="K57" s="7"/>
    </row>
    <row r="58" spans="2:11" ht="12.75">
      <c r="B58" s="7"/>
      <c r="K58" s="7"/>
    </row>
    <row r="59" spans="2:11" ht="12.75">
      <c r="B59" s="7"/>
      <c r="K59" s="7"/>
    </row>
    <row r="60" spans="2:11" ht="12.75">
      <c r="B60" s="7"/>
      <c r="K60" s="7"/>
    </row>
    <row r="61" spans="1:30" s="23" customFormat="1" ht="12.75">
      <c r="A61" s="18"/>
      <c r="B61" s="19"/>
      <c r="C61" s="18"/>
      <c r="D61" s="38" t="s">
        <v>41</v>
      </c>
      <c r="E61" s="21"/>
      <c r="F61" s="114" t="s">
        <v>42</v>
      </c>
      <c r="G61" s="38" t="s">
        <v>41</v>
      </c>
      <c r="H61" s="21"/>
      <c r="I61" s="21"/>
      <c r="J61" s="115" t="s">
        <v>42</v>
      </c>
      <c r="K61" s="35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2:11" ht="12.75">
      <c r="B62" s="7"/>
      <c r="K62" s="7"/>
    </row>
    <row r="63" spans="2:11" ht="12.75">
      <c r="B63" s="7"/>
      <c r="K63" s="7"/>
    </row>
    <row r="64" spans="2:11" ht="12.75">
      <c r="B64" s="7"/>
      <c r="K64" s="7"/>
    </row>
    <row r="65" spans="1:30" s="23" customFormat="1" ht="12.75">
      <c r="A65" s="18"/>
      <c r="B65" s="19"/>
      <c r="C65" s="18"/>
      <c r="D65" s="36" t="s">
        <v>43</v>
      </c>
      <c r="E65" s="39"/>
      <c r="F65" s="39"/>
      <c r="G65" s="36" t="s">
        <v>44</v>
      </c>
      <c r="H65" s="39"/>
      <c r="I65" s="39"/>
      <c r="J65" s="39"/>
      <c r="K65" s="35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2:11" ht="12.75">
      <c r="B66" s="7"/>
      <c r="K66" s="7"/>
    </row>
    <row r="67" spans="2:11" ht="12.75">
      <c r="B67" s="7"/>
      <c r="K67" s="7"/>
    </row>
    <row r="68" spans="2:11" ht="12.75">
      <c r="B68" s="7"/>
      <c r="K68" s="7"/>
    </row>
    <row r="69" spans="2:11" ht="12.75">
      <c r="B69" s="7"/>
      <c r="K69" s="7"/>
    </row>
    <row r="70" spans="2:11" ht="12.75">
      <c r="B70" s="7"/>
      <c r="K70" s="7"/>
    </row>
    <row r="71" spans="2:11" ht="12.75">
      <c r="B71" s="7"/>
      <c r="K71" s="7"/>
    </row>
    <row r="72" spans="2:11" ht="12.75">
      <c r="B72" s="7"/>
      <c r="K72" s="7"/>
    </row>
    <row r="73" spans="2:11" ht="12.75">
      <c r="B73" s="7"/>
      <c r="K73" s="7"/>
    </row>
    <row r="74" spans="2:11" ht="12.75">
      <c r="B74" s="7"/>
      <c r="K74" s="7"/>
    </row>
    <row r="75" spans="2:11" ht="12.75">
      <c r="B75" s="7"/>
      <c r="K75" s="7"/>
    </row>
    <row r="76" spans="1:30" s="23" customFormat="1" ht="12.75">
      <c r="A76" s="18"/>
      <c r="B76" s="19"/>
      <c r="C76" s="18"/>
      <c r="D76" s="38" t="s">
        <v>41</v>
      </c>
      <c r="E76" s="21"/>
      <c r="F76" s="114" t="s">
        <v>42</v>
      </c>
      <c r="G76" s="38" t="s">
        <v>41</v>
      </c>
      <c r="H76" s="21"/>
      <c r="I76" s="21"/>
      <c r="J76" s="115" t="s">
        <v>42</v>
      </c>
      <c r="K76" s="35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s="23" customFormat="1" ht="14.25" customHeight="1">
      <c r="A77" s="18"/>
      <c r="B77" s="40"/>
      <c r="C77" s="41"/>
      <c r="D77" s="41"/>
      <c r="E77" s="41"/>
      <c r="F77" s="41"/>
      <c r="G77" s="41"/>
      <c r="H77" s="41"/>
      <c r="I77" s="41"/>
      <c r="J77" s="41"/>
      <c r="K77" s="35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81" spans="1:30" s="23" customFormat="1" ht="6.75" customHeight="1">
      <c r="A81" s="18"/>
      <c r="B81" s="42"/>
      <c r="C81" s="43"/>
      <c r="D81" s="43"/>
      <c r="E81" s="43"/>
      <c r="F81" s="43"/>
      <c r="G81" s="43"/>
      <c r="H81" s="43"/>
      <c r="I81" s="43"/>
      <c r="J81" s="43"/>
      <c r="K81" s="35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s="23" customFormat="1" ht="24.75" customHeight="1">
      <c r="A82" s="18"/>
      <c r="B82" s="19"/>
      <c r="C82" s="8" t="s">
        <v>78</v>
      </c>
      <c r="D82" s="18"/>
      <c r="E82" s="18"/>
      <c r="F82" s="18"/>
      <c r="G82" s="18"/>
      <c r="H82" s="18"/>
      <c r="I82" s="18"/>
      <c r="J82" s="18"/>
      <c r="K82" s="35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s="23" customFormat="1" ht="6.75" customHeight="1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35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s="23" customFormat="1" ht="12" customHeight="1">
      <c r="A84" s="18"/>
      <c r="B84" s="19"/>
      <c r="C84" s="14" t="s">
        <v>12</v>
      </c>
      <c r="D84" s="18"/>
      <c r="E84" s="18"/>
      <c r="F84" s="18"/>
      <c r="G84" s="18"/>
      <c r="H84" s="18"/>
      <c r="I84" s="18"/>
      <c r="J84" s="18"/>
      <c r="K84" s="35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s="23" customFormat="1" ht="16.5" customHeight="1">
      <c r="A85" s="18"/>
      <c r="B85" s="19"/>
      <c r="C85" s="18"/>
      <c r="D85" s="18"/>
      <c r="E85" s="98">
        <f>E7</f>
        <v>0</v>
      </c>
      <c r="F85" s="98"/>
      <c r="G85" s="98"/>
      <c r="H85" s="98"/>
      <c r="I85" s="18"/>
      <c r="J85" s="18"/>
      <c r="K85" s="35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30" s="23" customFormat="1" ht="12" customHeight="1">
      <c r="A86" s="18"/>
      <c r="B86" s="19"/>
      <c r="C86" s="14" t="s">
        <v>77</v>
      </c>
      <c r="D86" s="18"/>
      <c r="E86" s="18"/>
      <c r="F86" s="18"/>
      <c r="G86" s="18"/>
      <c r="H86" s="18"/>
      <c r="I86" s="18"/>
      <c r="J86" s="18"/>
      <c r="K86" s="35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:30" s="23" customFormat="1" ht="16.5" customHeight="1">
      <c r="A87" s="18"/>
      <c r="B87" s="19"/>
      <c r="C87" s="18"/>
      <c r="D87" s="18"/>
      <c r="E87" s="49" t="str">
        <f>E9</f>
        <v>Střecha</v>
      </c>
      <c r="F87" s="49"/>
      <c r="G87" s="49"/>
      <c r="H87" s="49"/>
      <c r="I87" s="18"/>
      <c r="J87" s="18"/>
      <c r="K87" s="35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:30" s="23" customFormat="1" ht="6.75" customHeight="1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35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:30" s="23" customFormat="1" ht="12" customHeight="1">
      <c r="A89" s="18"/>
      <c r="B89" s="19"/>
      <c r="C89" s="14" t="s">
        <v>15</v>
      </c>
      <c r="D89" s="18"/>
      <c r="E89" s="18"/>
      <c r="F89" s="15" t="str">
        <f>F12</f>
        <v> </v>
      </c>
      <c r="G89" s="18"/>
      <c r="H89" s="18"/>
      <c r="I89" s="14" t="s">
        <v>17</v>
      </c>
      <c r="J89" s="116">
        <f>IF(J12="","",J12)</f>
      </c>
      <c r="K89" s="35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30" s="23" customFormat="1" ht="6.75" customHeight="1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35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s="23" customFormat="1" ht="15" customHeight="1">
      <c r="A91" s="18"/>
      <c r="B91" s="19"/>
      <c r="C91" s="14" t="s">
        <v>18</v>
      </c>
      <c r="D91" s="18"/>
      <c r="E91" s="18"/>
      <c r="F91" s="15" t="str">
        <f>E15</f>
        <v> </v>
      </c>
      <c r="G91" s="18"/>
      <c r="H91" s="18"/>
      <c r="I91" s="14" t="s">
        <v>22</v>
      </c>
      <c r="J91" s="117" t="str">
        <f>E21</f>
        <v> </v>
      </c>
      <c r="K91" s="35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s="23" customFormat="1" ht="15" customHeight="1">
      <c r="A92" s="18"/>
      <c r="B92" s="19"/>
      <c r="C92" s="14" t="s">
        <v>21</v>
      </c>
      <c r="D92" s="18"/>
      <c r="E92" s="18"/>
      <c r="F92" s="15" t="str">
        <f>IF(E18="","",E18)</f>
        <v> </v>
      </c>
      <c r="G92" s="18"/>
      <c r="H92" s="18"/>
      <c r="I92" s="14" t="s">
        <v>24</v>
      </c>
      <c r="J92" s="117" t="str">
        <f>E24</f>
        <v> </v>
      </c>
      <c r="K92" s="35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s="23" customFormat="1" ht="9.75" customHeight="1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35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s="23" customFormat="1" ht="29.25" customHeight="1">
      <c r="A94" s="18"/>
      <c r="B94" s="19"/>
      <c r="C94" s="118" t="s">
        <v>79</v>
      </c>
      <c r="D94" s="109"/>
      <c r="E94" s="109"/>
      <c r="F94" s="109"/>
      <c r="G94" s="109"/>
      <c r="H94" s="109"/>
      <c r="I94" s="109"/>
      <c r="J94" s="119" t="s">
        <v>80</v>
      </c>
      <c r="K94" s="35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s="23" customFormat="1" ht="9.75" customHeight="1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35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46" s="23" customFormat="1" ht="22.5" customHeight="1">
      <c r="A96" s="18"/>
      <c r="B96" s="19"/>
      <c r="C96" s="120" t="s">
        <v>81</v>
      </c>
      <c r="D96" s="18"/>
      <c r="E96" s="18"/>
      <c r="F96" s="18"/>
      <c r="G96" s="18"/>
      <c r="H96" s="18"/>
      <c r="I96" s="18"/>
      <c r="J96" s="104">
        <f>J123</f>
        <v>0</v>
      </c>
      <c r="K96" s="35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T96" s="4" t="s">
        <v>82</v>
      </c>
    </row>
    <row r="97" spans="2:11" s="121" customFormat="1" ht="24.75" customHeight="1">
      <c r="B97" s="122"/>
      <c r="D97" s="123" t="s">
        <v>83</v>
      </c>
      <c r="E97" s="124"/>
      <c r="F97" s="124"/>
      <c r="G97" s="124"/>
      <c r="H97" s="124"/>
      <c r="I97" s="124"/>
      <c r="J97" s="125">
        <f>J124</f>
        <v>0</v>
      </c>
      <c r="K97" s="122"/>
    </row>
    <row r="98" spans="2:11" s="126" customFormat="1" ht="19.5" customHeight="1">
      <c r="B98" s="127"/>
      <c r="D98" s="128" t="s">
        <v>84</v>
      </c>
      <c r="E98" s="129"/>
      <c r="F98" s="129"/>
      <c r="G98" s="129"/>
      <c r="H98" s="129"/>
      <c r="I98" s="129"/>
      <c r="J98" s="130">
        <f>J125</f>
        <v>0</v>
      </c>
      <c r="K98" s="127"/>
    </row>
    <row r="99" spans="2:11" s="126" customFormat="1" ht="19.5" customHeight="1">
      <c r="B99" s="127"/>
      <c r="D99" s="128" t="s">
        <v>85</v>
      </c>
      <c r="E99" s="129"/>
      <c r="F99" s="129"/>
      <c r="G99" s="129"/>
      <c r="H99" s="129"/>
      <c r="I99" s="129"/>
      <c r="J99" s="130">
        <f>J130</f>
        <v>0</v>
      </c>
      <c r="K99" s="127"/>
    </row>
    <row r="100" spans="2:11" s="121" customFormat="1" ht="24.75" customHeight="1">
      <c r="B100" s="122"/>
      <c r="D100" s="123" t="s">
        <v>86</v>
      </c>
      <c r="E100" s="124"/>
      <c r="F100" s="124"/>
      <c r="G100" s="124"/>
      <c r="H100" s="124"/>
      <c r="I100" s="124"/>
      <c r="J100" s="125">
        <f>J131</f>
        <v>0</v>
      </c>
      <c r="K100" s="122"/>
    </row>
    <row r="101" spans="2:11" s="126" customFormat="1" ht="19.5" customHeight="1">
      <c r="B101" s="127"/>
      <c r="D101" s="128" t="s">
        <v>87</v>
      </c>
      <c r="E101" s="129"/>
      <c r="F101" s="129"/>
      <c r="G101" s="129"/>
      <c r="H101" s="129"/>
      <c r="I101" s="129"/>
      <c r="J101" s="130">
        <f>J143</f>
        <v>0</v>
      </c>
      <c r="K101" s="127"/>
    </row>
    <row r="102" spans="2:11" s="126" customFormat="1" ht="19.5" customHeight="1">
      <c r="B102" s="127"/>
      <c r="D102" s="128" t="s">
        <v>88</v>
      </c>
      <c r="E102" s="129"/>
      <c r="F102" s="129"/>
      <c r="G102" s="129"/>
      <c r="H102" s="129"/>
      <c r="I102" s="129"/>
      <c r="J102" s="130">
        <f>J132</f>
        <v>0</v>
      </c>
      <c r="K102" s="127"/>
    </row>
    <row r="103" spans="2:11" s="126" customFormat="1" ht="19.5" customHeight="1">
      <c r="B103" s="127"/>
      <c r="D103" s="128" t="s">
        <v>89</v>
      </c>
      <c r="E103" s="128"/>
      <c r="F103" s="129"/>
      <c r="G103" s="129"/>
      <c r="H103" s="129"/>
      <c r="I103" s="129"/>
      <c r="J103" s="130">
        <f>J162</f>
        <v>0</v>
      </c>
      <c r="K103" s="127"/>
    </row>
    <row r="104" spans="1:30" s="23" customFormat="1" ht="21.75" customHeight="1">
      <c r="A104" s="18"/>
      <c r="B104" s="19"/>
      <c r="C104" s="18"/>
      <c r="D104" s="18"/>
      <c r="E104" s="18"/>
      <c r="F104" s="18"/>
      <c r="G104" s="18"/>
      <c r="H104" s="18"/>
      <c r="I104" s="18"/>
      <c r="J104" s="18"/>
      <c r="K104" s="35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30" s="23" customFormat="1" ht="6.75" customHeight="1">
      <c r="A105" s="18"/>
      <c r="B105" s="40"/>
      <c r="C105" s="41"/>
      <c r="D105" s="41"/>
      <c r="E105" s="41"/>
      <c r="F105" s="41"/>
      <c r="G105" s="41"/>
      <c r="H105" s="41"/>
      <c r="I105" s="41"/>
      <c r="J105" s="41"/>
      <c r="K105" s="35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9" spans="1:30" s="23" customFormat="1" ht="6.75" customHeight="1">
      <c r="A109" s="18"/>
      <c r="B109" s="42"/>
      <c r="C109" s="43"/>
      <c r="D109" s="43"/>
      <c r="E109" s="43"/>
      <c r="F109" s="43"/>
      <c r="G109" s="43"/>
      <c r="H109" s="43"/>
      <c r="I109" s="43"/>
      <c r="J109" s="43"/>
      <c r="K109" s="35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0" s="23" customFormat="1" ht="24.75" customHeight="1">
      <c r="A110" s="18"/>
      <c r="B110" s="19"/>
      <c r="C110" s="8" t="s">
        <v>90</v>
      </c>
      <c r="D110" s="18"/>
      <c r="E110" s="18"/>
      <c r="F110" s="18"/>
      <c r="G110" s="18"/>
      <c r="H110" s="18"/>
      <c r="I110" s="18"/>
      <c r="J110" s="18"/>
      <c r="K110" s="35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0" s="23" customFormat="1" ht="6.75" customHeight="1">
      <c r="A111" s="18"/>
      <c r="B111" s="19"/>
      <c r="C111" s="18"/>
      <c r="D111" s="18"/>
      <c r="E111" s="18"/>
      <c r="F111" s="18"/>
      <c r="G111" s="18"/>
      <c r="H111" s="18"/>
      <c r="I111" s="18"/>
      <c r="J111" s="18"/>
      <c r="K111" s="35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0" s="23" customFormat="1" ht="12" customHeight="1">
      <c r="A112" s="18"/>
      <c r="B112" s="19"/>
      <c r="C112" s="14" t="s">
        <v>12</v>
      </c>
      <c r="D112" s="18"/>
      <c r="E112" s="18"/>
      <c r="F112" s="18"/>
      <c r="G112" s="18"/>
      <c r="H112" s="18"/>
      <c r="I112" s="18"/>
      <c r="J112" s="18"/>
      <c r="K112" s="35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1:30" s="23" customFormat="1" ht="16.5" customHeight="1">
      <c r="A113" s="18"/>
      <c r="B113" s="19"/>
      <c r="C113" s="18"/>
      <c r="D113" s="18"/>
      <c r="E113" s="98">
        <f>E7</f>
        <v>0</v>
      </c>
      <c r="F113" s="98"/>
      <c r="G113" s="98"/>
      <c r="H113" s="98"/>
      <c r="I113" s="18"/>
      <c r="J113" s="18"/>
      <c r="K113" s="35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1:30" s="23" customFormat="1" ht="12" customHeight="1">
      <c r="A114" s="18"/>
      <c r="B114" s="19"/>
      <c r="C114" s="14" t="s">
        <v>77</v>
      </c>
      <c r="D114" s="18"/>
      <c r="E114" s="18"/>
      <c r="F114" s="18"/>
      <c r="G114" s="18"/>
      <c r="H114" s="18"/>
      <c r="I114" s="18"/>
      <c r="J114" s="18"/>
      <c r="K114" s="35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1:30" s="23" customFormat="1" ht="16.5" customHeight="1">
      <c r="A115" s="18"/>
      <c r="B115" s="19"/>
      <c r="C115" s="18"/>
      <c r="D115" s="18"/>
      <c r="E115" s="49" t="str">
        <f>E9</f>
        <v>Střecha</v>
      </c>
      <c r="F115" s="49"/>
      <c r="G115" s="49"/>
      <c r="H115" s="49"/>
      <c r="I115" s="18"/>
      <c r="J115" s="18"/>
      <c r="K115" s="35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1:30" s="23" customFormat="1" ht="6.75" customHeight="1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35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1:30" s="23" customFormat="1" ht="12" customHeight="1">
      <c r="A117" s="18"/>
      <c r="B117" s="19"/>
      <c r="C117" s="14" t="s">
        <v>15</v>
      </c>
      <c r="D117" s="18"/>
      <c r="E117" s="18"/>
      <c r="F117" s="15" t="str">
        <f>F12</f>
        <v> </v>
      </c>
      <c r="G117" s="18"/>
      <c r="H117" s="18"/>
      <c r="I117" s="14" t="s">
        <v>17</v>
      </c>
      <c r="J117" s="116">
        <f>IF(J12="","",J12)</f>
      </c>
      <c r="K117" s="35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1:30" s="23" customFormat="1" ht="6.75" customHeight="1">
      <c r="A118" s="18"/>
      <c r="B118" s="19"/>
      <c r="C118" s="18"/>
      <c r="D118" s="18"/>
      <c r="E118" s="18"/>
      <c r="F118" s="18"/>
      <c r="G118" s="18"/>
      <c r="H118" s="18"/>
      <c r="I118" s="18"/>
      <c r="J118" s="18"/>
      <c r="K118" s="35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1:30" s="23" customFormat="1" ht="15" customHeight="1">
      <c r="A119" s="18"/>
      <c r="B119" s="19"/>
      <c r="C119" s="14" t="s">
        <v>18</v>
      </c>
      <c r="D119" s="18"/>
      <c r="E119" s="18"/>
      <c r="F119" s="15" t="str">
        <f>E15</f>
        <v> </v>
      </c>
      <c r="G119" s="18"/>
      <c r="H119" s="18"/>
      <c r="I119" s="14" t="s">
        <v>22</v>
      </c>
      <c r="J119" s="117" t="str">
        <f>E21</f>
        <v> </v>
      </c>
      <c r="K119" s="35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30" s="23" customFormat="1" ht="15" customHeight="1">
      <c r="A120" s="18"/>
      <c r="B120" s="19"/>
      <c r="C120" s="14" t="s">
        <v>21</v>
      </c>
      <c r="D120" s="18"/>
      <c r="E120" s="18"/>
      <c r="F120" s="15" t="str">
        <f>IF(E18="","",E18)</f>
        <v> </v>
      </c>
      <c r="G120" s="18"/>
      <c r="H120" s="18"/>
      <c r="I120" s="14" t="s">
        <v>24</v>
      </c>
      <c r="J120" s="117" t="str">
        <f>E24</f>
        <v> </v>
      </c>
      <c r="K120" s="35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1:30" s="23" customFormat="1" ht="9.75" customHeight="1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35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s="136" customFormat="1" ht="29.25" customHeight="1">
      <c r="A122" s="131"/>
      <c r="B122" s="132"/>
      <c r="C122" s="133" t="s">
        <v>91</v>
      </c>
      <c r="D122" s="134" t="s">
        <v>51</v>
      </c>
      <c r="E122" s="134" t="s">
        <v>47</v>
      </c>
      <c r="F122" s="134" t="s">
        <v>48</v>
      </c>
      <c r="G122" s="134" t="s">
        <v>92</v>
      </c>
      <c r="H122" s="134" t="s">
        <v>93</v>
      </c>
      <c r="I122" s="134" t="s">
        <v>94</v>
      </c>
      <c r="J122" s="134" t="s">
        <v>80</v>
      </c>
      <c r="K122" s="135"/>
      <c r="L122" s="64"/>
      <c r="M122" s="65" t="s">
        <v>30</v>
      </c>
      <c r="N122" s="65" t="s">
        <v>95</v>
      </c>
      <c r="O122" s="65" t="s">
        <v>96</v>
      </c>
      <c r="P122" s="65" t="s">
        <v>97</v>
      </c>
      <c r="Q122" s="65" t="s">
        <v>98</v>
      </c>
      <c r="R122" s="65" t="s">
        <v>99</v>
      </c>
      <c r="S122" s="66" t="s">
        <v>100</v>
      </c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</row>
    <row r="123" spans="1:62" s="23" customFormat="1" ht="22.5" customHeight="1">
      <c r="A123" s="18"/>
      <c r="B123" s="19"/>
      <c r="C123" s="72" t="s">
        <v>101</v>
      </c>
      <c r="D123" s="18"/>
      <c r="E123" s="18"/>
      <c r="F123" s="18"/>
      <c r="G123" s="18"/>
      <c r="H123" s="18"/>
      <c r="I123" s="18"/>
      <c r="J123" s="137">
        <f>J124+J131</f>
        <v>0</v>
      </c>
      <c r="K123" s="19"/>
      <c r="L123" s="67"/>
      <c r="M123" s="54"/>
      <c r="N123" s="68"/>
      <c r="O123" s="138" t="e">
        <f>O124</f>
        <v>#VALUE!</v>
      </c>
      <c r="P123" s="68"/>
      <c r="Q123" s="138" t="e">
        <f>Q124</f>
        <v>#VALUE!</v>
      </c>
      <c r="R123" s="68"/>
      <c r="S123" s="139" t="e">
        <f>S124</f>
        <v>#VALUE!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S123" s="4" t="s">
        <v>65</v>
      </c>
      <c r="AT123" s="4" t="s">
        <v>82</v>
      </c>
      <c r="BJ123" s="140" t="e">
        <f>BJ124</f>
        <v>#VALUE!</v>
      </c>
    </row>
    <row r="124" spans="2:62" s="141" customFormat="1" ht="25.5" customHeight="1">
      <c r="B124" s="142"/>
      <c r="D124" s="143" t="s">
        <v>65</v>
      </c>
      <c r="E124" s="144" t="s">
        <v>102</v>
      </c>
      <c r="F124" s="144" t="s">
        <v>103</v>
      </c>
      <c r="J124" s="145">
        <f>J125+J130</f>
        <v>0</v>
      </c>
      <c r="K124" s="142"/>
      <c r="L124" s="146"/>
      <c r="M124" s="147"/>
      <c r="N124" s="147"/>
      <c r="O124" s="148" t="e">
        <f>O125+O130+O143</f>
        <v>#VALUE!</v>
      </c>
      <c r="P124" s="147"/>
      <c r="Q124" s="148" t="e">
        <f>Q125+Q130+Q143</f>
        <v>#VALUE!</v>
      </c>
      <c r="R124" s="147"/>
      <c r="S124" s="149" t="e">
        <f>S125+S130+S143</f>
        <v>#VALUE!</v>
      </c>
      <c r="AQ124" s="143" t="s">
        <v>73</v>
      </c>
      <c r="AS124" s="150" t="s">
        <v>65</v>
      </c>
      <c r="AT124" s="150" t="s">
        <v>66</v>
      </c>
      <c r="AX124" s="143" t="s">
        <v>104</v>
      </c>
      <c r="BJ124" s="151" t="e">
        <f>BJ125+BJ130+BJ143</f>
        <v>#VALUE!</v>
      </c>
    </row>
    <row r="125" spans="2:62" s="141" customFormat="1" ht="22.5" customHeight="1">
      <c r="B125" s="142"/>
      <c r="D125" s="143" t="s">
        <v>65</v>
      </c>
      <c r="E125" s="152" t="s">
        <v>105</v>
      </c>
      <c r="F125" s="152" t="s">
        <v>106</v>
      </c>
      <c r="J125" s="153">
        <f>BJ125</f>
        <v>0</v>
      </c>
      <c r="K125" s="142"/>
      <c r="L125" s="146"/>
      <c r="M125" s="147"/>
      <c r="N125" s="147"/>
      <c r="O125" s="148">
        <f>SUM(O126:O129)</f>
        <v>37.650000000000006</v>
      </c>
      <c r="P125" s="147"/>
      <c r="Q125" s="148">
        <f>SUM(Q126:Q129)</f>
        <v>0</v>
      </c>
      <c r="R125" s="147"/>
      <c r="S125" s="149">
        <f>SUM(S126:S129)</f>
        <v>0</v>
      </c>
      <c r="AQ125" s="143" t="s">
        <v>73</v>
      </c>
      <c r="AS125" s="150" t="s">
        <v>65</v>
      </c>
      <c r="AT125" s="150" t="s">
        <v>73</v>
      </c>
      <c r="AX125" s="143" t="s">
        <v>104</v>
      </c>
      <c r="BJ125" s="151">
        <f>SUM(BJ126:BJ129)</f>
        <v>0</v>
      </c>
    </row>
    <row r="126" spans="1:64" s="23" customFormat="1" ht="12.75">
      <c r="A126" s="18"/>
      <c r="B126" s="154"/>
      <c r="C126" s="155" t="s">
        <v>73</v>
      </c>
      <c r="D126" s="155" t="s">
        <v>107</v>
      </c>
      <c r="E126" s="156" t="s">
        <v>108</v>
      </c>
      <c r="F126" s="157" t="s">
        <v>109</v>
      </c>
      <c r="G126" s="158" t="s">
        <v>110</v>
      </c>
      <c r="H126" s="159">
        <v>150</v>
      </c>
      <c r="I126" s="160"/>
      <c r="J126" s="160">
        <f>ROUND(I126*H126,2)</f>
        <v>0</v>
      </c>
      <c r="K126" s="19"/>
      <c r="L126" s="161"/>
      <c r="M126" s="162" t="s">
        <v>31</v>
      </c>
      <c r="N126" s="163">
        <v>0.154</v>
      </c>
      <c r="O126" s="163">
        <f>N126*H126</f>
        <v>23.1</v>
      </c>
      <c r="P126" s="163">
        <v>0</v>
      </c>
      <c r="Q126" s="163">
        <f>P126*H126</f>
        <v>0</v>
      </c>
      <c r="R126" s="163">
        <v>0</v>
      </c>
      <c r="S126" s="164">
        <f>R126*H126</f>
        <v>0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Q126" s="165" t="s">
        <v>111</v>
      </c>
      <c r="AS126" s="165" t="s">
        <v>107</v>
      </c>
      <c r="AT126" s="165" t="s">
        <v>75</v>
      </c>
      <c r="AX126" s="4" t="s">
        <v>104</v>
      </c>
      <c r="BD126" s="166">
        <f>IF(M126="základní",J126,0)</f>
        <v>0</v>
      </c>
      <c r="BE126" s="166">
        <f>IF(M126="snížená",J126,0)</f>
        <v>0</v>
      </c>
      <c r="BF126" s="166">
        <f>IF(M126="zákl. přenesená",J126,0)</f>
        <v>0</v>
      </c>
      <c r="BG126" s="166">
        <f>IF(M126="sníž. přenesená",J126,0)</f>
        <v>0</v>
      </c>
      <c r="BH126" s="166">
        <f>IF(M126="nulová",J126,0)</f>
        <v>0</v>
      </c>
      <c r="BI126" s="4" t="s">
        <v>73</v>
      </c>
      <c r="BJ126" s="166">
        <f>ROUND(I126*H126,2)</f>
        <v>0</v>
      </c>
      <c r="BK126" s="4" t="s">
        <v>111</v>
      </c>
      <c r="BL126" s="165" t="s">
        <v>112</v>
      </c>
    </row>
    <row r="127" spans="1:64" s="23" customFormat="1" ht="12.75">
      <c r="A127" s="18"/>
      <c r="B127" s="154"/>
      <c r="C127" s="155" t="s">
        <v>75</v>
      </c>
      <c r="D127" s="155" t="s">
        <v>107</v>
      </c>
      <c r="E127" s="156" t="s">
        <v>113</v>
      </c>
      <c r="F127" s="157" t="s">
        <v>114</v>
      </c>
      <c r="G127" s="158" t="s">
        <v>110</v>
      </c>
      <c r="H127" s="159">
        <v>4500</v>
      </c>
      <c r="I127" s="160"/>
      <c r="J127" s="160">
        <f>ROUND(I127*H127,2)</f>
        <v>0</v>
      </c>
      <c r="K127" s="19"/>
      <c r="L127" s="161"/>
      <c r="M127" s="162" t="s">
        <v>31</v>
      </c>
      <c r="N127" s="163">
        <v>0</v>
      </c>
      <c r="O127" s="163">
        <f>N127*H127</f>
        <v>0</v>
      </c>
      <c r="P127" s="163">
        <v>0</v>
      </c>
      <c r="Q127" s="163">
        <f>P127*H127</f>
        <v>0</v>
      </c>
      <c r="R127" s="163">
        <v>0</v>
      </c>
      <c r="S127" s="164">
        <f>R127*H127</f>
        <v>0</v>
      </c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Q127" s="165" t="s">
        <v>111</v>
      </c>
      <c r="AS127" s="165" t="s">
        <v>107</v>
      </c>
      <c r="AT127" s="165" t="s">
        <v>75</v>
      </c>
      <c r="AX127" s="4" t="s">
        <v>104</v>
      </c>
      <c r="BD127" s="166">
        <f>IF(M127="základní",J127,0)</f>
        <v>0</v>
      </c>
      <c r="BE127" s="166">
        <f>IF(M127="snížená",J127,0)</f>
        <v>0</v>
      </c>
      <c r="BF127" s="166">
        <f>IF(M127="zákl. přenesená",J127,0)</f>
        <v>0</v>
      </c>
      <c r="BG127" s="166">
        <f>IF(M127="sníž. přenesená",J127,0)</f>
        <v>0</v>
      </c>
      <c r="BH127" s="166">
        <f>IF(M127="nulová",J127,0)</f>
        <v>0</v>
      </c>
      <c r="BI127" s="4" t="s">
        <v>73</v>
      </c>
      <c r="BJ127" s="166">
        <f>ROUND(I127*H127,2)</f>
        <v>0</v>
      </c>
      <c r="BK127" s="4" t="s">
        <v>111</v>
      </c>
      <c r="BL127" s="165" t="s">
        <v>115</v>
      </c>
    </row>
    <row r="128" spans="1:64" s="23" customFormat="1" ht="12.75">
      <c r="A128" s="18"/>
      <c r="B128" s="154"/>
      <c r="C128" s="155" t="s">
        <v>116</v>
      </c>
      <c r="D128" s="155" t="s">
        <v>107</v>
      </c>
      <c r="E128" s="156" t="s">
        <v>117</v>
      </c>
      <c r="F128" s="157" t="s">
        <v>118</v>
      </c>
      <c r="G128" s="158" t="s">
        <v>110</v>
      </c>
      <c r="H128" s="159">
        <v>150</v>
      </c>
      <c r="I128" s="160"/>
      <c r="J128" s="160">
        <f>ROUND(I128*H128,2)</f>
        <v>0</v>
      </c>
      <c r="K128" s="19"/>
      <c r="L128" s="161"/>
      <c r="M128" s="162" t="s">
        <v>31</v>
      </c>
      <c r="N128" s="163">
        <v>0.09700000000000002</v>
      </c>
      <c r="O128" s="163">
        <f>N128*H128</f>
        <v>14.550000000000002</v>
      </c>
      <c r="P128" s="163">
        <v>0</v>
      </c>
      <c r="Q128" s="163">
        <f>P128*H128</f>
        <v>0</v>
      </c>
      <c r="R128" s="163">
        <v>0</v>
      </c>
      <c r="S128" s="164">
        <f>R128*H128</f>
        <v>0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Q128" s="165" t="s">
        <v>111</v>
      </c>
      <c r="AS128" s="165" t="s">
        <v>107</v>
      </c>
      <c r="AT128" s="165" t="s">
        <v>75</v>
      </c>
      <c r="AX128" s="4" t="s">
        <v>104</v>
      </c>
      <c r="BD128" s="166">
        <f>IF(M128="základní",J128,0)</f>
        <v>0</v>
      </c>
      <c r="BE128" s="166">
        <f>IF(M128="snížená",J128,0)</f>
        <v>0</v>
      </c>
      <c r="BF128" s="166">
        <f>IF(M128="zákl. přenesená",J128,0)</f>
        <v>0</v>
      </c>
      <c r="BG128" s="166">
        <f>IF(M128="sníž. přenesená",J128,0)</f>
        <v>0</v>
      </c>
      <c r="BH128" s="166">
        <f>IF(M128="nulová",J128,0)</f>
        <v>0</v>
      </c>
      <c r="BI128" s="4" t="s">
        <v>73</v>
      </c>
      <c r="BJ128" s="166">
        <f>ROUND(I128*H128,2)</f>
        <v>0</v>
      </c>
      <c r="BK128" s="4" t="s">
        <v>111</v>
      </c>
      <c r="BL128" s="165" t="s">
        <v>119</v>
      </c>
    </row>
    <row r="129" spans="1:64" s="23" customFormat="1" ht="16.5" customHeight="1">
      <c r="A129" s="18"/>
      <c r="B129" s="154"/>
      <c r="C129" s="155" t="s">
        <v>111</v>
      </c>
      <c r="D129" s="155" t="s">
        <v>107</v>
      </c>
      <c r="E129" s="156" t="s">
        <v>120</v>
      </c>
      <c r="F129" s="157" t="s">
        <v>121</v>
      </c>
      <c r="G129" s="158" t="s">
        <v>122</v>
      </c>
      <c r="H129" s="159">
        <v>1</v>
      </c>
      <c r="I129" s="160"/>
      <c r="J129" s="160">
        <f>ROUND(I129*H129,2)</f>
        <v>0</v>
      </c>
      <c r="K129" s="19"/>
      <c r="L129" s="161"/>
      <c r="M129" s="162" t="s">
        <v>31</v>
      </c>
      <c r="N129" s="163">
        <v>0</v>
      </c>
      <c r="O129" s="163">
        <f>N129*H129</f>
        <v>0</v>
      </c>
      <c r="P129" s="163">
        <v>0</v>
      </c>
      <c r="Q129" s="163">
        <f>P129*H129</f>
        <v>0</v>
      </c>
      <c r="R129" s="163">
        <v>0</v>
      </c>
      <c r="S129" s="164">
        <f>R129*H129</f>
        <v>0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Q129" s="165" t="s">
        <v>111</v>
      </c>
      <c r="AS129" s="165" t="s">
        <v>107</v>
      </c>
      <c r="AT129" s="165" t="s">
        <v>75</v>
      </c>
      <c r="AX129" s="4" t="s">
        <v>104</v>
      </c>
      <c r="BD129" s="166">
        <f>IF(M129="základní",J129,0)</f>
        <v>0</v>
      </c>
      <c r="BE129" s="166">
        <f>IF(M129="snížená",J129,0)</f>
        <v>0</v>
      </c>
      <c r="BF129" s="166">
        <f>IF(M129="zákl. přenesená",J129,0)</f>
        <v>0</v>
      </c>
      <c r="BG129" s="166">
        <f>IF(M129="sníž. přenesená",J129,0)</f>
        <v>0</v>
      </c>
      <c r="BH129" s="166">
        <f>IF(M129="nulová",J129,0)</f>
        <v>0</v>
      </c>
      <c r="BI129" s="4" t="s">
        <v>73</v>
      </c>
      <c r="BJ129" s="166">
        <f>ROUND(I129*H129,2)</f>
        <v>0</v>
      </c>
      <c r="BK129" s="4" t="s">
        <v>111</v>
      </c>
      <c r="BL129" s="165" t="s">
        <v>123</v>
      </c>
    </row>
    <row r="130" spans="2:62" s="141" customFormat="1" ht="22.5" customHeight="1">
      <c r="B130" s="142"/>
      <c r="D130" s="143"/>
      <c r="E130" s="152"/>
      <c r="F130" s="152"/>
      <c r="J130" s="153"/>
      <c r="K130" s="142"/>
      <c r="L130" s="146"/>
      <c r="M130" s="147"/>
      <c r="N130" s="147"/>
      <c r="O130" s="148"/>
      <c r="P130" s="147"/>
      <c r="Q130" s="148"/>
      <c r="R130" s="147"/>
      <c r="S130" s="149"/>
      <c r="AQ130" s="143"/>
      <c r="AS130" s="150"/>
      <c r="AT130" s="150"/>
      <c r="AX130" s="143"/>
      <c r="BJ130" s="151"/>
    </row>
    <row r="131" spans="2:62" s="141" customFormat="1" ht="25.5" customHeight="1">
      <c r="B131" s="142"/>
      <c r="D131" s="143" t="s">
        <v>65</v>
      </c>
      <c r="E131" s="144" t="s">
        <v>124</v>
      </c>
      <c r="F131" s="144" t="s">
        <v>125</v>
      </c>
      <c r="J131" s="145">
        <f>J132+J143+J162</f>
        <v>0</v>
      </c>
      <c r="K131" s="142"/>
      <c r="L131" s="146"/>
      <c r="M131" s="147"/>
      <c r="N131" s="147"/>
      <c r="O131" s="148" t="e">
        <f>O132</f>
        <v>#VALUE!</v>
      </c>
      <c r="P131" s="147"/>
      <c r="Q131" s="148" t="e">
        <f>Q132</f>
        <v>#VALUE!</v>
      </c>
      <c r="R131" s="147"/>
      <c r="S131" s="149" t="e">
        <f>S132</f>
        <v>#VALUE!</v>
      </c>
      <c r="AQ131" s="143" t="s">
        <v>75</v>
      </c>
      <c r="AS131" s="150" t="s">
        <v>65</v>
      </c>
      <c r="AT131" s="150" t="s">
        <v>75</v>
      </c>
      <c r="AX131" s="143" t="s">
        <v>104</v>
      </c>
      <c r="BJ131" s="151" t="e">
        <f>BJ132</f>
        <v>#VALUE!</v>
      </c>
    </row>
    <row r="132" spans="2:62" s="141" customFormat="1" ht="22.5" customHeight="1">
      <c r="B132" s="142"/>
      <c r="D132" s="143" t="s">
        <v>65</v>
      </c>
      <c r="E132" s="152" t="s">
        <v>126</v>
      </c>
      <c r="F132" s="152" t="s">
        <v>127</v>
      </c>
      <c r="J132" s="153">
        <f>SUM(J133:J142)</f>
        <v>0</v>
      </c>
      <c r="K132" s="142"/>
      <c r="L132" s="146"/>
      <c r="M132" s="147"/>
      <c r="N132" s="147"/>
      <c r="O132" s="148" t="e">
        <f>O133+SUM(O134:O162)</f>
        <v>#VALUE!</v>
      </c>
      <c r="P132" s="147"/>
      <c r="Q132" s="148" t="e">
        <f>Q133+SUM(Q134:Q162)</f>
        <v>#VALUE!</v>
      </c>
      <c r="R132" s="147"/>
      <c r="S132" s="149" t="e">
        <f>S133+SUM(S134:S162)</f>
        <v>#VALUE!</v>
      </c>
      <c r="AQ132" s="143" t="s">
        <v>75</v>
      </c>
      <c r="AS132" s="150" t="s">
        <v>65</v>
      </c>
      <c r="AT132" s="150" t="s">
        <v>116</v>
      </c>
      <c r="AX132" s="143" t="s">
        <v>104</v>
      </c>
      <c r="BJ132" s="151" t="e">
        <f>BJ133+SUM(BJ134:BJ162)</f>
        <v>#VALUE!</v>
      </c>
    </row>
    <row r="133" spans="1:64" s="23" customFormat="1" ht="24" customHeight="1">
      <c r="A133" s="18"/>
      <c r="B133" s="154"/>
      <c r="C133" s="155" t="s">
        <v>128</v>
      </c>
      <c r="D133" s="155" t="s">
        <v>107</v>
      </c>
      <c r="E133" s="156" t="s">
        <v>129</v>
      </c>
      <c r="F133" s="157" t="s">
        <v>130</v>
      </c>
      <c r="G133" s="158" t="s">
        <v>122</v>
      </c>
      <c r="H133" s="159">
        <v>1</v>
      </c>
      <c r="I133" s="160"/>
      <c r="J133" s="160">
        <f>ROUND(I133*H133,2)</f>
        <v>0</v>
      </c>
      <c r="K133" s="19"/>
      <c r="L133" s="161"/>
      <c r="M133" s="162" t="s">
        <v>31</v>
      </c>
      <c r="N133" s="163">
        <v>0.276</v>
      </c>
      <c r="O133" s="163">
        <f>N133*H133</f>
        <v>0.276</v>
      </c>
      <c r="P133" s="163">
        <v>0</v>
      </c>
      <c r="Q133" s="163">
        <f>P133*H133</f>
        <v>0</v>
      </c>
      <c r="R133" s="163">
        <v>0.01232</v>
      </c>
      <c r="S133" s="164">
        <f>R133*H133</f>
        <v>0.01232</v>
      </c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Q133" s="165" t="s">
        <v>131</v>
      </c>
      <c r="AS133" s="165" t="s">
        <v>107</v>
      </c>
      <c r="AT133" s="165" t="s">
        <v>111</v>
      </c>
      <c r="AX133" s="4" t="s">
        <v>104</v>
      </c>
      <c r="BD133" s="166">
        <f>IF(M133="základní",J133,0)</f>
        <v>0</v>
      </c>
      <c r="BE133" s="166">
        <f>IF(M133="snížená",J133,0)</f>
        <v>0</v>
      </c>
      <c r="BF133" s="166">
        <f>IF(M133="zákl. přenesená",J133,0)</f>
        <v>0</v>
      </c>
      <c r="BG133" s="166">
        <f>IF(M133="sníž. přenesená",J133,0)</f>
        <v>0</v>
      </c>
      <c r="BH133" s="166">
        <f>IF(M133="nulová",J133,0)</f>
        <v>0</v>
      </c>
      <c r="BI133" s="4" t="s">
        <v>73</v>
      </c>
      <c r="BJ133" s="166">
        <f>ROUND(I133*H133,2)</f>
        <v>0</v>
      </c>
      <c r="BK133" s="4" t="s">
        <v>131</v>
      </c>
      <c r="BL133" s="165" t="s">
        <v>132</v>
      </c>
    </row>
    <row r="134" spans="1:64" s="23" customFormat="1" ht="24" customHeight="1">
      <c r="A134" s="18"/>
      <c r="B134" s="154"/>
      <c r="C134" s="155" t="s">
        <v>133</v>
      </c>
      <c r="D134" s="155" t="s">
        <v>107</v>
      </c>
      <c r="E134" s="156" t="s">
        <v>134</v>
      </c>
      <c r="F134" s="157" t="s">
        <v>135</v>
      </c>
      <c r="G134" s="158" t="s">
        <v>122</v>
      </c>
      <c r="H134" s="159">
        <v>1</v>
      </c>
      <c r="I134" s="160"/>
      <c r="J134" s="160">
        <f>ROUND(I134*H134,2)</f>
        <v>0</v>
      </c>
      <c r="K134" s="19"/>
      <c r="L134" s="161"/>
      <c r="M134" s="162" t="s">
        <v>31</v>
      </c>
      <c r="N134" s="163">
        <v>0.36600000000000005</v>
      </c>
      <c r="O134" s="163">
        <f>N134*H134</f>
        <v>0.36600000000000005</v>
      </c>
      <c r="P134" s="163">
        <v>0</v>
      </c>
      <c r="Q134" s="163">
        <f>P134*H134</f>
        <v>0</v>
      </c>
      <c r="R134" s="163">
        <v>0.01584</v>
      </c>
      <c r="S134" s="164">
        <f>R134*H134</f>
        <v>0.01584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Q134" s="165" t="s">
        <v>131</v>
      </c>
      <c r="AS134" s="165" t="s">
        <v>107</v>
      </c>
      <c r="AT134" s="165" t="s">
        <v>111</v>
      </c>
      <c r="AX134" s="4" t="s">
        <v>104</v>
      </c>
      <c r="BD134" s="166">
        <f>IF(M134="základní",J134,0)</f>
        <v>0</v>
      </c>
      <c r="BE134" s="166">
        <f>IF(M134="snížená",J134,0)</f>
        <v>0</v>
      </c>
      <c r="BF134" s="166">
        <f>IF(M134="zákl. přenesená",J134,0)</f>
        <v>0</v>
      </c>
      <c r="BG134" s="166">
        <f>IF(M134="sníž. přenesená",J134,0)</f>
        <v>0</v>
      </c>
      <c r="BH134" s="166">
        <f>IF(M134="nulová",J134,0)</f>
        <v>0</v>
      </c>
      <c r="BI134" s="4" t="s">
        <v>73</v>
      </c>
      <c r="BJ134" s="166">
        <f>ROUND(I134*H134,2)</f>
        <v>0</v>
      </c>
      <c r="BK134" s="4" t="s">
        <v>131</v>
      </c>
      <c r="BL134" s="165" t="s">
        <v>136</v>
      </c>
    </row>
    <row r="135" spans="1:64" s="23" customFormat="1" ht="24" customHeight="1">
      <c r="A135" s="18"/>
      <c r="B135" s="154"/>
      <c r="C135" s="155" t="s">
        <v>137</v>
      </c>
      <c r="D135" s="155" t="s">
        <v>107</v>
      </c>
      <c r="E135" s="156" t="s">
        <v>138</v>
      </c>
      <c r="F135" s="157" t="s">
        <v>139</v>
      </c>
      <c r="G135" s="158" t="s">
        <v>122</v>
      </c>
      <c r="H135" s="159">
        <v>1</v>
      </c>
      <c r="I135" s="160"/>
      <c r="J135" s="160">
        <f>ROUND(I135*H135,2)</f>
        <v>0</v>
      </c>
      <c r="K135" s="19"/>
      <c r="L135" s="161"/>
      <c r="M135" s="162" t="s">
        <v>31</v>
      </c>
      <c r="N135" s="163">
        <v>0.41600000000000004</v>
      </c>
      <c r="O135" s="163">
        <f>N135*H135</f>
        <v>0.41600000000000004</v>
      </c>
      <c r="P135" s="163">
        <v>0</v>
      </c>
      <c r="Q135" s="163">
        <f>P135*H135</f>
        <v>0</v>
      </c>
      <c r="R135" s="163">
        <v>0.02475</v>
      </c>
      <c r="S135" s="164">
        <f>R135*H135</f>
        <v>0.02475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Q135" s="165" t="s">
        <v>131</v>
      </c>
      <c r="AS135" s="165" t="s">
        <v>107</v>
      </c>
      <c r="AT135" s="165" t="s">
        <v>111</v>
      </c>
      <c r="AX135" s="4" t="s">
        <v>104</v>
      </c>
      <c r="BD135" s="166">
        <f>IF(M135="základní",J135,0)</f>
        <v>0</v>
      </c>
      <c r="BE135" s="166">
        <f>IF(M135="snížená",J135,0)</f>
        <v>0</v>
      </c>
      <c r="BF135" s="166">
        <f>IF(M135="zákl. přenesená",J135,0)</f>
        <v>0</v>
      </c>
      <c r="BG135" s="166">
        <f>IF(M135="sníž. přenesená",J135,0)</f>
        <v>0</v>
      </c>
      <c r="BH135" s="166">
        <f>IF(M135="nulová",J135,0)</f>
        <v>0</v>
      </c>
      <c r="BI135" s="4" t="s">
        <v>73</v>
      </c>
      <c r="BJ135" s="166">
        <f>ROUND(I135*H135,2)</f>
        <v>0</v>
      </c>
      <c r="BK135" s="4" t="s">
        <v>131</v>
      </c>
      <c r="BL135" s="165" t="s">
        <v>140</v>
      </c>
    </row>
    <row r="136" spans="1:64" s="23" customFormat="1" ht="24" customHeight="1">
      <c r="A136" s="18"/>
      <c r="B136" s="154"/>
      <c r="C136" s="155" t="s">
        <v>141</v>
      </c>
      <c r="D136" s="155" t="s">
        <v>107</v>
      </c>
      <c r="E136" s="156" t="s">
        <v>142</v>
      </c>
      <c r="F136" s="157" t="s">
        <v>143</v>
      </c>
      <c r="G136" s="158" t="s">
        <v>110</v>
      </c>
      <c r="H136" s="159">
        <v>500</v>
      </c>
      <c r="I136" s="160"/>
      <c r="J136" s="160">
        <f>ROUND(I136*H136,2)</f>
        <v>0</v>
      </c>
      <c r="K136" s="19"/>
      <c r="L136" s="161"/>
      <c r="M136" s="162" t="s">
        <v>31</v>
      </c>
      <c r="N136" s="163">
        <v>0.22</v>
      </c>
      <c r="O136" s="163">
        <f>N136*H136</f>
        <v>110</v>
      </c>
      <c r="P136" s="163">
        <v>0</v>
      </c>
      <c r="Q136" s="163">
        <f>P136*H136</f>
        <v>0</v>
      </c>
      <c r="R136" s="163">
        <v>0</v>
      </c>
      <c r="S136" s="164">
        <f>R136*H136</f>
        <v>0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Q136" s="165" t="s">
        <v>131</v>
      </c>
      <c r="AS136" s="165" t="s">
        <v>107</v>
      </c>
      <c r="AT136" s="165" t="s">
        <v>111</v>
      </c>
      <c r="AX136" s="4" t="s">
        <v>104</v>
      </c>
      <c r="BD136" s="166">
        <f>IF(M136="základní",J136,0)</f>
        <v>0</v>
      </c>
      <c r="BE136" s="166">
        <f>IF(M136="snížená",J136,0)</f>
        <v>0</v>
      </c>
      <c r="BF136" s="166">
        <f>IF(M136="zákl. přenesená",J136,0)</f>
        <v>0</v>
      </c>
      <c r="BG136" s="166">
        <f>IF(M136="sníž. přenesená",J136,0)</f>
        <v>0</v>
      </c>
      <c r="BH136" s="166">
        <f>IF(M136="nulová",J136,0)</f>
        <v>0</v>
      </c>
      <c r="BI136" s="4" t="s">
        <v>73</v>
      </c>
      <c r="BJ136" s="166">
        <f>ROUND(I136*H136,2)</f>
        <v>0</v>
      </c>
      <c r="BK136" s="4" t="s">
        <v>131</v>
      </c>
      <c r="BL136" s="165" t="s">
        <v>144</v>
      </c>
    </row>
    <row r="137" spans="1:64" s="23" customFormat="1" ht="16.5" customHeight="1">
      <c r="A137" s="18"/>
      <c r="B137" s="154"/>
      <c r="C137" s="167" t="s">
        <v>145</v>
      </c>
      <c r="D137" s="167" t="s">
        <v>146</v>
      </c>
      <c r="E137" s="168" t="s">
        <v>147</v>
      </c>
      <c r="F137" s="169" t="s">
        <v>148</v>
      </c>
      <c r="G137" s="170" t="s">
        <v>149</v>
      </c>
      <c r="H137" s="171">
        <v>3915.789</v>
      </c>
      <c r="I137" s="172"/>
      <c r="J137" s="172">
        <f>ROUND(I137*H137,2)</f>
        <v>0</v>
      </c>
      <c r="K137" s="173"/>
      <c r="L137" s="174"/>
      <c r="M137" s="175" t="s">
        <v>31</v>
      </c>
      <c r="N137" s="163">
        <v>0</v>
      </c>
      <c r="O137" s="163">
        <f>N137*H137</f>
        <v>0</v>
      </c>
      <c r="P137" s="163">
        <v>0.55</v>
      </c>
      <c r="Q137" s="163">
        <f>P137*H137</f>
        <v>2153.68395</v>
      </c>
      <c r="R137" s="163">
        <v>0</v>
      </c>
      <c r="S137" s="164">
        <f>R137*H137</f>
        <v>0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Q137" s="165" t="s">
        <v>150</v>
      </c>
      <c r="AS137" s="165" t="s">
        <v>146</v>
      </c>
      <c r="AT137" s="165" t="s">
        <v>111</v>
      </c>
      <c r="AX137" s="4" t="s">
        <v>104</v>
      </c>
      <c r="BD137" s="166">
        <f>IF(M137="základní",J137,0)</f>
        <v>0</v>
      </c>
      <c r="BE137" s="166">
        <f>IF(M137="snížená",J137,0)</f>
        <v>0</v>
      </c>
      <c r="BF137" s="166">
        <f>IF(M137="zákl. přenesená",J137,0)</f>
        <v>0</v>
      </c>
      <c r="BG137" s="166">
        <f>IF(M137="sníž. přenesená",J137,0)</f>
        <v>0</v>
      </c>
      <c r="BH137" s="166">
        <f>IF(M137="nulová",J137,0)</f>
        <v>0</v>
      </c>
      <c r="BI137" s="4" t="s">
        <v>73</v>
      </c>
      <c r="BJ137" s="166">
        <f>ROUND(I137*H137,2)</f>
        <v>0</v>
      </c>
      <c r="BK137" s="4" t="s">
        <v>131</v>
      </c>
      <c r="BL137" s="165" t="s">
        <v>151</v>
      </c>
    </row>
    <row r="138" spans="1:64" s="23" customFormat="1" ht="24" customHeight="1">
      <c r="A138" s="18"/>
      <c r="B138" s="154"/>
      <c r="C138" s="155" t="s">
        <v>152</v>
      </c>
      <c r="D138" s="155" t="s">
        <v>107</v>
      </c>
      <c r="E138" s="156" t="s">
        <v>153</v>
      </c>
      <c r="F138" s="157" t="s">
        <v>154</v>
      </c>
      <c r="G138" s="158" t="s">
        <v>110</v>
      </c>
      <c r="H138" s="159">
        <v>500</v>
      </c>
      <c r="I138" s="160"/>
      <c r="J138" s="160">
        <f>ROUND(I138*H138,2)</f>
        <v>0</v>
      </c>
      <c r="K138" s="19"/>
      <c r="L138" s="161"/>
      <c r="M138" s="162" t="s">
        <v>31</v>
      </c>
      <c r="N138" s="163">
        <v>0.06</v>
      </c>
      <c r="O138" s="163">
        <f>N138*H138</f>
        <v>30</v>
      </c>
      <c r="P138" s="163">
        <v>0</v>
      </c>
      <c r="Q138" s="163">
        <f>P138*H138</f>
        <v>0</v>
      </c>
      <c r="R138" s="163">
        <v>0.007</v>
      </c>
      <c r="S138" s="164">
        <f>R138*H138</f>
        <v>3.5</v>
      </c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Q138" s="165" t="s">
        <v>131</v>
      </c>
      <c r="AS138" s="165" t="s">
        <v>107</v>
      </c>
      <c r="AT138" s="165" t="s">
        <v>111</v>
      </c>
      <c r="AX138" s="4" t="s">
        <v>104</v>
      </c>
      <c r="BD138" s="166">
        <f>IF(M138="základní",J138,0)</f>
        <v>0</v>
      </c>
      <c r="BE138" s="166">
        <f>IF(M138="snížená",J138,0)</f>
        <v>0</v>
      </c>
      <c r="BF138" s="166">
        <f>IF(M138="zákl. přenesená",J138,0)</f>
        <v>0</v>
      </c>
      <c r="BG138" s="166">
        <f>IF(M138="sníž. přenesená",J138,0)</f>
        <v>0</v>
      </c>
      <c r="BH138" s="166">
        <f>IF(M138="nulová",J138,0)</f>
        <v>0</v>
      </c>
      <c r="BI138" s="4" t="s">
        <v>73</v>
      </c>
      <c r="BJ138" s="166">
        <f>ROUND(I138*H138,2)</f>
        <v>0</v>
      </c>
      <c r="BK138" s="4" t="s">
        <v>131</v>
      </c>
      <c r="BL138" s="165" t="s">
        <v>155</v>
      </c>
    </row>
    <row r="139" spans="1:64" s="23" customFormat="1" ht="24" customHeight="1">
      <c r="A139" s="18"/>
      <c r="B139" s="154"/>
      <c r="C139" s="155" t="s">
        <v>150</v>
      </c>
      <c r="D139" s="155" t="s">
        <v>107</v>
      </c>
      <c r="E139" s="156" t="s">
        <v>156</v>
      </c>
      <c r="F139" s="157" t="s">
        <v>157</v>
      </c>
      <c r="G139" s="158" t="s">
        <v>122</v>
      </c>
      <c r="H139" s="159">
        <v>1</v>
      </c>
      <c r="I139" s="160"/>
      <c r="J139" s="160">
        <f>ROUND(I139*H139,2)</f>
        <v>0</v>
      </c>
      <c r="K139" s="19"/>
      <c r="L139" s="161"/>
      <c r="M139" s="162" t="s">
        <v>31</v>
      </c>
      <c r="N139" s="163">
        <v>10.058</v>
      </c>
      <c r="O139" s="163">
        <f>N139*H139</f>
        <v>10.058</v>
      </c>
      <c r="P139" s="163">
        <v>0.1221</v>
      </c>
      <c r="Q139" s="163">
        <f>P139*H139</f>
        <v>0.1221</v>
      </c>
      <c r="R139" s="163">
        <v>0</v>
      </c>
      <c r="S139" s="164">
        <f>R139*H139</f>
        <v>0</v>
      </c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Q139" s="165" t="s">
        <v>131</v>
      </c>
      <c r="AS139" s="165" t="s">
        <v>107</v>
      </c>
      <c r="AT139" s="165" t="s">
        <v>111</v>
      </c>
      <c r="AX139" s="4" t="s">
        <v>104</v>
      </c>
      <c r="BD139" s="166">
        <f>IF(M139="základní",J139,0)</f>
        <v>0</v>
      </c>
      <c r="BE139" s="166">
        <f>IF(M139="snížená",J139,0)</f>
        <v>0</v>
      </c>
      <c r="BF139" s="166">
        <f>IF(M139="zákl. přenesená",J139,0)</f>
        <v>0</v>
      </c>
      <c r="BG139" s="166">
        <f>IF(M139="sníž. přenesená",J139,0)</f>
        <v>0</v>
      </c>
      <c r="BH139" s="166">
        <f>IF(M139="nulová",J139,0)</f>
        <v>0</v>
      </c>
      <c r="BI139" s="4" t="s">
        <v>73</v>
      </c>
      <c r="BJ139" s="166">
        <f>ROUND(I139*H139,2)</f>
        <v>0</v>
      </c>
      <c r="BK139" s="4" t="s">
        <v>131</v>
      </c>
      <c r="BL139" s="165" t="s">
        <v>158</v>
      </c>
    </row>
    <row r="140" spans="1:64" s="23" customFormat="1" ht="16.5" customHeight="1">
      <c r="A140" s="18"/>
      <c r="B140" s="154"/>
      <c r="C140" s="167" t="s">
        <v>159</v>
      </c>
      <c r="D140" s="167" t="s">
        <v>146</v>
      </c>
      <c r="E140" s="168" t="s">
        <v>160</v>
      </c>
      <c r="F140" s="169" t="s">
        <v>161</v>
      </c>
      <c r="G140" s="170" t="s">
        <v>122</v>
      </c>
      <c r="H140" s="171">
        <v>1</v>
      </c>
      <c r="I140" s="172"/>
      <c r="J140" s="172">
        <f>ROUND(I140*H140,2)</f>
        <v>0</v>
      </c>
      <c r="K140" s="173"/>
      <c r="L140" s="174"/>
      <c r="M140" s="175" t="s">
        <v>31</v>
      </c>
      <c r="N140" s="163">
        <v>0</v>
      </c>
      <c r="O140" s="163">
        <f>N140*H140</f>
        <v>0</v>
      </c>
      <c r="P140" s="163">
        <v>0</v>
      </c>
      <c r="Q140" s="163">
        <f>P140*H140</f>
        <v>0</v>
      </c>
      <c r="R140" s="163">
        <v>0</v>
      </c>
      <c r="S140" s="164">
        <f>R140*H140</f>
        <v>0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Q140" s="165" t="s">
        <v>150</v>
      </c>
      <c r="AS140" s="165" t="s">
        <v>146</v>
      </c>
      <c r="AT140" s="165" t="s">
        <v>111</v>
      </c>
      <c r="AX140" s="4" t="s">
        <v>104</v>
      </c>
      <c r="BD140" s="166">
        <f>IF(M140="základní",J140,0)</f>
        <v>0</v>
      </c>
      <c r="BE140" s="166">
        <f>IF(M140="snížená",J140,0)</f>
        <v>0</v>
      </c>
      <c r="BF140" s="166">
        <f>IF(M140="zákl. přenesená",J140,0)</f>
        <v>0</v>
      </c>
      <c r="BG140" s="166">
        <f>IF(M140="sníž. přenesená",J140,0)</f>
        <v>0</v>
      </c>
      <c r="BH140" s="166">
        <f>IF(M140="nulová",J140,0)</f>
        <v>0</v>
      </c>
      <c r="BI140" s="4" t="s">
        <v>73</v>
      </c>
      <c r="BJ140" s="166">
        <f>ROUND(I140*H140,2)</f>
        <v>0</v>
      </c>
      <c r="BK140" s="4" t="s">
        <v>131</v>
      </c>
      <c r="BL140" s="165" t="s">
        <v>162</v>
      </c>
    </row>
    <row r="141" spans="1:64" s="23" customFormat="1" ht="16.5" customHeight="1">
      <c r="A141" s="18"/>
      <c r="B141" s="154"/>
      <c r="C141" s="155" t="s">
        <v>163</v>
      </c>
      <c r="D141" s="155" t="s">
        <v>107</v>
      </c>
      <c r="E141" s="156" t="s">
        <v>164</v>
      </c>
      <c r="F141" s="157" t="s">
        <v>165</v>
      </c>
      <c r="G141" s="158" t="s">
        <v>122</v>
      </c>
      <c r="H141" s="159">
        <v>1</v>
      </c>
      <c r="I141" s="160"/>
      <c r="J141" s="160">
        <f>ROUND(I141*H141,2)</f>
        <v>0</v>
      </c>
      <c r="K141" s="19"/>
      <c r="L141" s="161"/>
      <c r="M141" s="162" t="s">
        <v>31</v>
      </c>
      <c r="N141" s="163">
        <v>0</v>
      </c>
      <c r="O141" s="163">
        <f>N141*H141</f>
        <v>0</v>
      </c>
      <c r="P141" s="163">
        <v>0</v>
      </c>
      <c r="Q141" s="163">
        <f>P141*H141</f>
        <v>0</v>
      </c>
      <c r="R141" s="163">
        <v>0</v>
      </c>
      <c r="S141" s="164">
        <f>R141*H141</f>
        <v>0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Q141" s="165" t="s">
        <v>131</v>
      </c>
      <c r="AS141" s="165" t="s">
        <v>107</v>
      </c>
      <c r="AT141" s="165" t="s">
        <v>111</v>
      </c>
      <c r="AX141" s="4" t="s">
        <v>104</v>
      </c>
      <c r="BD141" s="166">
        <f>IF(M141="základní",J141,0)</f>
        <v>0</v>
      </c>
      <c r="BE141" s="166">
        <f>IF(M141="snížená",J141,0)</f>
        <v>0</v>
      </c>
      <c r="BF141" s="166">
        <f>IF(M141="zákl. přenesená",J141,0)</f>
        <v>0</v>
      </c>
      <c r="BG141" s="166">
        <f>IF(M141="sníž. přenesená",J141,0)</f>
        <v>0</v>
      </c>
      <c r="BH141" s="166">
        <f>IF(M141="nulová",J141,0)</f>
        <v>0</v>
      </c>
      <c r="BI141" s="4" t="s">
        <v>73</v>
      </c>
      <c r="BJ141" s="166">
        <f>ROUND(I141*H141,2)</f>
        <v>0</v>
      </c>
      <c r="BK141" s="4" t="s">
        <v>131</v>
      </c>
      <c r="BL141" s="165" t="s">
        <v>166</v>
      </c>
    </row>
    <row r="142" spans="1:64" s="23" customFormat="1" ht="24" customHeight="1">
      <c r="A142" s="18"/>
      <c r="B142" s="154"/>
      <c r="C142" s="155" t="s">
        <v>167</v>
      </c>
      <c r="D142" s="155" t="s">
        <v>107</v>
      </c>
      <c r="E142" s="156" t="s">
        <v>168</v>
      </c>
      <c r="F142" s="157" t="s">
        <v>169</v>
      </c>
      <c r="G142" s="158" t="s">
        <v>122</v>
      </c>
      <c r="H142" s="159">
        <v>1</v>
      </c>
      <c r="I142" s="160"/>
      <c r="J142" s="160">
        <f>ROUND(I142*H142,2)</f>
        <v>0</v>
      </c>
      <c r="K142" s="19"/>
      <c r="L142" s="161"/>
      <c r="M142" s="162" t="s">
        <v>31</v>
      </c>
      <c r="N142" s="163">
        <v>0</v>
      </c>
      <c r="O142" s="163">
        <f>N142*H142</f>
        <v>0</v>
      </c>
      <c r="P142" s="163">
        <v>0.02337</v>
      </c>
      <c r="Q142" s="163">
        <f>P142*H142</f>
        <v>0.02337</v>
      </c>
      <c r="R142" s="163">
        <v>0</v>
      </c>
      <c r="S142" s="164">
        <f>R142*H142</f>
        <v>0</v>
      </c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Q142" s="165" t="s">
        <v>131</v>
      </c>
      <c r="AS142" s="165" t="s">
        <v>107</v>
      </c>
      <c r="AT142" s="165" t="s">
        <v>111</v>
      </c>
      <c r="AX142" s="4" t="s">
        <v>104</v>
      </c>
      <c r="BD142" s="166">
        <f>IF(M142="základní",J142,0)</f>
        <v>0</v>
      </c>
      <c r="BE142" s="166">
        <f>IF(M142="snížená",J142,0)</f>
        <v>0</v>
      </c>
      <c r="BF142" s="166">
        <f>IF(M142="zákl. přenesená",J142,0)</f>
        <v>0</v>
      </c>
      <c r="BG142" s="166">
        <f>IF(M142="sníž. přenesená",J142,0)</f>
        <v>0</v>
      </c>
      <c r="BH142" s="166">
        <f>IF(M142="nulová",J142,0)</f>
        <v>0</v>
      </c>
      <c r="BI142" s="4" t="s">
        <v>73</v>
      </c>
      <c r="BJ142" s="166">
        <f>ROUND(I142*H142,2)</f>
        <v>0</v>
      </c>
      <c r="BK142" s="4" t="s">
        <v>131</v>
      </c>
      <c r="BL142" s="165" t="s">
        <v>170</v>
      </c>
    </row>
    <row r="143" spans="2:62" s="141" customFormat="1" ht="22.5" customHeight="1">
      <c r="B143" s="142"/>
      <c r="D143" s="143" t="s">
        <v>65</v>
      </c>
      <c r="E143" s="152" t="s">
        <v>171</v>
      </c>
      <c r="F143" s="152" t="s">
        <v>172</v>
      </c>
      <c r="J143" s="153">
        <f>SUM(J144:J161)</f>
        <v>0</v>
      </c>
      <c r="K143" s="142"/>
      <c r="L143" s="146"/>
      <c r="M143" s="147"/>
      <c r="N143" s="147"/>
      <c r="O143" s="148" t="e">
        <f>O144+SUM(O131:O131)</f>
        <v>#VALUE!</v>
      </c>
      <c r="P143" s="147"/>
      <c r="Q143" s="148" t="e">
        <f>Q144+SUM(Q131:Q131)</f>
        <v>#VALUE!</v>
      </c>
      <c r="R143" s="147"/>
      <c r="S143" s="149" t="e">
        <f>S144+SUM(S131:S131)</f>
        <v>#VALUE!</v>
      </c>
      <c r="AQ143" s="143" t="s">
        <v>75</v>
      </c>
      <c r="AS143" s="150" t="s">
        <v>65</v>
      </c>
      <c r="AT143" s="150" t="s">
        <v>73</v>
      </c>
      <c r="AX143" s="143" t="s">
        <v>104</v>
      </c>
      <c r="BJ143" s="151" t="e">
        <f>BJ144+SUM(BJ131:BJ131)</f>
        <v>#VALUE!</v>
      </c>
    </row>
    <row r="144" spans="1:64" s="23" customFormat="1" ht="16.5" customHeight="1">
      <c r="A144" s="18"/>
      <c r="B144" s="154"/>
      <c r="C144" s="155" t="s">
        <v>173</v>
      </c>
      <c r="D144" s="155" t="s">
        <v>107</v>
      </c>
      <c r="E144" s="156" t="s">
        <v>174</v>
      </c>
      <c r="F144" s="157" t="s">
        <v>175</v>
      </c>
      <c r="G144" s="158" t="s">
        <v>176</v>
      </c>
      <c r="H144" s="159">
        <v>20</v>
      </c>
      <c r="I144" s="160"/>
      <c r="J144" s="160">
        <f>ROUND(I144*H144,2)</f>
        <v>0</v>
      </c>
      <c r="K144" s="19"/>
      <c r="L144" s="161"/>
      <c r="M144" s="162" t="s">
        <v>31</v>
      </c>
      <c r="N144" s="163">
        <v>0.34700000000000003</v>
      </c>
      <c r="O144" s="163">
        <f>N144*H144</f>
        <v>6.94</v>
      </c>
      <c r="P144" s="163">
        <v>0.00348</v>
      </c>
      <c r="Q144" s="163">
        <f>P144*H144</f>
        <v>0.0696</v>
      </c>
      <c r="R144" s="163">
        <v>0</v>
      </c>
      <c r="S144" s="164">
        <f>R144*H144</f>
        <v>0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Q144" s="165" t="s">
        <v>131</v>
      </c>
      <c r="AS144" s="165" t="s">
        <v>107</v>
      </c>
      <c r="AT144" s="165" t="s">
        <v>75</v>
      </c>
      <c r="AX144" s="4" t="s">
        <v>104</v>
      </c>
      <c r="BD144" s="166">
        <f>IF(M144="základní",J144,0)</f>
        <v>0</v>
      </c>
      <c r="BE144" s="166">
        <f>IF(M144="snížená",J144,0)</f>
        <v>0</v>
      </c>
      <c r="BF144" s="166">
        <f>IF(M144="zákl. přenesená",J144,0)</f>
        <v>0</v>
      </c>
      <c r="BG144" s="166">
        <f>IF(M144="sníž. přenesená",J144,0)</f>
        <v>0</v>
      </c>
      <c r="BH144" s="166">
        <f>IF(M144="nulová",J144,0)</f>
        <v>0</v>
      </c>
      <c r="BI144" s="4" t="s">
        <v>73</v>
      </c>
      <c r="BJ144" s="166">
        <f>ROUND(I144*H144,2)</f>
        <v>0</v>
      </c>
      <c r="BK144" s="4" t="s">
        <v>131</v>
      </c>
      <c r="BL144" s="165" t="s">
        <v>177</v>
      </c>
    </row>
    <row r="145" spans="1:64" s="23" customFormat="1" ht="24" customHeight="1">
      <c r="A145" s="18"/>
      <c r="B145" s="154"/>
      <c r="C145" s="155" t="s">
        <v>105</v>
      </c>
      <c r="D145" s="155" t="s">
        <v>107</v>
      </c>
      <c r="E145" s="156" t="s">
        <v>178</v>
      </c>
      <c r="F145" s="157" t="s">
        <v>179</v>
      </c>
      <c r="G145" s="158" t="s">
        <v>176</v>
      </c>
      <c r="H145" s="159">
        <v>15</v>
      </c>
      <c r="I145" s="160"/>
      <c r="J145" s="160">
        <f>ROUND(I145*H145,2)</f>
        <v>0</v>
      </c>
      <c r="K145" s="19"/>
      <c r="L145" s="161"/>
      <c r="M145" s="162" t="s">
        <v>31</v>
      </c>
      <c r="N145" s="163">
        <v>0.30500000000000005</v>
      </c>
      <c r="O145" s="163">
        <f>N145*H145</f>
        <v>4.575000000000001</v>
      </c>
      <c r="P145" s="163">
        <v>0.00174</v>
      </c>
      <c r="Q145" s="163">
        <f>P145*H145</f>
        <v>0.0261</v>
      </c>
      <c r="R145" s="163">
        <v>0</v>
      </c>
      <c r="S145" s="164">
        <f>R145*H145</f>
        <v>0</v>
      </c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Q145" s="165" t="s">
        <v>131</v>
      </c>
      <c r="AS145" s="165" t="s">
        <v>107</v>
      </c>
      <c r="AT145" s="165" t="s">
        <v>75</v>
      </c>
      <c r="AX145" s="4" t="s">
        <v>104</v>
      </c>
      <c r="BD145" s="166">
        <f>IF(M145="základní",J145,0)</f>
        <v>0</v>
      </c>
      <c r="BE145" s="166">
        <f>IF(M145="snížená",J145,0)</f>
        <v>0</v>
      </c>
      <c r="BF145" s="166">
        <f>IF(M145="zákl. přenesená",J145,0)</f>
        <v>0</v>
      </c>
      <c r="BG145" s="166">
        <f>IF(M145="sníž. přenesená",J145,0)</f>
        <v>0</v>
      </c>
      <c r="BH145" s="166">
        <f>IF(M145="nulová",J145,0)</f>
        <v>0</v>
      </c>
      <c r="BI145" s="4" t="s">
        <v>73</v>
      </c>
      <c r="BJ145" s="166">
        <f>ROUND(I145*H145,2)</f>
        <v>0</v>
      </c>
      <c r="BK145" s="4" t="s">
        <v>131</v>
      </c>
      <c r="BL145" s="165" t="s">
        <v>180</v>
      </c>
    </row>
    <row r="146" spans="1:64" s="23" customFormat="1" ht="16.5" customHeight="1">
      <c r="A146" s="18"/>
      <c r="B146" s="154"/>
      <c r="C146" s="155" t="s">
        <v>181</v>
      </c>
      <c r="D146" s="155" t="s">
        <v>107</v>
      </c>
      <c r="E146" s="156" t="s">
        <v>182</v>
      </c>
      <c r="F146" s="157" t="s">
        <v>183</v>
      </c>
      <c r="G146" s="158" t="s">
        <v>176</v>
      </c>
      <c r="H146" s="159">
        <v>56</v>
      </c>
      <c r="I146" s="160"/>
      <c r="J146" s="160">
        <f>ROUND(I146*H146,2)</f>
        <v>0</v>
      </c>
      <c r="K146" s="19"/>
      <c r="L146" s="161"/>
      <c r="M146" s="162" t="s">
        <v>31</v>
      </c>
      <c r="N146" s="163">
        <v>0.245</v>
      </c>
      <c r="O146" s="163">
        <f>N146*H146</f>
        <v>13.719999999999999</v>
      </c>
      <c r="P146" s="163">
        <v>0</v>
      </c>
      <c r="Q146" s="163">
        <f>P146*H146</f>
        <v>0</v>
      </c>
      <c r="R146" s="163">
        <v>0</v>
      </c>
      <c r="S146" s="164">
        <f>R146*H146</f>
        <v>0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Q146" s="165" t="s">
        <v>131</v>
      </c>
      <c r="AS146" s="165" t="s">
        <v>107</v>
      </c>
      <c r="AT146" s="165" t="s">
        <v>75</v>
      </c>
      <c r="AX146" s="4" t="s">
        <v>104</v>
      </c>
      <c r="BD146" s="166">
        <f>IF(M146="základní",J146,0)</f>
        <v>0</v>
      </c>
      <c r="BE146" s="166">
        <f>IF(M146="snížená",J146,0)</f>
        <v>0</v>
      </c>
      <c r="BF146" s="166">
        <f>IF(M146="zákl. přenesená",J146,0)</f>
        <v>0</v>
      </c>
      <c r="BG146" s="166">
        <f>IF(M146="sníž. přenesená",J146,0)</f>
        <v>0</v>
      </c>
      <c r="BH146" s="166">
        <f>IF(M146="nulová",J146,0)</f>
        <v>0</v>
      </c>
      <c r="BI146" s="4" t="s">
        <v>73</v>
      </c>
      <c r="BJ146" s="166">
        <f>ROUND(I146*H146,2)</f>
        <v>0</v>
      </c>
      <c r="BK146" s="4" t="s">
        <v>131</v>
      </c>
      <c r="BL146" s="165" t="s">
        <v>184</v>
      </c>
    </row>
    <row r="147" spans="1:64" s="23" customFormat="1" ht="16.5" customHeight="1">
      <c r="A147" s="18"/>
      <c r="B147" s="154"/>
      <c r="C147" s="167" t="s">
        <v>185</v>
      </c>
      <c r="D147" s="167" t="s">
        <v>146</v>
      </c>
      <c r="E147" s="168" t="s">
        <v>186</v>
      </c>
      <c r="F147" s="169" t="s">
        <v>187</v>
      </c>
      <c r="G147" s="170" t="s">
        <v>176</v>
      </c>
      <c r="H147" s="171">
        <v>56</v>
      </c>
      <c r="I147" s="172"/>
      <c r="J147" s="172">
        <f>ROUND(I147*H147,2)</f>
        <v>0</v>
      </c>
      <c r="K147" s="173"/>
      <c r="L147" s="174"/>
      <c r="M147" s="175" t="s">
        <v>31</v>
      </c>
      <c r="N147" s="163">
        <v>0</v>
      </c>
      <c r="O147" s="163">
        <f>N147*H147</f>
        <v>0</v>
      </c>
      <c r="P147" s="163">
        <v>0.00177</v>
      </c>
      <c r="Q147" s="163">
        <f>P147*H147</f>
        <v>0.09912</v>
      </c>
      <c r="R147" s="163">
        <v>0</v>
      </c>
      <c r="S147" s="164">
        <f>R147*H147</f>
        <v>0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Q147" s="165" t="s">
        <v>150</v>
      </c>
      <c r="AS147" s="165" t="s">
        <v>146</v>
      </c>
      <c r="AT147" s="165" t="s">
        <v>75</v>
      </c>
      <c r="AX147" s="4" t="s">
        <v>104</v>
      </c>
      <c r="BD147" s="166">
        <f>IF(M147="základní",J147,0)</f>
        <v>0</v>
      </c>
      <c r="BE147" s="166">
        <f>IF(M147="snížená",J147,0)</f>
        <v>0</v>
      </c>
      <c r="BF147" s="166">
        <f>IF(M147="zákl. přenesená",J147,0)</f>
        <v>0</v>
      </c>
      <c r="BG147" s="166">
        <f>IF(M147="sníž. přenesená",J147,0)</f>
        <v>0</v>
      </c>
      <c r="BH147" s="166">
        <f>IF(M147="nulová",J147,0)</f>
        <v>0</v>
      </c>
      <c r="BI147" s="4" t="s">
        <v>73</v>
      </c>
      <c r="BJ147" s="166">
        <f>ROUND(I147*H147,2)</f>
        <v>0</v>
      </c>
      <c r="BK147" s="4" t="s">
        <v>131</v>
      </c>
      <c r="BL147" s="165" t="s">
        <v>188</v>
      </c>
    </row>
    <row r="148" spans="1:64" s="23" customFormat="1" ht="16.5" customHeight="1">
      <c r="A148" s="18"/>
      <c r="B148" s="154"/>
      <c r="C148" s="155" t="s">
        <v>189</v>
      </c>
      <c r="D148" s="155" t="s">
        <v>107</v>
      </c>
      <c r="E148" s="156" t="s">
        <v>190</v>
      </c>
      <c r="F148" s="157" t="s">
        <v>191</v>
      </c>
      <c r="G148" s="158" t="s">
        <v>192</v>
      </c>
      <c r="H148" s="159">
        <v>4</v>
      </c>
      <c r="I148" s="160"/>
      <c r="J148" s="160">
        <f>ROUND(I148*H148,2)</f>
        <v>0</v>
      </c>
      <c r="K148" s="19"/>
      <c r="L148" s="161"/>
      <c r="M148" s="162" t="s">
        <v>31</v>
      </c>
      <c r="N148" s="163">
        <v>0.15</v>
      </c>
      <c r="O148" s="163">
        <f>N148*H148</f>
        <v>0.6</v>
      </c>
      <c r="P148" s="163">
        <v>0</v>
      </c>
      <c r="Q148" s="163">
        <f>P148*H148</f>
        <v>0</v>
      </c>
      <c r="R148" s="163">
        <v>0</v>
      </c>
      <c r="S148" s="164">
        <f>R148*H148</f>
        <v>0</v>
      </c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Q148" s="165" t="s">
        <v>131</v>
      </c>
      <c r="AS148" s="165" t="s">
        <v>107</v>
      </c>
      <c r="AT148" s="165" t="s">
        <v>75</v>
      </c>
      <c r="AX148" s="4" t="s">
        <v>104</v>
      </c>
      <c r="BD148" s="166">
        <f>IF(M148="základní",J148,0)</f>
        <v>0</v>
      </c>
      <c r="BE148" s="166">
        <f>IF(M148="snížená",J148,0)</f>
        <v>0</v>
      </c>
      <c r="BF148" s="166">
        <f>IF(M148="zákl. přenesená",J148,0)</f>
        <v>0</v>
      </c>
      <c r="BG148" s="166">
        <f>IF(M148="sníž. přenesená",J148,0)</f>
        <v>0</v>
      </c>
      <c r="BH148" s="166">
        <f>IF(M148="nulová",J148,0)</f>
        <v>0</v>
      </c>
      <c r="BI148" s="4" t="s">
        <v>73</v>
      </c>
      <c r="BJ148" s="166">
        <f>ROUND(I148*H148,2)</f>
        <v>0</v>
      </c>
      <c r="BK148" s="4" t="s">
        <v>131</v>
      </c>
      <c r="BL148" s="165" t="s">
        <v>193</v>
      </c>
    </row>
    <row r="149" spans="1:64" s="23" customFormat="1" ht="16.5" customHeight="1">
      <c r="A149" s="18"/>
      <c r="B149" s="154"/>
      <c r="C149" s="167" t="s">
        <v>194</v>
      </c>
      <c r="D149" s="167" t="s">
        <v>146</v>
      </c>
      <c r="E149" s="168" t="s">
        <v>195</v>
      </c>
      <c r="F149" s="169" t="s">
        <v>196</v>
      </c>
      <c r="G149" s="170" t="s">
        <v>192</v>
      </c>
      <c r="H149" s="171">
        <v>4</v>
      </c>
      <c r="I149" s="172"/>
      <c r="J149" s="172">
        <f>ROUND(I149*H149,2)</f>
        <v>0</v>
      </c>
      <c r="K149" s="173"/>
      <c r="L149" s="174"/>
      <c r="M149" s="175" t="s">
        <v>31</v>
      </c>
      <c r="N149" s="163">
        <v>0</v>
      </c>
      <c r="O149" s="163">
        <f>N149*H149</f>
        <v>0</v>
      </c>
      <c r="P149" s="163">
        <v>0.00017000000000000004</v>
      </c>
      <c r="Q149" s="163">
        <f>P149*H149</f>
        <v>0.0006800000000000002</v>
      </c>
      <c r="R149" s="163">
        <v>0</v>
      </c>
      <c r="S149" s="164">
        <f>R149*H149</f>
        <v>0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Q149" s="165" t="s">
        <v>150</v>
      </c>
      <c r="AS149" s="165" t="s">
        <v>146</v>
      </c>
      <c r="AT149" s="165" t="s">
        <v>75</v>
      </c>
      <c r="AX149" s="4" t="s">
        <v>104</v>
      </c>
      <c r="BD149" s="166">
        <f>IF(M149="základní",J149,0)</f>
        <v>0</v>
      </c>
      <c r="BE149" s="166">
        <f>IF(M149="snížená",J149,0)</f>
        <v>0</v>
      </c>
      <c r="BF149" s="166">
        <f>IF(M149="zákl. přenesená",J149,0)</f>
        <v>0</v>
      </c>
      <c r="BG149" s="166">
        <f>IF(M149="sníž. přenesená",J149,0)</f>
        <v>0</v>
      </c>
      <c r="BH149" s="166">
        <f>IF(M149="nulová",J149,0)</f>
        <v>0</v>
      </c>
      <c r="BI149" s="4" t="s">
        <v>73</v>
      </c>
      <c r="BJ149" s="166">
        <f>ROUND(I149*H149,2)</f>
        <v>0</v>
      </c>
      <c r="BK149" s="4" t="s">
        <v>131</v>
      </c>
      <c r="BL149" s="165" t="s">
        <v>197</v>
      </c>
    </row>
    <row r="150" spans="1:64" s="23" customFormat="1" ht="16.5" customHeight="1">
      <c r="A150" s="18"/>
      <c r="B150" s="154"/>
      <c r="C150" s="155" t="s">
        <v>198</v>
      </c>
      <c r="D150" s="155" t="s">
        <v>107</v>
      </c>
      <c r="E150" s="156" t="s">
        <v>199</v>
      </c>
      <c r="F150" s="157" t="s">
        <v>200</v>
      </c>
      <c r="G150" s="158" t="s">
        <v>192</v>
      </c>
      <c r="H150" s="159">
        <v>56</v>
      </c>
      <c r="I150" s="160"/>
      <c r="J150" s="160">
        <f>ROUND(I150*H150,2)</f>
        <v>0</v>
      </c>
      <c r="K150" s="19"/>
      <c r="L150" s="161"/>
      <c r="M150" s="162" t="s">
        <v>31</v>
      </c>
      <c r="N150" s="163">
        <v>0.057</v>
      </c>
      <c r="O150" s="163">
        <f>N150*H150</f>
        <v>3.192</v>
      </c>
      <c r="P150" s="163">
        <v>0</v>
      </c>
      <c r="Q150" s="163">
        <f>P150*H150</f>
        <v>0</v>
      </c>
      <c r="R150" s="163">
        <v>0</v>
      </c>
      <c r="S150" s="164">
        <f>R150*H150</f>
        <v>0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Q150" s="165" t="s">
        <v>131</v>
      </c>
      <c r="AS150" s="165" t="s">
        <v>107</v>
      </c>
      <c r="AT150" s="165" t="s">
        <v>75</v>
      </c>
      <c r="AX150" s="4" t="s">
        <v>104</v>
      </c>
      <c r="BD150" s="166">
        <f>IF(M150="základní",J150,0)</f>
        <v>0</v>
      </c>
      <c r="BE150" s="166">
        <f>IF(M150="snížená",J150,0)</f>
        <v>0</v>
      </c>
      <c r="BF150" s="166">
        <f>IF(M150="zákl. přenesená",J150,0)</f>
        <v>0</v>
      </c>
      <c r="BG150" s="166">
        <f>IF(M150="sníž. přenesená",J150,0)</f>
        <v>0</v>
      </c>
      <c r="BH150" s="166">
        <f>IF(M150="nulová",J150,0)</f>
        <v>0</v>
      </c>
      <c r="BI150" s="4" t="s">
        <v>73</v>
      </c>
      <c r="BJ150" s="166">
        <f>ROUND(I150*H150,2)</f>
        <v>0</v>
      </c>
      <c r="BK150" s="4" t="s">
        <v>131</v>
      </c>
      <c r="BL150" s="165" t="s">
        <v>201</v>
      </c>
    </row>
    <row r="151" spans="1:64" s="23" customFormat="1" ht="16.5" customHeight="1">
      <c r="A151" s="18"/>
      <c r="B151" s="154"/>
      <c r="C151" s="167" t="s">
        <v>7</v>
      </c>
      <c r="D151" s="167" t="s">
        <v>146</v>
      </c>
      <c r="E151" s="168" t="s">
        <v>202</v>
      </c>
      <c r="F151" s="169" t="s">
        <v>203</v>
      </c>
      <c r="G151" s="170" t="s">
        <v>192</v>
      </c>
      <c r="H151" s="171">
        <v>56</v>
      </c>
      <c r="I151" s="172"/>
      <c r="J151" s="172">
        <f>ROUND(I151*H151,2)</f>
        <v>0</v>
      </c>
      <c r="K151" s="173"/>
      <c r="L151" s="174"/>
      <c r="M151" s="175" t="s">
        <v>31</v>
      </c>
      <c r="N151" s="163">
        <v>0</v>
      </c>
      <c r="O151" s="163">
        <f>N151*H151</f>
        <v>0</v>
      </c>
      <c r="P151" s="163">
        <v>0.0009400000000000001</v>
      </c>
      <c r="Q151" s="163">
        <f>P151*H151</f>
        <v>0.052640000000000006</v>
      </c>
      <c r="R151" s="163">
        <v>0</v>
      </c>
      <c r="S151" s="164">
        <f>R151*H151</f>
        <v>0</v>
      </c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Q151" s="165" t="s">
        <v>150</v>
      </c>
      <c r="AS151" s="165" t="s">
        <v>146</v>
      </c>
      <c r="AT151" s="165" t="s">
        <v>75</v>
      </c>
      <c r="AX151" s="4" t="s">
        <v>104</v>
      </c>
      <c r="BD151" s="166">
        <f>IF(M151="základní",J151,0)</f>
        <v>0</v>
      </c>
      <c r="BE151" s="166">
        <f>IF(M151="snížená",J151,0)</f>
        <v>0</v>
      </c>
      <c r="BF151" s="166">
        <f>IF(M151="zákl. přenesená",J151,0)</f>
        <v>0</v>
      </c>
      <c r="BG151" s="166">
        <f>IF(M151="sníž. přenesená",J151,0)</f>
        <v>0</v>
      </c>
      <c r="BH151" s="166">
        <f>IF(M151="nulová",J151,0)</f>
        <v>0</v>
      </c>
      <c r="BI151" s="4" t="s">
        <v>73</v>
      </c>
      <c r="BJ151" s="166">
        <f>ROUND(I151*H151,2)</f>
        <v>0</v>
      </c>
      <c r="BK151" s="4" t="s">
        <v>131</v>
      </c>
      <c r="BL151" s="165" t="s">
        <v>204</v>
      </c>
    </row>
    <row r="152" spans="1:64" s="23" customFormat="1" ht="24" customHeight="1">
      <c r="A152" s="18"/>
      <c r="B152" s="154"/>
      <c r="C152" s="155" t="s">
        <v>131</v>
      </c>
      <c r="D152" s="155" t="s">
        <v>107</v>
      </c>
      <c r="E152" s="156" t="s">
        <v>205</v>
      </c>
      <c r="F152" s="157" t="s">
        <v>206</v>
      </c>
      <c r="G152" s="158" t="s">
        <v>192</v>
      </c>
      <c r="H152" s="159">
        <v>6</v>
      </c>
      <c r="I152" s="160"/>
      <c r="J152" s="160">
        <f>ROUND(I152*H152,2)</f>
        <v>0</v>
      </c>
      <c r="K152" s="19"/>
      <c r="L152" s="161"/>
      <c r="M152" s="162" t="s">
        <v>31</v>
      </c>
      <c r="N152" s="163">
        <v>0.4</v>
      </c>
      <c r="O152" s="163">
        <f>N152*H152</f>
        <v>2.4000000000000004</v>
      </c>
      <c r="P152" s="163">
        <v>0</v>
      </c>
      <c r="Q152" s="163">
        <f>P152*H152</f>
        <v>0</v>
      </c>
      <c r="R152" s="163">
        <v>0</v>
      </c>
      <c r="S152" s="164">
        <f>R152*H152</f>
        <v>0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Q152" s="165" t="s">
        <v>131</v>
      </c>
      <c r="AS152" s="165" t="s">
        <v>107</v>
      </c>
      <c r="AT152" s="165" t="s">
        <v>75</v>
      </c>
      <c r="AX152" s="4" t="s">
        <v>104</v>
      </c>
      <c r="BD152" s="166">
        <f>IF(M152="základní",J152,0)</f>
        <v>0</v>
      </c>
      <c r="BE152" s="166">
        <f>IF(M152="snížená",J152,0)</f>
        <v>0</v>
      </c>
      <c r="BF152" s="166">
        <f>IF(M152="zákl. přenesená",J152,0)</f>
        <v>0</v>
      </c>
      <c r="BG152" s="166">
        <f>IF(M152="sníž. přenesená",J152,0)</f>
        <v>0</v>
      </c>
      <c r="BH152" s="166">
        <f>IF(M152="nulová",J152,0)</f>
        <v>0</v>
      </c>
      <c r="BI152" s="4" t="s">
        <v>73</v>
      </c>
      <c r="BJ152" s="166">
        <f>ROUND(I152*H152,2)</f>
        <v>0</v>
      </c>
      <c r="BK152" s="4" t="s">
        <v>131</v>
      </c>
      <c r="BL152" s="165" t="s">
        <v>207</v>
      </c>
    </row>
    <row r="153" spans="1:64" s="23" customFormat="1" ht="16.5" customHeight="1">
      <c r="A153" s="18"/>
      <c r="B153" s="154"/>
      <c r="C153" s="167" t="s">
        <v>208</v>
      </c>
      <c r="D153" s="167" t="s">
        <v>146</v>
      </c>
      <c r="E153" s="168" t="s">
        <v>209</v>
      </c>
      <c r="F153" s="169" t="s">
        <v>210</v>
      </c>
      <c r="G153" s="170" t="s">
        <v>192</v>
      </c>
      <c r="H153" s="171">
        <v>6</v>
      </c>
      <c r="I153" s="172"/>
      <c r="J153" s="172">
        <f>ROUND(I153*H153,2)</f>
        <v>0</v>
      </c>
      <c r="K153" s="173"/>
      <c r="L153" s="174"/>
      <c r="M153" s="175" t="s">
        <v>31</v>
      </c>
      <c r="N153" s="163">
        <v>0</v>
      </c>
      <c r="O153" s="163">
        <f>N153*H153</f>
        <v>0</v>
      </c>
      <c r="P153" s="163">
        <v>0.00311</v>
      </c>
      <c r="Q153" s="163">
        <f>P153*H153</f>
        <v>0.01866</v>
      </c>
      <c r="R153" s="163">
        <v>0</v>
      </c>
      <c r="S153" s="164">
        <f>R153*H153</f>
        <v>0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Q153" s="165" t="s">
        <v>150</v>
      </c>
      <c r="AS153" s="165" t="s">
        <v>146</v>
      </c>
      <c r="AT153" s="165" t="s">
        <v>75</v>
      </c>
      <c r="AX153" s="4" t="s">
        <v>104</v>
      </c>
      <c r="BD153" s="166">
        <f>IF(M153="základní",J153,0)</f>
        <v>0</v>
      </c>
      <c r="BE153" s="166">
        <f>IF(M153="snížená",J153,0)</f>
        <v>0</v>
      </c>
      <c r="BF153" s="166">
        <f>IF(M153="zákl. přenesená",J153,0)</f>
        <v>0</v>
      </c>
      <c r="BG153" s="166">
        <f>IF(M153="sníž. přenesená",J153,0)</f>
        <v>0</v>
      </c>
      <c r="BH153" s="166">
        <f>IF(M153="nulová",J153,0)</f>
        <v>0</v>
      </c>
      <c r="BI153" s="4" t="s">
        <v>73</v>
      </c>
      <c r="BJ153" s="166">
        <f>ROUND(I153*H153,2)</f>
        <v>0</v>
      </c>
      <c r="BK153" s="4" t="s">
        <v>131</v>
      </c>
      <c r="BL153" s="165" t="s">
        <v>211</v>
      </c>
    </row>
    <row r="154" spans="1:64" s="23" customFormat="1" ht="16.5" customHeight="1">
      <c r="A154" s="18"/>
      <c r="B154" s="154"/>
      <c r="C154" s="155" t="s">
        <v>212</v>
      </c>
      <c r="D154" s="155" t="s">
        <v>107</v>
      </c>
      <c r="E154" s="156" t="s">
        <v>213</v>
      </c>
      <c r="F154" s="157" t="s">
        <v>214</v>
      </c>
      <c r="G154" s="158" t="s">
        <v>192</v>
      </c>
      <c r="H154" s="159">
        <v>6</v>
      </c>
      <c r="I154" s="160"/>
      <c r="J154" s="160">
        <f>ROUND(I154*H154,2)</f>
        <v>0</v>
      </c>
      <c r="K154" s="19"/>
      <c r="L154" s="161"/>
      <c r="M154" s="162" t="s">
        <v>31</v>
      </c>
      <c r="N154" s="163">
        <v>0.10200000000000001</v>
      </c>
      <c r="O154" s="163">
        <f>N154*H154</f>
        <v>0.6120000000000001</v>
      </c>
      <c r="P154" s="163">
        <v>0</v>
      </c>
      <c r="Q154" s="163">
        <f>P154*H154</f>
        <v>0</v>
      </c>
      <c r="R154" s="163">
        <v>0</v>
      </c>
      <c r="S154" s="164">
        <f>R154*H154</f>
        <v>0</v>
      </c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Q154" s="165" t="s">
        <v>131</v>
      </c>
      <c r="AS154" s="165" t="s">
        <v>107</v>
      </c>
      <c r="AT154" s="165" t="s">
        <v>75</v>
      </c>
      <c r="AX154" s="4" t="s">
        <v>104</v>
      </c>
      <c r="BD154" s="166">
        <f>IF(M154="základní",J154,0)</f>
        <v>0</v>
      </c>
      <c r="BE154" s="166">
        <f>IF(M154="snížená",J154,0)</f>
        <v>0</v>
      </c>
      <c r="BF154" s="166">
        <f>IF(M154="zákl. přenesená",J154,0)</f>
        <v>0</v>
      </c>
      <c r="BG154" s="166">
        <f>IF(M154="sníž. přenesená",J154,0)</f>
        <v>0</v>
      </c>
      <c r="BH154" s="166">
        <f>IF(M154="nulová",J154,0)</f>
        <v>0</v>
      </c>
      <c r="BI154" s="4" t="s">
        <v>73</v>
      </c>
      <c r="BJ154" s="166">
        <f>ROUND(I154*H154,2)</f>
        <v>0</v>
      </c>
      <c r="BK154" s="4" t="s">
        <v>131</v>
      </c>
      <c r="BL154" s="165" t="s">
        <v>215</v>
      </c>
    </row>
    <row r="155" spans="1:64" s="23" customFormat="1" ht="16.5" customHeight="1">
      <c r="A155" s="18"/>
      <c r="B155" s="154"/>
      <c r="C155" s="167" t="s">
        <v>216</v>
      </c>
      <c r="D155" s="167" t="s">
        <v>146</v>
      </c>
      <c r="E155" s="168" t="s">
        <v>217</v>
      </c>
      <c r="F155" s="169" t="s">
        <v>218</v>
      </c>
      <c r="G155" s="170" t="s">
        <v>192</v>
      </c>
      <c r="H155" s="171">
        <v>6</v>
      </c>
      <c r="I155" s="172"/>
      <c r="J155" s="172">
        <f>ROUND(I155*H155,2)</f>
        <v>0</v>
      </c>
      <c r="K155" s="173"/>
      <c r="L155" s="174"/>
      <c r="M155" s="175" t="s">
        <v>31</v>
      </c>
      <c r="N155" s="163">
        <v>0</v>
      </c>
      <c r="O155" s="163">
        <f>N155*H155</f>
        <v>0</v>
      </c>
      <c r="P155" s="163">
        <v>0.0009000000000000001</v>
      </c>
      <c r="Q155" s="163">
        <f>P155*H155</f>
        <v>0.0054</v>
      </c>
      <c r="R155" s="163">
        <v>0</v>
      </c>
      <c r="S155" s="164">
        <f>R155*H155</f>
        <v>0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Q155" s="165" t="s">
        <v>150</v>
      </c>
      <c r="AS155" s="165" t="s">
        <v>146</v>
      </c>
      <c r="AT155" s="165" t="s">
        <v>75</v>
      </c>
      <c r="AX155" s="4" t="s">
        <v>104</v>
      </c>
      <c r="BD155" s="166">
        <f>IF(M155="základní",J155,0)</f>
        <v>0</v>
      </c>
      <c r="BE155" s="166">
        <f>IF(M155="snížená",J155,0)</f>
        <v>0</v>
      </c>
      <c r="BF155" s="166">
        <f>IF(M155="zákl. přenesená",J155,0)</f>
        <v>0</v>
      </c>
      <c r="BG155" s="166">
        <f>IF(M155="sníž. přenesená",J155,0)</f>
        <v>0</v>
      </c>
      <c r="BH155" s="166">
        <f>IF(M155="nulová",J155,0)</f>
        <v>0</v>
      </c>
      <c r="BI155" s="4" t="s">
        <v>73</v>
      </c>
      <c r="BJ155" s="166">
        <f>ROUND(I155*H155,2)</f>
        <v>0</v>
      </c>
      <c r="BK155" s="4" t="s">
        <v>131</v>
      </c>
      <c r="BL155" s="165" t="s">
        <v>219</v>
      </c>
    </row>
    <row r="156" spans="1:64" s="23" customFormat="1" ht="16.5" customHeight="1">
      <c r="A156" s="18"/>
      <c r="B156" s="154"/>
      <c r="C156" s="155" t="s">
        <v>220</v>
      </c>
      <c r="D156" s="155" t="s">
        <v>107</v>
      </c>
      <c r="E156" s="156" t="s">
        <v>221</v>
      </c>
      <c r="F156" s="157" t="s">
        <v>222</v>
      </c>
      <c r="G156" s="158" t="s">
        <v>176</v>
      </c>
      <c r="H156" s="159">
        <v>19.2</v>
      </c>
      <c r="I156" s="160"/>
      <c r="J156" s="160">
        <f>ROUND(I156*H156,2)</f>
        <v>0</v>
      </c>
      <c r="K156" s="19"/>
      <c r="L156" s="161"/>
      <c r="M156" s="162" t="s">
        <v>31</v>
      </c>
      <c r="N156" s="163">
        <v>0.215</v>
      </c>
      <c r="O156" s="163">
        <f>N156*H156</f>
        <v>4.128</v>
      </c>
      <c r="P156" s="163">
        <v>0</v>
      </c>
      <c r="Q156" s="163">
        <f>P156*H156</f>
        <v>0</v>
      </c>
      <c r="R156" s="163">
        <v>0</v>
      </c>
      <c r="S156" s="164">
        <f>R156*H156</f>
        <v>0</v>
      </c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Q156" s="165" t="s">
        <v>131</v>
      </c>
      <c r="AS156" s="165" t="s">
        <v>107</v>
      </c>
      <c r="AT156" s="165" t="s">
        <v>75</v>
      </c>
      <c r="AX156" s="4" t="s">
        <v>104</v>
      </c>
      <c r="BD156" s="166">
        <f>IF(M156="základní",J156,0)</f>
        <v>0</v>
      </c>
      <c r="BE156" s="166">
        <f>IF(M156="snížená",J156,0)</f>
        <v>0</v>
      </c>
      <c r="BF156" s="166">
        <f>IF(M156="zákl. přenesená",J156,0)</f>
        <v>0</v>
      </c>
      <c r="BG156" s="166">
        <f>IF(M156="sníž. přenesená",J156,0)</f>
        <v>0</v>
      </c>
      <c r="BH156" s="166">
        <f>IF(M156="nulová",J156,0)</f>
        <v>0</v>
      </c>
      <c r="BI156" s="4" t="s">
        <v>73</v>
      </c>
      <c r="BJ156" s="166">
        <f>ROUND(I156*H156,2)</f>
        <v>0</v>
      </c>
      <c r="BK156" s="4" t="s">
        <v>131</v>
      </c>
      <c r="BL156" s="165" t="s">
        <v>223</v>
      </c>
    </row>
    <row r="157" spans="1:64" s="23" customFormat="1" ht="16.5" customHeight="1">
      <c r="A157" s="18"/>
      <c r="B157" s="154"/>
      <c r="C157" s="167" t="s">
        <v>6</v>
      </c>
      <c r="D157" s="167" t="s">
        <v>146</v>
      </c>
      <c r="E157" s="168" t="s">
        <v>224</v>
      </c>
      <c r="F157" s="169" t="s">
        <v>225</v>
      </c>
      <c r="G157" s="170" t="s">
        <v>176</v>
      </c>
      <c r="H157" s="171">
        <v>19.2</v>
      </c>
      <c r="I157" s="172"/>
      <c r="J157" s="172">
        <f>ROUND(I157*H157,2)</f>
        <v>0</v>
      </c>
      <c r="K157" s="173"/>
      <c r="L157" s="174"/>
      <c r="M157" s="175" t="s">
        <v>31</v>
      </c>
      <c r="N157" s="163">
        <v>0</v>
      </c>
      <c r="O157" s="163">
        <f>N157*H157</f>
        <v>0</v>
      </c>
      <c r="P157" s="163">
        <v>0.0016400000000000002</v>
      </c>
      <c r="Q157" s="163">
        <f>P157*H157</f>
        <v>0.031488</v>
      </c>
      <c r="R157" s="163">
        <v>0</v>
      </c>
      <c r="S157" s="164">
        <f>R157*H157</f>
        <v>0</v>
      </c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Q157" s="165" t="s">
        <v>150</v>
      </c>
      <c r="AS157" s="165" t="s">
        <v>146</v>
      </c>
      <c r="AT157" s="165" t="s">
        <v>75</v>
      </c>
      <c r="AX157" s="4" t="s">
        <v>104</v>
      </c>
      <c r="BD157" s="166">
        <f>IF(M157="základní",J157,0)</f>
        <v>0</v>
      </c>
      <c r="BE157" s="166">
        <f>IF(M157="snížená",J157,0)</f>
        <v>0</v>
      </c>
      <c r="BF157" s="166">
        <f>IF(M157="zákl. přenesená",J157,0)</f>
        <v>0</v>
      </c>
      <c r="BG157" s="166">
        <f>IF(M157="sníž. přenesená",J157,0)</f>
        <v>0</v>
      </c>
      <c r="BH157" s="166">
        <f>IF(M157="nulová",J157,0)</f>
        <v>0</v>
      </c>
      <c r="BI157" s="4" t="s">
        <v>73</v>
      </c>
      <c r="BJ157" s="166">
        <f>ROUND(I157*H157,2)</f>
        <v>0</v>
      </c>
      <c r="BK157" s="4" t="s">
        <v>131</v>
      </c>
      <c r="BL157" s="165" t="s">
        <v>226</v>
      </c>
    </row>
    <row r="158" spans="1:64" s="23" customFormat="1" ht="16.5" customHeight="1">
      <c r="A158" s="18"/>
      <c r="B158" s="154"/>
      <c r="C158" s="155" t="s">
        <v>227</v>
      </c>
      <c r="D158" s="155" t="s">
        <v>107</v>
      </c>
      <c r="E158" s="156" t="s">
        <v>228</v>
      </c>
      <c r="F158" s="157" t="s">
        <v>229</v>
      </c>
      <c r="G158" s="158" t="s">
        <v>192</v>
      </c>
      <c r="H158" s="159">
        <v>10</v>
      </c>
      <c r="I158" s="160"/>
      <c r="J158" s="160">
        <f>ROUND(I158*H158,2)</f>
        <v>0</v>
      </c>
      <c r="K158" s="19"/>
      <c r="L158" s="161"/>
      <c r="M158" s="162" t="s">
        <v>31</v>
      </c>
      <c r="N158" s="163">
        <v>0.08</v>
      </c>
      <c r="O158" s="163">
        <f>N158*H158</f>
        <v>0.8</v>
      </c>
      <c r="P158" s="163">
        <v>0</v>
      </c>
      <c r="Q158" s="163">
        <f>P158*H158</f>
        <v>0</v>
      </c>
      <c r="R158" s="163">
        <v>0</v>
      </c>
      <c r="S158" s="164">
        <f>R158*H158</f>
        <v>0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Q158" s="165" t="s">
        <v>131</v>
      </c>
      <c r="AS158" s="165" t="s">
        <v>107</v>
      </c>
      <c r="AT158" s="165" t="s">
        <v>75</v>
      </c>
      <c r="AX158" s="4" t="s">
        <v>104</v>
      </c>
      <c r="BD158" s="166">
        <f>IF(M158="základní",J158,0)</f>
        <v>0</v>
      </c>
      <c r="BE158" s="166">
        <f>IF(M158="snížená",J158,0)</f>
        <v>0</v>
      </c>
      <c r="BF158" s="166">
        <f>IF(M158="zákl. přenesená",J158,0)</f>
        <v>0</v>
      </c>
      <c r="BG158" s="166">
        <f>IF(M158="sníž. přenesená",J158,0)</f>
        <v>0</v>
      </c>
      <c r="BH158" s="166">
        <f>IF(M158="nulová",J158,0)</f>
        <v>0</v>
      </c>
      <c r="BI158" s="4" t="s">
        <v>73</v>
      </c>
      <c r="BJ158" s="166">
        <f>ROUND(I158*H158,2)</f>
        <v>0</v>
      </c>
      <c r="BK158" s="4" t="s">
        <v>131</v>
      </c>
      <c r="BL158" s="165" t="s">
        <v>230</v>
      </c>
    </row>
    <row r="159" spans="1:64" s="23" customFormat="1" ht="16.5" customHeight="1">
      <c r="A159" s="18"/>
      <c r="B159" s="154"/>
      <c r="C159" s="167" t="s">
        <v>231</v>
      </c>
      <c r="D159" s="167" t="s">
        <v>146</v>
      </c>
      <c r="E159" s="168" t="s">
        <v>232</v>
      </c>
      <c r="F159" s="169" t="s">
        <v>233</v>
      </c>
      <c r="G159" s="170" t="s">
        <v>192</v>
      </c>
      <c r="H159" s="171">
        <v>10</v>
      </c>
      <c r="I159" s="172"/>
      <c r="J159" s="172">
        <f>ROUND(I159*H159,2)</f>
        <v>0</v>
      </c>
      <c r="K159" s="173"/>
      <c r="L159" s="174"/>
      <c r="M159" s="175" t="s">
        <v>31</v>
      </c>
      <c r="N159" s="163">
        <v>0</v>
      </c>
      <c r="O159" s="163">
        <f>N159*H159</f>
        <v>0</v>
      </c>
      <c r="P159" s="163">
        <v>0.0003</v>
      </c>
      <c r="Q159" s="163">
        <f>P159*H159</f>
        <v>0.0029999999999999996</v>
      </c>
      <c r="R159" s="163">
        <v>0</v>
      </c>
      <c r="S159" s="164">
        <f>R159*H159</f>
        <v>0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Q159" s="165" t="s">
        <v>150</v>
      </c>
      <c r="AS159" s="165" t="s">
        <v>146</v>
      </c>
      <c r="AT159" s="165" t="s">
        <v>75</v>
      </c>
      <c r="AX159" s="4" t="s">
        <v>104</v>
      </c>
      <c r="BD159" s="166">
        <f>IF(M159="základní",J159,0)</f>
        <v>0</v>
      </c>
      <c r="BE159" s="166">
        <f>IF(M159="snížená",J159,0)</f>
        <v>0</v>
      </c>
      <c r="BF159" s="166">
        <f>IF(M159="zákl. přenesená",J159,0)</f>
        <v>0</v>
      </c>
      <c r="BG159" s="166">
        <f>IF(M159="sníž. přenesená",J159,0)</f>
        <v>0</v>
      </c>
      <c r="BH159" s="166">
        <f>IF(M159="nulová",J159,0)</f>
        <v>0</v>
      </c>
      <c r="BI159" s="4" t="s">
        <v>73</v>
      </c>
      <c r="BJ159" s="166">
        <f>ROUND(I159*H159,2)</f>
        <v>0</v>
      </c>
      <c r="BK159" s="4" t="s">
        <v>131</v>
      </c>
      <c r="BL159" s="165" t="s">
        <v>234</v>
      </c>
    </row>
    <row r="160" spans="1:64" s="23" customFormat="1" ht="16.5" customHeight="1">
      <c r="A160" s="18"/>
      <c r="B160" s="154"/>
      <c r="C160" s="155" t="s">
        <v>235</v>
      </c>
      <c r="D160" s="155" t="s">
        <v>107</v>
      </c>
      <c r="E160" s="156" t="s">
        <v>236</v>
      </c>
      <c r="F160" s="157" t="s">
        <v>237</v>
      </c>
      <c r="G160" s="158" t="s">
        <v>122</v>
      </c>
      <c r="H160" s="159">
        <v>1</v>
      </c>
      <c r="I160" s="160"/>
      <c r="J160" s="160">
        <f>ROUND(I160*H160,2)</f>
        <v>0</v>
      </c>
      <c r="K160" s="19"/>
      <c r="L160" s="161"/>
      <c r="M160" s="162" t="s">
        <v>31</v>
      </c>
      <c r="N160" s="163">
        <v>0</v>
      </c>
      <c r="O160" s="163">
        <f>N160*H160</f>
        <v>0</v>
      </c>
      <c r="P160" s="163">
        <v>0</v>
      </c>
      <c r="Q160" s="163">
        <f>P160*H160</f>
        <v>0</v>
      </c>
      <c r="R160" s="163">
        <v>0</v>
      </c>
      <c r="S160" s="164">
        <f>R160*H160</f>
        <v>0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Q160" s="165" t="s">
        <v>131</v>
      </c>
      <c r="AS160" s="165" t="s">
        <v>107</v>
      </c>
      <c r="AT160" s="165" t="s">
        <v>75</v>
      </c>
      <c r="AX160" s="4" t="s">
        <v>104</v>
      </c>
      <c r="BD160" s="166">
        <f>IF(M160="základní",J160,0)</f>
        <v>0</v>
      </c>
      <c r="BE160" s="166">
        <f>IF(M160="snížená",J160,0)</f>
        <v>0</v>
      </c>
      <c r="BF160" s="166">
        <f>IF(M160="zákl. přenesená",J160,0)</f>
        <v>0</v>
      </c>
      <c r="BG160" s="166">
        <f>IF(M160="sníž. přenesená",J160,0)</f>
        <v>0</v>
      </c>
      <c r="BH160" s="166">
        <f>IF(M160="nulová",J160,0)</f>
        <v>0</v>
      </c>
      <c r="BI160" s="4" t="s">
        <v>73</v>
      </c>
      <c r="BJ160" s="166">
        <f>ROUND(I160*H160,2)</f>
        <v>0</v>
      </c>
      <c r="BK160" s="4" t="s">
        <v>131</v>
      </c>
      <c r="BL160" s="165" t="s">
        <v>238</v>
      </c>
    </row>
    <row r="161" spans="1:64" s="23" customFormat="1" ht="16.5" customHeight="1">
      <c r="A161" s="18"/>
      <c r="B161" s="154"/>
      <c r="C161" s="155" t="s">
        <v>239</v>
      </c>
      <c r="D161" s="155" t="s">
        <v>107</v>
      </c>
      <c r="E161" s="156" t="s">
        <v>240</v>
      </c>
      <c r="F161" s="157" t="s">
        <v>241</v>
      </c>
      <c r="G161" s="158" t="s">
        <v>122</v>
      </c>
      <c r="H161" s="159">
        <v>1</v>
      </c>
      <c r="I161" s="160"/>
      <c r="J161" s="160">
        <f>ROUND(I161*H161,2)</f>
        <v>0</v>
      </c>
      <c r="K161" s="19"/>
      <c r="L161" s="161"/>
      <c r="M161" s="162" t="s">
        <v>31</v>
      </c>
      <c r="N161" s="163">
        <v>0</v>
      </c>
      <c r="O161" s="163">
        <f>N161*H161</f>
        <v>0</v>
      </c>
      <c r="P161" s="163">
        <v>0</v>
      </c>
      <c r="Q161" s="163">
        <f>P161*H161</f>
        <v>0</v>
      </c>
      <c r="R161" s="163">
        <v>0</v>
      </c>
      <c r="S161" s="164">
        <f>R161*H161</f>
        <v>0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Q161" s="165" t="s">
        <v>131</v>
      </c>
      <c r="AS161" s="165" t="s">
        <v>107</v>
      </c>
      <c r="AT161" s="165" t="s">
        <v>75</v>
      </c>
      <c r="AX161" s="4" t="s">
        <v>104</v>
      </c>
      <c r="BD161" s="166">
        <f>IF(M161="základní",J161,0)</f>
        <v>0</v>
      </c>
      <c r="BE161" s="166">
        <f>IF(M161="snížená",J161,0)</f>
        <v>0</v>
      </c>
      <c r="BF161" s="166">
        <f>IF(M161="zákl. přenesená",J161,0)</f>
        <v>0</v>
      </c>
      <c r="BG161" s="166">
        <f>IF(M161="sníž. přenesená",J161,0)</f>
        <v>0</v>
      </c>
      <c r="BH161" s="166">
        <f>IF(M161="nulová",J161,0)</f>
        <v>0</v>
      </c>
      <c r="BI161" s="4" t="s">
        <v>73</v>
      </c>
      <c r="BJ161" s="166">
        <f>ROUND(I161*H161,2)</f>
        <v>0</v>
      </c>
      <c r="BK161" s="4" t="s">
        <v>131</v>
      </c>
      <c r="BL161" s="165" t="s">
        <v>242</v>
      </c>
    </row>
    <row r="162" spans="2:62" s="141" customFormat="1" ht="22.5" customHeight="1">
      <c r="B162" s="142"/>
      <c r="D162" s="143" t="s">
        <v>65</v>
      </c>
      <c r="E162" s="152" t="s">
        <v>243</v>
      </c>
      <c r="F162" s="152" t="s">
        <v>244</v>
      </c>
      <c r="J162" s="153">
        <f>SUM(J163:J172)</f>
        <v>0</v>
      </c>
      <c r="K162" s="142"/>
      <c r="L162" s="146"/>
      <c r="M162" s="147"/>
      <c r="N162" s="147"/>
      <c r="O162" s="148">
        <f>SUM(O163:O172)</f>
        <v>450.83900000000006</v>
      </c>
      <c r="P162" s="147"/>
      <c r="Q162" s="148">
        <f>SUM(Q163:Q172)</f>
        <v>22.540950000000002</v>
      </c>
      <c r="R162" s="147"/>
      <c r="S162" s="149">
        <f>SUM(S163:S172)</f>
        <v>38.19164000000001</v>
      </c>
      <c r="AQ162" s="143" t="s">
        <v>75</v>
      </c>
      <c r="AS162" s="150" t="s">
        <v>65</v>
      </c>
      <c r="AT162" s="150" t="s">
        <v>111</v>
      </c>
      <c r="AX162" s="143" t="s">
        <v>104</v>
      </c>
      <c r="BJ162" s="151">
        <f>SUM(BJ163:BJ172)</f>
        <v>0</v>
      </c>
    </row>
    <row r="163" spans="1:64" s="23" customFormat="1" ht="24" customHeight="1">
      <c r="A163" s="18"/>
      <c r="B163" s="154"/>
      <c r="C163" s="155" t="s">
        <v>245</v>
      </c>
      <c r="D163" s="155" t="s">
        <v>107</v>
      </c>
      <c r="E163" s="156" t="s">
        <v>246</v>
      </c>
      <c r="F163" s="157" t="s">
        <v>247</v>
      </c>
      <c r="G163" s="158" t="s">
        <v>110</v>
      </c>
      <c r="H163" s="159">
        <v>500</v>
      </c>
      <c r="I163" s="160"/>
      <c r="J163" s="160">
        <f>ROUND(I163*H163,2)</f>
        <v>0</v>
      </c>
      <c r="K163" s="19"/>
      <c r="L163" s="161"/>
      <c r="M163" s="162" t="s">
        <v>31</v>
      </c>
      <c r="N163" s="163">
        <v>0.30500000000000005</v>
      </c>
      <c r="O163" s="163">
        <f>N163*H163</f>
        <v>152.50000000000003</v>
      </c>
      <c r="P163" s="163">
        <v>0</v>
      </c>
      <c r="Q163" s="163">
        <f>P163*H163</f>
        <v>0</v>
      </c>
      <c r="R163" s="163">
        <v>0.07519</v>
      </c>
      <c r="S163" s="164">
        <f>R163*H163</f>
        <v>37.595000000000006</v>
      </c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Q163" s="165" t="s">
        <v>131</v>
      </c>
      <c r="AS163" s="165" t="s">
        <v>107</v>
      </c>
      <c r="AT163" s="165" t="s">
        <v>248</v>
      </c>
      <c r="AX163" s="4" t="s">
        <v>104</v>
      </c>
      <c r="BD163" s="166">
        <f>IF(M163="základní",J163,0)</f>
        <v>0</v>
      </c>
      <c r="BE163" s="166">
        <f>IF(M163="snížená",J163,0)</f>
        <v>0</v>
      </c>
      <c r="BF163" s="166">
        <f>IF(M163="zákl. přenesená",J163,0)</f>
        <v>0</v>
      </c>
      <c r="BG163" s="166">
        <f>IF(M163="sníž. přenesená",J163,0)</f>
        <v>0</v>
      </c>
      <c r="BH163" s="166">
        <f>IF(M163="nulová",J163,0)</f>
        <v>0</v>
      </c>
      <c r="BI163" s="4" t="s">
        <v>73</v>
      </c>
      <c r="BJ163" s="166">
        <f>ROUND(I163*H163,2)</f>
        <v>0</v>
      </c>
      <c r="BK163" s="4" t="s">
        <v>131</v>
      </c>
      <c r="BL163" s="165" t="s">
        <v>249</v>
      </c>
    </row>
    <row r="164" spans="1:64" s="23" customFormat="1" ht="24" customHeight="1">
      <c r="A164" s="18"/>
      <c r="B164" s="154"/>
      <c r="C164" s="155" t="s">
        <v>250</v>
      </c>
      <c r="D164" s="155" t="s">
        <v>107</v>
      </c>
      <c r="E164" s="156" t="s">
        <v>251</v>
      </c>
      <c r="F164" s="157" t="s">
        <v>252</v>
      </c>
      <c r="G164" s="158" t="s">
        <v>176</v>
      </c>
      <c r="H164" s="159">
        <v>33</v>
      </c>
      <c r="I164" s="160"/>
      <c r="J164" s="160">
        <f>ROUND(I164*H164,2)</f>
        <v>0</v>
      </c>
      <c r="K164" s="19"/>
      <c r="L164" s="161"/>
      <c r="M164" s="162" t="s">
        <v>31</v>
      </c>
      <c r="N164" s="163">
        <v>0.14900000000000002</v>
      </c>
      <c r="O164" s="163">
        <f>N164*H164</f>
        <v>4.917000000000001</v>
      </c>
      <c r="P164" s="163">
        <v>0</v>
      </c>
      <c r="Q164" s="163">
        <f>P164*H164</f>
        <v>0</v>
      </c>
      <c r="R164" s="163">
        <v>0.01808</v>
      </c>
      <c r="S164" s="164">
        <f>R164*H164</f>
        <v>0.59664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Q164" s="165" t="s">
        <v>131</v>
      </c>
      <c r="AS164" s="165" t="s">
        <v>107</v>
      </c>
      <c r="AT164" s="165" t="s">
        <v>248</v>
      </c>
      <c r="AX164" s="4" t="s">
        <v>104</v>
      </c>
      <c r="BD164" s="166">
        <f>IF(M164="základní",J164,0)</f>
        <v>0</v>
      </c>
      <c r="BE164" s="166">
        <f>IF(M164="snížená",J164,0)</f>
        <v>0</v>
      </c>
      <c r="BF164" s="166">
        <f>IF(M164="zákl. přenesená",J164,0)</f>
        <v>0</v>
      </c>
      <c r="BG164" s="166">
        <f>IF(M164="sníž. přenesená",J164,0)</f>
        <v>0</v>
      </c>
      <c r="BH164" s="166">
        <f>IF(M164="nulová",J164,0)</f>
        <v>0</v>
      </c>
      <c r="BI164" s="4" t="s">
        <v>73</v>
      </c>
      <c r="BJ164" s="166">
        <f>ROUND(I164*H164,2)</f>
        <v>0</v>
      </c>
      <c r="BK164" s="4" t="s">
        <v>131</v>
      </c>
      <c r="BL164" s="165" t="s">
        <v>253</v>
      </c>
    </row>
    <row r="165" spans="1:64" s="23" customFormat="1" ht="24" customHeight="1">
      <c r="A165" s="18"/>
      <c r="B165" s="154"/>
      <c r="C165" s="155" t="s">
        <v>254</v>
      </c>
      <c r="D165" s="155" t="s">
        <v>107</v>
      </c>
      <c r="E165" s="156" t="s">
        <v>255</v>
      </c>
      <c r="F165" s="157" t="s">
        <v>256</v>
      </c>
      <c r="G165" s="158" t="s">
        <v>110</v>
      </c>
      <c r="H165" s="159">
        <v>500</v>
      </c>
      <c r="I165" s="160"/>
      <c r="J165" s="160">
        <f>ROUND(I165*H165,2)</f>
        <v>0</v>
      </c>
      <c r="K165" s="19"/>
      <c r="L165" s="161"/>
      <c r="M165" s="162" t="s">
        <v>31</v>
      </c>
      <c r="N165" s="163">
        <v>0.44</v>
      </c>
      <c r="O165" s="163">
        <f>N165*H165</f>
        <v>220</v>
      </c>
      <c r="P165" s="163">
        <v>0</v>
      </c>
      <c r="Q165" s="163">
        <f>P165*H165</f>
        <v>0</v>
      </c>
      <c r="R165" s="163">
        <v>0</v>
      </c>
      <c r="S165" s="164">
        <f>R165*H165</f>
        <v>0</v>
      </c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Q165" s="165" t="s">
        <v>131</v>
      </c>
      <c r="AS165" s="165" t="s">
        <v>107</v>
      </c>
      <c r="AT165" s="165" t="s">
        <v>248</v>
      </c>
      <c r="AX165" s="4" t="s">
        <v>104</v>
      </c>
      <c r="BD165" s="166">
        <f>IF(M165="základní",J165,0)</f>
        <v>0</v>
      </c>
      <c r="BE165" s="166">
        <f>IF(M165="snížená",J165,0)</f>
        <v>0</v>
      </c>
      <c r="BF165" s="166">
        <f>IF(M165="zákl. přenesená",J165,0)</f>
        <v>0</v>
      </c>
      <c r="BG165" s="166">
        <f>IF(M165="sníž. přenesená",J165,0)</f>
        <v>0</v>
      </c>
      <c r="BH165" s="166">
        <f>IF(M165="nulová",J165,0)</f>
        <v>0</v>
      </c>
      <c r="BI165" s="4" t="s">
        <v>73</v>
      </c>
      <c r="BJ165" s="166">
        <f>ROUND(I165*H165,2)</f>
        <v>0</v>
      </c>
      <c r="BK165" s="4" t="s">
        <v>131</v>
      </c>
      <c r="BL165" s="165" t="s">
        <v>257</v>
      </c>
    </row>
    <row r="166" spans="1:64" s="23" customFormat="1" ht="16.5" customHeight="1">
      <c r="A166" s="18"/>
      <c r="B166" s="154"/>
      <c r="C166" s="167" t="s">
        <v>258</v>
      </c>
      <c r="D166" s="167" t="s">
        <v>146</v>
      </c>
      <c r="E166" s="168" t="s">
        <v>259</v>
      </c>
      <c r="F166" s="169" t="s">
        <v>260</v>
      </c>
      <c r="G166" s="170" t="s">
        <v>192</v>
      </c>
      <c r="H166" s="171">
        <v>5000</v>
      </c>
      <c r="I166" s="172"/>
      <c r="J166" s="172">
        <f>ROUND(I166*H166,2)</f>
        <v>0</v>
      </c>
      <c r="K166" s="173"/>
      <c r="L166" s="174"/>
      <c r="M166" s="175" t="s">
        <v>31</v>
      </c>
      <c r="N166" s="163">
        <v>0</v>
      </c>
      <c r="O166" s="163">
        <f>N166*H166</f>
        <v>0</v>
      </c>
      <c r="P166" s="163">
        <v>0.0045000000000000005</v>
      </c>
      <c r="Q166" s="163">
        <f>P166*H166</f>
        <v>22.500000000000004</v>
      </c>
      <c r="R166" s="163">
        <v>0</v>
      </c>
      <c r="S166" s="164">
        <f>R166*H166</f>
        <v>0</v>
      </c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Q166" s="165" t="s">
        <v>150</v>
      </c>
      <c r="AS166" s="165" t="s">
        <v>146</v>
      </c>
      <c r="AT166" s="165" t="s">
        <v>248</v>
      </c>
      <c r="AX166" s="4" t="s">
        <v>104</v>
      </c>
      <c r="BD166" s="166">
        <f>IF(M166="základní",J166,0)</f>
        <v>0</v>
      </c>
      <c r="BE166" s="166">
        <f>IF(M166="snížená",J166,0)</f>
        <v>0</v>
      </c>
      <c r="BF166" s="166">
        <f>IF(M166="zákl. přenesená",J166,0)</f>
        <v>0</v>
      </c>
      <c r="BG166" s="166">
        <f>IF(M166="sníž. přenesená",J166,0)</f>
        <v>0</v>
      </c>
      <c r="BH166" s="166">
        <f>IF(M166="nulová",J166,0)</f>
        <v>0</v>
      </c>
      <c r="BI166" s="4" t="s">
        <v>73</v>
      </c>
      <c r="BJ166" s="166">
        <f>ROUND(I166*H166,2)</f>
        <v>0</v>
      </c>
      <c r="BK166" s="4" t="s">
        <v>131</v>
      </c>
      <c r="BL166" s="165" t="s">
        <v>261</v>
      </c>
    </row>
    <row r="167" spans="1:64" s="23" customFormat="1" ht="24" customHeight="1">
      <c r="A167" s="18"/>
      <c r="B167" s="154"/>
      <c r="C167" s="155" t="s">
        <v>262</v>
      </c>
      <c r="D167" s="155" t="s">
        <v>107</v>
      </c>
      <c r="E167" s="156" t="s">
        <v>263</v>
      </c>
      <c r="F167" s="157" t="s">
        <v>264</v>
      </c>
      <c r="G167" s="158" t="s">
        <v>176</v>
      </c>
      <c r="H167" s="159">
        <v>33</v>
      </c>
      <c r="I167" s="160"/>
      <c r="J167" s="160">
        <f>ROUND(I167*H167,2)</f>
        <v>0</v>
      </c>
      <c r="K167" s="19"/>
      <c r="L167" s="161"/>
      <c r="M167" s="162" t="s">
        <v>31</v>
      </c>
      <c r="N167" s="163">
        <v>0.774</v>
      </c>
      <c r="O167" s="163">
        <f>N167*H167</f>
        <v>25.542</v>
      </c>
      <c r="P167" s="163">
        <v>0.00119</v>
      </c>
      <c r="Q167" s="163">
        <f>P167*H167</f>
        <v>0.03927</v>
      </c>
      <c r="R167" s="163">
        <v>0</v>
      </c>
      <c r="S167" s="164">
        <f>R167*H167</f>
        <v>0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Q167" s="165" t="s">
        <v>131</v>
      </c>
      <c r="AS167" s="165" t="s">
        <v>107</v>
      </c>
      <c r="AT167" s="165" t="s">
        <v>248</v>
      </c>
      <c r="AX167" s="4" t="s">
        <v>104</v>
      </c>
      <c r="BD167" s="166">
        <f>IF(M167="základní",J167,0)</f>
        <v>0</v>
      </c>
      <c r="BE167" s="166">
        <f>IF(M167="snížená",J167,0)</f>
        <v>0</v>
      </c>
      <c r="BF167" s="166">
        <f>IF(M167="zákl. přenesená",J167,0)</f>
        <v>0</v>
      </c>
      <c r="BG167" s="166">
        <f>IF(M167="sníž. přenesená",J167,0)</f>
        <v>0</v>
      </c>
      <c r="BH167" s="166">
        <f>IF(M167="nulová",J167,0)</f>
        <v>0</v>
      </c>
      <c r="BI167" s="4" t="s">
        <v>73</v>
      </c>
      <c r="BJ167" s="166">
        <f>ROUND(I167*H167,2)</f>
        <v>0</v>
      </c>
      <c r="BK167" s="4" t="s">
        <v>131</v>
      </c>
      <c r="BL167" s="165" t="s">
        <v>265</v>
      </c>
    </row>
    <row r="168" spans="1:64" s="23" customFormat="1" ht="16.5" customHeight="1">
      <c r="A168" s="18"/>
      <c r="B168" s="154"/>
      <c r="C168" s="167" t="s">
        <v>266</v>
      </c>
      <c r="D168" s="167" t="s">
        <v>146</v>
      </c>
      <c r="E168" s="168" t="s">
        <v>267</v>
      </c>
      <c r="F168" s="169" t="s">
        <v>268</v>
      </c>
      <c r="G168" s="170" t="s">
        <v>269</v>
      </c>
      <c r="H168" s="171">
        <v>90</v>
      </c>
      <c r="I168" s="172"/>
      <c r="J168" s="172">
        <f>ROUND(I168*H168,2)</f>
        <v>0</v>
      </c>
      <c r="K168" s="173"/>
      <c r="L168" s="174"/>
      <c r="M168" s="175" t="s">
        <v>31</v>
      </c>
      <c r="N168" s="163">
        <v>0</v>
      </c>
      <c r="O168" s="163">
        <f>N168*H168</f>
        <v>0</v>
      </c>
      <c r="P168" s="163">
        <v>0</v>
      </c>
      <c r="Q168" s="163">
        <f>P168*H168</f>
        <v>0</v>
      </c>
      <c r="R168" s="163">
        <v>0</v>
      </c>
      <c r="S168" s="164">
        <f>R168*H168</f>
        <v>0</v>
      </c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Q168" s="165" t="s">
        <v>150</v>
      </c>
      <c r="AS168" s="165" t="s">
        <v>146</v>
      </c>
      <c r="AT168" s="165" t="s">
        <v>248</v>
      </c>
      <c r="AX168" s="4" t="s">
        <v>104</v>
      </c>
      <c r="BD168" s="166">
        <f>IF(M168="základní",J168,0)</f>
        <v>0</v>
      </c>
      <c r="BE168" s="166">
        <f>IF(M168="snížená",J168,0)</f>
        <v>0</v>
      </c>
      <c r="BF168" s="166">
        <f>IF(M168="zákl. přenesená",J168,0)</f>
        <v>0</v>
      </c>
      <c r="BG168" s="166">
        <f>IF(M168="sníž. přenesená",J168,0)</f>
        <v>0</v>
      </c>
      <c r="BH168" s="166">
        <f>IF(M168="nulová",J168,0)</f>
        <v>0</v>
      </c>
      <c r="BI168" s="4" t="s">
        <v>73</v>
      </c>
      <c r="BJ168" s="166">
        <f>ROUND(I168*H168,2)</f>
        <v>0</v>
      </c>
      <c r="BK168" s="4" t="s">
        <v>131</v>
      </c>
      <c r="BL168" s="165" t="s">
        <v>270</v>
      </c>
    </row>
    <row r="169" spans="1:64" s="23" customFormat="1" ht="24" customHeight="1">
      <c r="A169" s="18"/>
      <c r="B169" s="154"/>
      <c r="C169" s="155" t="s">
        <v>271</v>
      </c>
      <c r="D169" s="155" t="s">
        <v>107</v>
      </c>
      <c r="E169" s="156" t="s">
        <v>272</v>
      </c>
      <c r="F169" s="157" t="s">
        <v>273</v>
      </c>
      <c r="G169" s="158" t="s">
        <v>176</v>
      </c>
      <c r="H169" s="159">
        <v>56</v>
      </c>
      <c r="I169" s="160"/>
      <c r="J169" s="160">
        <f>ROUND(I169*H169,2)</f>
        <v>0</v>
      </c>
      <c r="K169" s="19"/>
      <c r="L169" s="161"/>
      <c r="M169" s="162" t="s">
        <v>31</v>
      </c>
      <c r="N169" s="163">
        <v>0.8550000000000001</v>
      </c>
      <c r="O169" s="163">
        <f>N169*H169</f>
        <v>47.88</v>
      </c>
      <c r="P169" s="163">
        <v>3.0000000000000004E-05</v>
      </c>
      <c r="Q169" s="163">
        <f>P169*H169</f>
        <v>0.0016800000000000003</v>
      </c>
      <c r="R169" s="163">
        <v>0</v>
      </c>
      <c r="S169" s="164">
        <f>R169*H169</f>
        <v>0</v>
      </c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Q169" s="165" t="s">
        <v>131</v>
      </c>
      <c r="AS169" s="165" t="s">
        <v>107</v>
      </c>
      <c r="AT169" s="165" t="s">
        <v>248</v>
      </c>
      <c r="AX169" s="4" t="s">
        <v>104</v>
      </c>
      <c r="BD169" s="166">
        <f>IF(M169="základní",J169,0)</f>
        <v>0</v>
      </c>
      <c r="BE169" s="166">
        <f>IF(M169="snížená",J169,0)</f>
        <v>0</v>
      </c>
      <c r="BF169" s="166">
        <f>IF(M169="zákl. přenesená",J169,0)</f>
        <v>0</v>
      </c>
      <c r="BG169" s="166">
        <f>IF(M169="sníž. přenesená",J169,0)</f>
        <v>0</v>
      </c>
      <c r="BH169" s="166">
        <f>IF(M169="nulová",J169,0)</f>
        <v>0</v>
      </c>
      <c r="BI169" s="4" t="s">
        <v>73</v>
      </c>
      <c r="BJ169" s="166">
        <f>ROUND(I169*H169,2)</f>
        <v>0</v>
      </c>
      <c r="BK169" s="4" t="s">
        <v>131</v>
      </c>
      <c r="BL169" s="165" t="s">
        <v>274</v>
      </c>
    </row>
    <row r="170" spans="1:64" s="23" customFormat="1" ht="16.5" customHeight="1">
      <c r="A170" s="18"/>
      <c r="B170" s="154"/>
      <c r="C170" s="167" t="s">
        <v>275</v>
      </c>
      <c r="D170" s="167" t="s">
        <v>146</v>
      </c>
      <c r="E170" s="168" t="s">
        <v>276</v>
      </c>
      <c r="F170" s="169" t="s">
        <v>277</v>
      </c>
      <c r="G170" s="170" t="s">
        <v>269</v>
      </c>
      <c r="H170" s="171">
        <v>56</v>
      </c>
      <c r="I170" s="172"/>
      <c r="J170" s="172">
        <f>ROUND(I170*H170,2)</f>
        <v>0</v>
      </c>
      <c r="K170" s="173"/>
      <c r="L170" s="174"/>
      <c r="M170" s="175" t="s">
        <v>31</v>
      </c>
      <c r="N170" s="163">
        <v>0</v>
      </c>
      <c r="O170" s="163">
        <f>N170*H170</f>
        <v>0</v>
      </c>
      <c r="P170" s="163">
        <v>0</v>
      </c>
      <c r="Q170" s="163">
        <f>P170*H170</f>
        <v>0</v>
      </c>
      <c r="R170" s="163">
        <v>0</v>
      </c>
      <c r="S170" s="164">
        <f>R170*H170</f>
        <v>0</v>
      </c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Q170" s="165" t="s">
        <v>150</v>
      </c>
      <c r="AS170" s="165" t="s">
        <v>146</v>
      </c>
      <c r="AT170" s="165" t="s">
        <v>248</v>
      </c>
      <c r="AX170" s="4" t="s">
        <v>104</v>
      </c>
      <c r="BD170" s="166">
        <f>IF(M170="základní",J170,0)</f>
        <v>0</v>
      </c>
      <c r="BE170" s="166">
        <f>IF(M170="snížená",J170,0)</f>
        <v>0</v>
      </c>
      <c r="BF170" s="166">
        <f>IF(M170="zákl. přenesená",J170,0)</f>
        <v>0</v>
      </c>
      <c r="BG170" s="166">
        <f>IF(M170="sníž. přenesená",J170,0)</f>
        <v>0</v>
      </c>
      <c r="BH170" s="166">
        <f>IF(M170="nulová",J170,0)</f>
        <v>0</v>
      </c>
      <c r="BI170" s="4" t="s">
        <v>73</v>
      </c>
      <c r="BJ170" s="166">
        <f>ROUND(I170*H170,2)</f>
        <v>0</v>
      </c>
      <c r="BK170" s="4" t="s">
        <v>131</v>
      </c>
      <c r="BL170" s="165" t="s">
        <v>278</v>
      </c>
    </row>
    <row r="171" spans="1:64" s="23" customFormat="1" ht="16.5" customHeight="1">
      <c r="A171" s="18"/>
      <c r="B171" s="154"/>
      <c r="C171" s="167" t="s">
        <v>279</v>
      </c>
      <c r="D171" s="167" t="s">
        <v>146</v>
      </c>
      <c r="E171" s="168" t="s">
        <v>280</v>
      </c>
      <c r="F171" s="169" t="s">
        <v>281</v>
      </c>
      <c r="G171" s="170" t="s">
        <v>269</v>
      </c>
      <c r="H171" s="171">
        <v>56</v>
      </c>
      <c r="I171" s="172"/>
      <c r="J171" s="172">
        <f>ROUND(I171*H171,2)</f>
        <v>0</v>
      </c>
      <c r="K171" s="173"/>
      <c r="L171" s="174"/>
      <c r="M171" s="175" t="s">
        <v>31</v>
      </c>
      <c r="N171" s="163">
        <v>0</v>
      </c>
      <c r="O171" s="163">
        <f>N171*H171</f>
        <v>0</v>
      </c>
      <c r="P171" s="163">
        <v>0</v>
      </c>
      <c r="Q171" s="163">
        <f>P171*H171</f>
        <v>0</v>
      </c>
      <c r="R171" s="163">
        <v>0</v>
      </c>
      <c r="S171" s="164">
        <f>R171*H171</f>
        <v>0</v>
      </c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Q171" s="165" t="s">
        <v>150</v>
      </c>
      <c r="AS171" s="165" t="s">
        <v>146</v>
      </c>
      <c r="AT171" s="165" t="s">
        <v>248</v>
      </c>
      <c r="AX171" s="4" t="s">
        <v>104</v>
      </c>
      <c r="BD171" s="166">
        <f>IF(M171="základní",J171,0)</f>
        <v>0</v>
      </c>
      <c r="BE171" s="166">
        <f>IF(M171="snížená",J171,0)</f>
        <v>0</v>
      </c>
      <c r="BF171" s="166">
        <f>IF(M171="zákl. přenesená",J171,0)</f>
        <v>0</v>
      </c>
      <c r="BG171" s="166">
        <f>IF(M171="sníž. přenesená",J171,0)</f>
        <v>0</v>
      </c>
      <c r="BH171" s="166">
        <f>IF(M171="nulová",J171,0)</f>
        <v>0</v>
      </c>
      <c r="BI171" s="4" t="s">
        <v>73</v>
      </c>
      <c r="BJ171" s="166">
        <f>ROUND(I171*H171,2)</f>
        <v>0</v>
      </c>
      <c r="BK171" s="4" t="s">
        <v>131</v>
      </c>
      <c r="BL171" s="165" t="s">
        <v>282</v>
      </c>
    </row>
    <row r="172" spans="1:64" s="23" customFormat="1" ht="16.5" customHeight="1">
      <c r="A172" s="18"/>
      <c r="B172" s="154"/>
      <c r="C172" s="155" t="s">
        <v>283</v>
      </c>
      <c r="D172" s="155" t="s">
        <v>107</v>
      </c>
      <c r="E172" s="156" t="s">
        <v>284</v>
      </c>
      <c r="F172" s="157" t="s">
        <v>285</v>
      </c>
      <c r="G172" s="158" t="s">
        <v>122</v>
      </c>
      <c r="H172" s="159">
        <v>1</v>
      </c>
      <c r="I172" s="160"/>
      <c r="J172" s="160">
        <f>ROUND(I172*H172,2)</f>
        <v>0</v>
      </c>
      <c r="K172" s="19"/>
      <c r="L172" s="176"/>
      <c r="M172" s="177" t="s">
        <v>31</v>
      </c>
      <c r="N172" s="178">
        <v>0</v>
      </c>
      <c r="O172" s="178">
        <f>N172*H172</f>
        <v>0</v>
      </c>
      <c r="P172" s="178">
        <v>0</v>
      </c>
      <c r="Q172" s="178">
        <f>P172*H172</f>
        <v>0</v>
      </c>
      <c r="R172" s="178">
        <v>0</v>
      </c>
      <c r="S172" s="179">
        <f>R172*H172</f>
        <v>0</v>
      </c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Q172" s="165" t="s">
        <v>131</v>
      </c>
      <c r="AS172" s="165" t="s">
        <v>107</v>
      </c>
      <c r="AT172" s="165" t="s">
        <v>248</v>
      </c>
      <c r="AX172" s="4" t="s">
        <v>104</v>
      </c>
      <c r="BD172" s="166">
        <f>IF(M172="základní",J172,0)</f>
        <v>0</v>
      </c>
      <c r="BE172" s="166">
        <f>IF(M172="snížená",J172,0)</f>
        <v>0</v>
      </c>
      <c r="BF172" s="166">
        <f>IF(M172="zákl. přenesená",J172,0)</f>
        <v>0</v>
      </c>
      <c r="BG172" s="166">
        <f>IF(M172="sníž. přenesená",J172,0)</f>
        <v>0</v>
      </c>
      <c r="BH172" s="166">
        <f>IF(M172="nulová",J172,0)</f>
        <v>0</v>
      </c>
      <c r="BI172" s="4" t="s">
        <v>73</v>
      </c>
      <c r="BJ172" s="166">
        <f>ROUND(I172*H172,2)</f>
        <v>0</v>
      </c>
      <c r="BK172" s="4" t="s">
        <v>131</v>
      </c>
      <c r="BL172" s="165" t="s">
        <v>286</v>
      </c>
    </row>
    <row r="173" spans="1:30" s="23" customFormat="1" ht="6.75" customHeight="1">
      <c r="A173" s="18"/>
      <c r="B173" s="40"/>
      <c r="C173" s="41"/>
      <c r="D173" s="41"/>
      <c r="E173" s="41"/>
      <c r="F173" s="41"/>
      <c r="G173" s="41"/>
      <c r="H173" s="41"/>
      <c r="I173" s="41"/>
      <c r="J173" s="41"/>
      <c r="K173" s="19"/>
      <c r="L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</sheetData>
  <sheetProtection selectLockedCells="1" selectUnlockedCells="1"/>
  <autoFilter ref="C122:J172"/>
  <mergeCells count="9">
    <mergeCell ref="K2:U2"/>
    <mergeCell ref="E7:H7"/>
    <mergeCell ref="E9:H9"/>
    <mergeCell ref="E18:H18"/>
    <mergeCell ref="E27:H27"/>
    <mergeCell ref="E85:H85"/>
    <mergeCell ref="E87:H87"/>
    <mergeCell ref="E113:H113"/>
    <mergeCell ref="E115:H115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2021-04-22T12:21:06Z</dcterms:modified>
  <cp:category/>
  <cp:version/>
  <cp:contentType/>
  <cp:contentStatus/>
</cp:coreProperties>
</file>