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ekapitulace stavby" sheetId="1" r:id="rId1"/>
    <sheet name="01 - Oprava stodoly" sheetId="2" r:id="rId2"/>
  </sheets>
  <definedNames>
    <definedName name="_xlnm.Print_Area" localSheetId="1">('01 - Oprava stodoly'!$C$4:$Q$70,'01 - Oprava stodoly'!$C$76:$Q$109,'01 - Oprava stodoly'!$C$115:$Q$174)</definedName>
    <definedName name="_xlnm.Print_Titles" localSheetId="1">'01 - Oprava stodoly'!$125:$125</definedName>
    <definedName name="_xlnm.Print_Area" localSheetId="0">('Rekapitulace stavby'!$C$4:$AP$70,'Rekapitulace stavby'!$C$76:$AP$96)</definedName>
    <definedName name="_xlnm.Print_Titles" localSheetId="0">'Rekapitulace stavby'!$85:$85</definedName>
    <definedName name="_xlnm.Print_Titles" localSheetId="1">'01 - Oprava stodoly'!$125:$125</definedName>
    <definedName name="_xlnm.Print_Titles" localSheetId="0">'Rekapitulace stavby'!$85:$85</definedName>
    <definedName name="_xlnm.Print_Area" localSheetId="1">('01 - Oprava stodoly'!$C$4:$Q$70,'01 - Oprava stodoly'!$C$76:$Q$109,'01 - Oprava stodoly'!$C$115:$Q$174)</definedName>
    <definedName name="_xlnm.Print_Area" localSheetId="0">('Rekapitulace stavby'!$C$4:$AP$70,'Rekapitulace stavby'!$C$76:$AP$96)</definedName>
  </definedNames>
  <calcPr fullCalcOnLoad="1"/>
</workbook>
</file>

<file path=xl/sharedStrings.xml><?xml version="1.0" encoding="utf-8"?>
<sst xmlns="http://schemas.openxmlformats.org/spreadsheetml/2006/main" count="828" uniqueCount="282">
  <si>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</si>
  <si>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</si>
  <si>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</si>
  <si>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</si>
  <si>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</si>
  <si>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</si>
  <si>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</si>
  <si>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</si>
  <si>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</si>
  <si>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</si>
  <si>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</si>
  <si>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</si>
  <si>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</si>
  <si>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</si>
  <si>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</si>
  <si>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</si>
  <si>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podbarvením!_x005F_x000D_
_x005F_x000D_
1) na prvním listu Rekapitulace stavby vyplňte v sestavě_x005F_x000D_
_x005F_x000D_
    a) Souhrnný list_x005F_x000D_
       - údaje o Zhotoviteli_x005F_x000D_
         (přenesou se do ostatních sestav i v jiných listech)_x005F_x000D_
_x005F_x000D_
    b) Rekapitulace objektů_x005F_x000D_
       - potřebné Ostatní náklady_x005F_x000D_
_x005F_x000D_
2) na vybraných listech vyplňte v sestavě_x005F_x000D_
_x005F_x000D_
    a) Krycí list_x005F_x000D_
       - údaje o Zhotoviteli, pokud se liší od údajů o Zhotoviteli na Souhrnném listu_x005F_x000D_
         (údaje se přenesou do ostatních sestav v daném listu)_x005F_x000D_
_x005F_x000D_
    b) Rekapitulace rozpočtu_x005F_x000D_
       - potřebné Ostatní náklady_x005F_x000D_
_x005F_x000D_
    c) Celkové náklady za stavbu_x005F_x000D_
       - ceny u položek_x005F_x000D_
       - množství, pokud má žluté podbarvení_x005F_x000D_
       - a v případe potřeby poznámku (ta je v skrytém sloupci)</t>
  </si>
  <si>
    <t>Stavba:</t>
  </si>
  <si>
    <t>Oprava stodoly – STAVBA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</si>
  <si>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</si>
  <si>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</si>
  <si>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</si>
  <si>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</si>
  <si>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</si>
  <si>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</si>
  <si>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</si>
  <si>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</si>
  <si>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</si>
  <si>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0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</si>
  <si>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</si>
  <si>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</si>
  <si>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</si>
  <si>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</si>
  <si>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</si>
  <si>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</si>
  <si>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</si>
  <si>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</si>
  <si>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</si>
  <si>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</si>
  <si>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</si>
  <si>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</si>
  <si>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</si>
  <si>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</si>
  <si>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</si>
  <si>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</si>
  <si>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</si>
  <si>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</si>
  <si>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</si>
  <si>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</si>
  <si>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</si>
  <si>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</si>
  <si>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</si>
  <si>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</si>
  <si>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</si>
  <si>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</si>
  <si>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</si>
  <si>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</si>
  <si>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</si>
  <si>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</si>
  <si>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</si>
  <si>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</si>
  <si>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</si>
  <si>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</si>
  <si>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</si>
  <si>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</si>
  <si>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</si>
  <si>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</si>
  <si>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</si>
  <si>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</si>
  <si>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</si>
  <si>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1) Náklady z rozpočtů</t>
  </si>
  <si>
    <t>D</t>
  </si>
  <si>
    <t>###NOIMPORT###</t>
  </si>
  <si>
    <t>IMPORT</t>
  </si>
  <si>
    <t>{32a93ce3-02ab-45cd-89e5-ebb69a8f7606}</t>
  </si>
  <si>
    <t>{00000000-0000-0000-0000-000000000000}</t>
  </si>
  <si>
    <t>/</t>
  </si>
  <si>
    <t>01</t>
  </si>
  <si>
    <t>1</t>
  </si>
  <si>
    <t>{7fa07190-0b56-435f-a956-863421300c9a}</t>
  </si>
  <si>
    <t>2) Ostatní náklady ze souhrnného listu</t>
  </si>
  <si>
    <t>Procent. zadání_x005F_x000D_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</si>
  <si>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</si>
  <si>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</si>
  <si>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</si>
  <si>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</si>
  <si>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</si>
  <si>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</si>
  <si>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</si>
  <si>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</si>
  <si>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</si>
  <si>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</si>
  <si>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</si>
  <si>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</si>
  <si>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</si>
  <si>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</si>
  <si>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</si>
  <si>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Oprava stodoly – STAVBA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</si>
  <si>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</si>
  <si>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</si>
  <si>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</si>
  <si>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</si>
  <si>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</si>
  <si>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</si>
  <si>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</si>
  <si>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</si>
  <si>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Základy a zvláštní zakládání</t>
  </si>
  <si>
    <t xml:space="preserve">    3 - Svislé a kompletní konstrukce</t>
  </si>
  <si>
    <t xml:space="preserve">    4 - Vodorovné konstrukce</t>
  </si>
  <si>
    <t xml:space="preserve">    63 - Podlahy a podlahové konstrukce</t>
  </si>
  <si>
    <t xml:space="preserve">    8 - Trubní vedení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</si>
  <si>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</si>
  <si>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</si>
  <si>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</si>
  <si>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99 - Staveništní přesun hmot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</si>
  <si>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</si>
  <si>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</si>
  <si>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</si>
  <si>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</si>
  <si>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</si>
  <si>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</si>
  <si>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</si>
  <si>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</si>
  <si>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</si>
  <si>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</si>
  <si>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</si>
  <si>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</si>
  <si>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</si>
  <si>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</si>
  <si>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</si>
  <si>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</si>
  <si>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</si>
  <si>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</si>
  <si>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</si>
  <si>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</si>
  <si>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</si>
  <si>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</si>
  <si>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</si>
  <si>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ROZPOCET</t>
  </si>
  <si>
    <t>K</t>
  </si>
  <si>
    <t>132201101</t>
  </si>
  <si>
    <t>Hloubení rýh š do 600 mm v hornině tř. 3 objemu do 100 m3</t>
  </si>
  <si>
    <t>m3</t>
  </si>
  <si>
    <t>4</t>
  </si>
  <si>
    <t>-379143010</t>
  </si>
  <si>
    <t>132201109</t>
  </si>
  <si>
    <t>Příplatek za lepivost k hloubení rýh š do 600 mm v hornině tř. 3</t>
  </si>
  <si>
    <t>793171547</t>
  </si>
  <si>
    <t>3</t>
  </si>
  <si>
    <t>139711101R00</t>
  </si>
  <si>
    <t xml:space="preserve">Vykopávka v uzavřených prostorách </t>
  </si>
  <si>
    <t>162701105</t>
  </si>
  <si>
    <t>Vodorovné přemístění do 10000 m výkopku/sypaniny z horniny tř. 1 až 4</t>
  </si>
  <si>
    <t>1759233905</t>
  </si>
  <si>
    <t>5</t>
  </si>
  <si>
    <t>162701109</t>
  </si>
  <si>
    <t>Příplatek k vodorovnému přemístění výkopku/sypaniny z horniny tř. 1 až 4 ZKD 1000 m přes 10000 m</t>
  </si>
  <si>
    <t>155331601</t>
  </si>
  <si>
    <t>6</t>
  </si>
  <si>
    <t>167101101</t>
  </si>
  <si>
    <t>Nakládání výkopku z hornin tř. 1 až 4 do 100 m3</t>
  </si>
  <si>
    <t>-252942695</t>
  </si>
  <si>
    <t>7</t>
  </si>
  <si>
    <t>171201201</t>
  </si>
  <si>
    <t>Uložení sypaniny na skládky</t>
  </si>
  <si>
    <t>72632418</t>
  </si>
  <si>
    <t>9</t>
  </si>
  <si>
    <t>175151101</t>
  </si>
  <si>
    <t>Obsypání potrubí strojně sypaninou bez prohození, uloženou do 3 m</t>
  </si>
  <si>
    <t>272769249</t>
  </si>
  <si>
    <t>10</t>
  </si>
  <si>
    <t>M</t>
  </si>
  <si>
    <t>583312000</t>
  </si>
  <si>
    <t>štěrkopísek netříděný zásypový materiál</t>
  </si>
  <si>
    <t>t</t>
  </si>
  <si>
    <t>8</t>
  </si>
  <si>
    <t>-1081769077</t>
  </si>
  <si>
    <t>11</t>
  </si>
  <si>
    <t>711161302</t>
  </si>
  <si>
    <t>Izolace proti zemní vlhkosti stěn foliemi nopovými pro běžné podmínky tl. 0,4 mm šířky 1,0 m</t>
  </si>
  <si>
    <t>m2</t>
  </si>
  <si>
    <t>16</t>
  </si>
  <si>
    <t>-1100788432</t>
  </si>
  <si>
    <t>12</t>
  </si>
  <si>
    <t>212752212</t>
  </si>
  <si>
    <t>Trativod z drenážních trubek plastových flexibilních D do 100 mm včetně lože otevřený výkop</t>
  </si>
  <si>
    <t>m</t>
  </si>
  <si>
    <t>123114961</t>
  </si>
  <si>
    <t>13</t>
  </si>
  <si>
    <t>215901101</t>
  </si>
  <si>
    <t>Zhutnění podloží z hornin soudržných do 92% PS nebo nesoudržných sypkých I(d) do 0,8</t>
  </si>
  <si>
    <t>1098854958</t>
  </si>
  <si>
    <t>14</t>
  </si>
  <si>
    <t>271532212</t>
  </si>
  <si>
    <t>Podsyp pod základové konstrukce se zhutněním z hrubého kameniva frakce 16 až 32 mm</t>
  </si>
  <si>
    <t>310217861R00</t>
  </si>
  <si>
    <t>Dozdívky štítových hran po demontáži střešních latí</t>
  </si>
  <si>
    <t>bm</t>
  </si>
  <si>
    <t>310219811R00</t>
  </si>
  <si>
    <t>Plošné vyspravení kamenné zdi</t>
  </si>
  <si>
    <t>17</t>
  </si>
  <si>
    <t>317235811R00</t>
  </si>
  <si>
    <t>Doplnění zdiva hlavních a kordonových říms cihlami Dozdívka nad překladem vrat</t>
  </si>
  <si>
    <t>18</t>
  </si>
  <si>
    <t>413121003R00</t>
  </si>
  <si>
    <t>Výměna stropních nosníků 20x20x460 - překlad vrat</t>
  </si>
  <si>
    <t>kus</t>
  </si>
  <si>
    <t>20</t>
  </si>
  <si>
    <t>631311135</t>
  </si>
  <si>
    <t>Mazanina tl do 240 mm z betonu prostého bez zvýšených nároků na prostředí tř. C 20/25</t>
  </si>
  <si>
    <t>797798505</t>
  </si>
  <si>
    <t>631362021</t>
  </si>
  <si>
    <t>Výztuž mazanin svařovanými sítěmi Kari</t>
  </si>
  <si>
    <t>-1597921980</t>
  </si>
  <si>
    <t>22</t>
  </si>
  <si>
    <t>631319171R00</t>
  </si>
  <si>
    <t xml:space="preserve">Příplatek za stržení povrchu mazaniny </t>
  </si>
  <si>
    <t>23</t>
  </si>
  <si>
    <t>631319013</t>
  </si>
  <si>
    <t>Příplatek k mazanině tl do 240 mm za přehlazení povrchu</t>
  </si>
  <si>
    <t>-187519252</t>
  </si>
  <si>
    <t>24</t>
  </si>
  <si>
    <t>634111116</t>
  </si>
  <si>
    <t>Obvodová dilatace pružnou těsnicí páskou v 150 mm mezi stěnou a mazaninou</t>
  </si>
  <si>
    <t>1856725257</t>
  </si>
  <si>
    <t>25</t>
  </si>
  <si>
    <t>634661111</t>
  </si>
  <si>
    <t>Výplň dilatačních spar šířky do 5 mm v mazaninách silikonovým tmelem</t>
  </si>
  <si>
    <t>58451983</t>
  </si>
  <si>
    <t>26</t>
  </si>
  <si>
    <t>634911112</t>
  </si>
  <si>
    <t>Řezání dilatačních spár š 5 mm hl do 20 mm v čerstvé betonové mazanině</t>
  </si>
  <si>
    <t>652887496</t>
  </si>
  <si>
    <t>27</t>
  </si>
  <si>
    <t>430321313</t>
  </si>
  <si>
    <t>Nájezdová  rampa ze ŽB tř. C 16/20</t>
  </si>
  <si>
    <t>-1645529518</t>
  </si>
  <si>
    <t>28</t>
  </si>
  <si>
    <t>430362021</t>
  </si>
  <si>
    <t>Výztuž nájezdové rampy svařovanými sítěmi Kari</t>
  </si>
  <si>
    <t>1344540896</t>
  </si>
  <si>
    <t>29</t>
  </si>
  <si>
    <t>451573111</t>
  </si>
  <si>
    <t>Lože pod potrubí otevřený výkop ze štěrkopísku</t>
  </si>
  <si>
    <t>-601219748</t>
  </si>
  <si>
    <t>30</t>
  </si>
  <si>
    <t>871355211</t>
  </si>
  <si>
    <t>Kanalizační potrubí z tvrdého PVC jednovrstvé tuhost třídy SN4 DN 200</t>
  </si>
  <si>
    <t>31</t>
  </si>
  <si>
    <t>935112111</t>
  </si>
  <si>
    <t>Osazení příkopového žlabu do betonu tl 100 mm z betonových tvárnic š 500 mm</t>
  </si>
  <si>
    <t>32</t>
  </si>
  <si>
    <t>592275130</t>
  </si>
  <si>
    <t>tvárnice betonová příkopová 33x59x8 cm</t>
  </si>
  <si>
    <t>1233012546</t>
  </si>
  <si>
    <t>33</t>
  </si>
  <si>
    <t>935114151</t>
  </si>
  <si>
    <t>Štěrbinový odvodňovací betonový žlab 450x500 mm s obrubníkem v 15 cm bez vnitřního spádu se základem - odvodnění  před vraty od sadu</t>
  </si>
  <si>
    <t>1846149853</t>
  </si>
  <si>
    <t>34</t>
  </si>
  <si>
    <t>916991121</t>
  </si>
  <si>
    <t>Lože pod obrubníky, krajníky nebo obruby z dlažebních kostek z betonu prostého</t>
  </si>
  <si>
    <t>892282106</t>
  </si>
  <si>
    <t>35</t>
  </si>
  <si>
    <t>941111121</t>
  </si>
  <si>
    <t>Montáž lešení řadového trubkového lehkého s podlahami zatížení do 200 kg/m2 š do 1,2 m v do 10 m</t>
  </si>
  <si>
    <t>-667325364</t>
  </si>
  <si>
    <t>36</t>
  </si>
  <si>
    <t>941111221</t>
  </si>
  <si>
    <t>Příplatek k lešení řadovému trubkovému lehkému s podlahami š 1,2 m v 10 m za první a ZKD den použití</t>
  </si>
  <si>
    <t>-1422325579</t>
  </si>
  <si>
    <t>37</t>
  </si>
  <si>
    <t>941111821</t>
  </si>
  <si>
    <t>Demontáž lešení řadového trubkového lehkého s podlahami zatížení do 200 kg/m2 š do 1,2 m v do 10 m</t>
  </si>
  <si>
    <t>499284990</t>
  </si>
  <si>
    <t>38</t>
  </si>
  <si>
    <t>997013501</t>
  </si>
  <si>
    <t>Odvoz suti a vybouraných hmot na skládku nebo meziskládku do 1 km se složením</t>
  </si>
  <si>
    <t>-1335688363</t>
  </si>
  <si>
    <t>41</t>
  </si>
  <si>
    <t>998011002</t>
  </si>
  <si>
    <t>Přesun hmot pro budovy zděné v do 12 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</si>
</sst>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.00%"/>
    <numFmt numFmtId="168" formatCode="DD\.MM\.YYYY"/>
    <numFmt numFmtId="169" formatCode="#,##0.00000"/>
    <numFmt numFmtId="170" formatCode="#,##0.000"/>
  </numFmts>
  <fonts count="35">
    <font>
      <sz val="10"/>
      <name val="Arial"/>
      <family val="2"/>
    </font>
    <font>
      <sz val="8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0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</cellStyleXfs>
  <cellXfs count="216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0" xfId="21" applyFont="1" applyFill="1" applyAlignment="1" applyProtection="1">
      <alignment horizontal="left" vertical="center"/>
      <protection/>
    </xf>
    <xf numFmtId="164" fontId="3" fillId="2" borderId="0" xfId="21" applyFont="1" applyFill="1" applyAlignment="1" applyProtection="1">
      <alignment vertical="center"/>
      <protection/>
    </xf>
    <xf numFmtId="164" fontId="4" fillId="2" borderId="0" xfId="21" applyFont="1" applyFill="1" applyAlignment="1" applyProtection="1">
      <alignment horizontal="left" vertical="center"/>
      <protection/>
    </xf>
    <xf numFmtId="164" fontId="5" fillId="2" borderId="0" xfId="20" applyNumberFormat="1" applyFont="1" applyFill="1" applyBorder="1" applyAlignment="1" applyProtection="1">
      <alignment vertical="center"/>
      <protection/>
    </xf>
    <xf numFmtId="164" fontId="1" fillId="2" borderId="0" xfId="21" applyFill="1">
      <alignment/>
      <protection/>
    </xf>
    <xf numFmtId="164" fontId="2" fillId="2" borderId="0" xfId="21" applyFont="1" applyFill="1" applyAlignment="1">
      <alignment horizontal="left" vertical="center"/>
      <protection/>
    </xf>
    <xf numFmtId="164" fontId="2" fillId="0" borderId="0" xfId="21" applyFont="1" applyAlignment="1">
      <alignment horizontal="left" vertical="center"/>
      <protection/>
    </xf>
    <xf numFmtId="164" fontId="7" fillId="0" borderId="0" xfId="21" applyFont="1" applyBorder="1" applyAlignment="1">
      <alignment horizontal="center" vertical="center"/>
      <protection/>
    </xf>
    <xf numFmtId="164" fontId="7" fillId="3" borderId="0" xfId="21" applyFont="1" applyFill="1" applyBorder="1" applyAlignment="1">
      <alignment horizontal="center" vertical="center"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Border="1">
      <alignment/>
      <protection/>
    </xf>
    <xf numFmtId="164" fontId="1" fillId="0" borderId="2" xfId="21" applyBorder="1">
      <alignment/>
      <protection/>
    </xf>
    <xf numFmtId="164" fontId="1" fillId="0" borderId="3" xfId="21" applyBorder="1">
      <alignment/>
      <protection/>
    </xf>
    <xf numFmtId="164" fontId="1" fillId="0" borderId="4" xfId="21" applyBorder="1">
      <alignment/>
      <protection/>
    </xf>
    <xf numFmtId="164" fontId="8" fillId="0" borderId="0" xfId="21" applyFont="1" applyBorder="1" applyAlignment="1">
      <alignment horizontal="center" vertical="center"/>
      <protection/>
    </xf>
    <xf numFmtId="164" fontId="1" fillId="0" borderId="5" xfId="21" applyBorder="1">
      <alignment/>
      <protection/>
    </xf>
    <xf numFmtId="164" fontId="7" fillId="0" borderId="0" xfId="21" applyFont="1" applyAlignment="1">
      <alignment horizontal="left" vertical="center"/>
      <protection/>
    </xf>
    <xf numFmtId="164" fontId="9" fillId="0" borderId="0" xfId="21" applyFont="1" applyAlignment="1">
      <alignment horizontal="left" vertical="center"/>
      <protection/>
    </xf>
    <xf numFmtId="164" fontId="1" fillId="0" borderId="0" xfId="21" applyBorder="1">
      <alignment/>
      <protection/>
    </xf>
    <xf numFmtId="164" fontId="10" fillId="0" borderId="0" xfId="21" applyFont="1" applyBorder="1" applyAlignment="1">
      <alignment horizontal="left" vertical="top"/>
      <protection/>
    </xf>
    <xf numFmtId="164" fontId="11" fillId="0" borderId="0" xfId="21" applyFont="1" applyBorder="1" applyAlignment="1">
      <alignment horizontal="left" vertical="center"/>
      <protection/>
    </xf>
    <xf numFmtId="164" fontId="12" fillId="0" borderId="0" xfId="21" applyFont="1" applyBorder="1" applyAlignment="1">
      <alignment horizontal="left" vertical="center" wrapText="1"/>
      <protection/>
    </xf>
    <xf numFmtId="164" fontId="13" fillId="0" borderId="0" xfId="21" applyFont="1" applyBorder="1" applyAlignment="1">
      <alignment horizontal="left" vertical="top"/>
      <protection/>
    </xf>
    <xf numFmtId="164" fontId="13" fillId="0" borderId="0" xfId="21" applyFont="1" applyBorder="1" applyAlignment="1">
      <alignment horizontal="left" vertical="top" wrapText="1"/>
      <protection/>
    </xf>
    <xf numFmtId="164" fontId="10" fillId="0" borderId="0" xfId="21" applyFont="1" applyBorder="1" applyAlignment="1">
      <alignment horizontal="left" vertical="center"/>
      <protection/>
    </xf>
    <xf numFmtId="164" fontId="11" fillId="4" borderId="0" xfId="21" applyFont="1" applyFill="1" applyBorder="1" applyAlignment="1" applyProtection="1">
      <alignment horizontal="left" vertical="center"/>
      <protection locked="0"/>
    </xf>
    <xf numFmtId="165" fontId="11" fillId="4" borderId="0" xfId="21" applyNumberFormat="1" applyFont="1" applyFill="1" applyBorder="1" applyAlignment="1" applyProtection="1">
      <alignment horizontal="left" vertical="center"/>
      <protection locked="0"/>
    </xf>
    <xf numFmtId="164" fontId="11" fillId="0" borderId="0" xfId="21" applyFont="1" applyBorder="1" applyAlignment="1">
      <alignment horizontal="left" vertical="center" wrapText="1"/>
      <protection/>
    </xf>
    <xf numFmtId="164" fontId="1" fillId="0" borderId="6" xfId="21" applyBorder="1">
      <alignment/>
      <protection/>
    </xf>
    <xf numFmtId="164" fontId="14" fillId="0" borderId="0" xfId="21" applyFont="1" applyBorder="1" applyAlignment="1">
      <alignment horizontal="left" vertical="center"/>
      <protection/>
    </xf>
    <xf numFmtId="166" fontId="3" fillId="0" borderId="0" xfId="21" applyNumberFormat="1" applyFont="1" applyBorder="1" applyAlignment="1">
      <alignment vertical="center"/>
      <protection/>
    </xf>
    <xf numFmtId="164" fontId="1" fillId="0" borderId="0" xfId="21" applyFont="1" applyAlignment="1">
      <alignment vertical="center"/>
      <protection/>
    </xf>
    <xf numFmtId="164" fontId="1" fillId="0" borderId="4" xfId="21" applyFont="1" applyBorder="1" applyAlignment="1">
      <alignment vertical="center"/>
      <protection/>
    </xf>
    <xf numFmtId="164" fontId="1" fillId="0" borderId="0" xfId="21" applyFont="1" applyBorder="1" applyAlignment="1">
      <alignment vertical="center"/>
      <protection/>
    </xf>
    <xf numFmtId="164" fontId="1" fillId="0" borderId="5" xfId="21" applyFont="1" applyBorder="1" applyAlignment="1">
      <alignment vertical="center"/>
      <protection/>
    </xf>
    <xf numFmtId="164" fontId="15" fillId="0" borderId="7" xfId="21" applyFont="1" applyBorder="1" applyAlignment="1">
      <alignment horizontal="left" vertical="center"/>
      <protection/>
    </xf>
    <xf numFmtId="164" fontId="1" fillId="0" borderId="7" xfId="21" applyFont="1" applyBorder="1" applyAlignment="1">
      <alignment vertical="center"/>
      <protection/>
    </xf>
    <xf numFmtId="166" fontId="15" fillId="0" borderId="7" xfId="21" applyNumberFormat="1" applyFont="1" applyBorder="1" applyAlignment="1">
      <alignment vertical="center"/>
      <protection/>
    </xf>
    <xf numFmtId="164" fontId="16" fillId="0" borderId="0" xfId="21" applyFont="1" applyAlignment="1">
      <alignment vertical="center"/>
      <protection/>
    </xf>
    <xf numFmtId="164" fontId="16" fillId="0" borderId="4" xfId="21" applyFont="1" applyBorder="1" applyAlignment="1">
      <alignment vertical="center"/>
      <protection/>
    </xf>
    <xf numFmtId="164" fontId="16" fillId="0" borderId="0" xfId="21" applyFont="1" applyBorder="1" applyAlignment="1">
      <alignment vertical="center"/>
      <protection/>
    </xf>
    <xf numFmtId="164" fontId="16" fillId="0" borderId="0" xfId="21" applyFont="1" applyBorder="1" applyAlignment="1">
      <alignment horizontal="left" vertical="center"/>
      <protection/>
    </xf>
    <xf numFmtId="167" fontId="16" fillId="0" borderId="0" xfId="21" applyNumberFormat="1" applyFont="1" applyBorder="1" applyAlignment="1">
      <alignment vertical="center"/>
      <protection/>
    </xf>
    <xf numFmtId="164" fontId="16" fillId="0" borderId="0" xfId="21" applyFont="1" applyBorder="1" applyAlignment="1">
      <alignment horizontal="center" vertical="center"/>
      <protection/>
    </xf>
    <xf numFmtId="166" fontId="12" fillId="0" borderId="0" xfId="21" applyNumberFormat="1" applyFont="1" applyBorder="1" applyAlignment="1">
      <alignment vertical="center"/>
      <protection/>
    </xf>
    <xf numFmtId="164" fontId="16" fillId="0" borderId="5" xfId="21" applyFont="1" applyBorder="1" applyAlignment="1">
      <alignment vertical="center"/>
      <protection/>
    </xf>
    <xf numFmtId="164" fontId="1" fillId="5" borderId="0" xfId="21" applyFont="1" applyFill="1" applyBorder="1" applyAlignment="1">
      <alignment vertical="center"/>
      <protection/>
    </xf>
    <xf numFmtId="164" fontId="13" fillId="5" borderId="8" xfId="21" applyFont="1" applyFill="1" applyBorder="1" applyAlignment="1">
      <alignment horizontal="left" vertical="center"/>
      <protection/>
    </xf>
    <xf numFmtId="164" fontId="1" fillId="5" borderId="9" xfId="21" applyFont="1" applyFill="1" applyBorder="1" applyAlignment="1">
      <alignment vertical="center"/>
      <protection/>
    </xf>
    <xf numFmtId="164" fontId="13" fillId="5" borderId="9" xfId="21" applyFont="1" applyFill="1" applyBorder="1" applyAlignment="1">
      <alignment horizontal="center" vertical="center"/>
      <protection/>
    </xf>
    <xf numFmtId="164" fontId="13" fillId="5" borderId="9" xfId="21" applyFont="1" applyFill="1" applyBorder="1" applyAlignment="1">
      <alignment horizontal="left" vertical="center"/>
      <protection/>
    </xf>
    <xf numFmtId="166" fontId="13" fillId="5" borderId="10" xfId="21" applyNumberFormat="1" applyFont="1" applyFill="1" applyBorder="1" applyAlignment="1">
      <alignment vertical="center"/>
      <protection/>
    </xf>
    <xf numFmtId="164" fontId="17" fillId="0" borderId="11" xfId="21" applyFont="1" applyBorder="1" applyAlignment="1">
      <alignment horizontal="left" vertical="center"/>
      <protection/>
    </xf>
    <xf numFmtId="164" fontId="1" fillId="0" borderId="12" xfId="21" applyFont="1" applyBorder="1" applyAlignment="1">
      <alignment vertical="center"/>
      <protection/>
    </xf>
    <xf numFmtId="164" fontId="1" fillId="0" borderId="13" xfId="21" applyFont="1" applyBorder="1" applyAlignment="1">
      <alignment vertical="center"/>
      <protection/>
    </xf>
    <xf numFmtId="164" fontId="1" fillId="0" borderId="14" xfId="21" applyBorder="1">
      <alignment/>
      <protection/>
    </xf>
    <xf numFmtId="164" fontId="1" fillId="0" borderId="15" xfId="21" applyBorder="1">
      <alignment/>
      <protection/>
    </xf>
    <xf numFmtId="164" fontId="18" fillId="0" borderId="16" xfId="21" applyFont="1" applyBorder="1" applyAlignment="1">
      <alignment horizontal="left" vertical="center"/>
      <protection/>
    </xf>
    <xf numFmtId="164" fontId="1" fillId="0" borderId="17" xfId="21" applyFont="1" applyBorder="1" applyAlignment="1">
      <alignment vertical="center"/>
      <protection/>
    </xf>
    <xf numFmtId="164" fontId="18" fillId="0" borderId="17" xfId="21" applyFont="1" applyBorder="1" applyAlignment="1">
      <alignment horizontal="left" vertical="center"/>
      <protection/>
    </xf>
    <xf numFmtId="164" fontId="1" fillId="0" borderId="18" xfId="21" applyFont="1" applyBorder="1" applyAlignment="1">
      <alignment vertical="center"/>
      <protection/>
    </xf>
    <xf numFmtId="164" fontId="1" fillId="0" borderId="19" xfId="21" applyFont="1" applyBorder="1" applyAlignment="1">
      <alignment vertical="center"/>
      <protection/>
    </xf>
    <xf numFmtId="164" fontId="1" fillId="0" borderId="20" xfId="21" applyFont="1" applyBorder="1" applyAlignment="1">
      <alignment vertical="center"/>
      <protection/>
    </xf>
    <xf numFmtId="164" fontId="1" fillId="0" borderId="21" xfId="21" applyFont="1" applyBorder="1" applyAlignment="1">
      <alignment vertical="center"/>
      <protection/>
    </xf>
    <xf numFmtId="164" fontId="1" fillId="0" borderId="1" xfId="21" applyFont="1" applyBorder="1" applyAlignment="1">
      <alignment vertical="center"/>
      <protection/>
    </xf>
    <xf numFmtId="164" fontId="1" fillId="0" borderId="2" xfId="21" applyFont="1" applyBorder="1" applyAlignment="1">
      <alignment vertical="center"/>
      <protection/>
    </xf>
    <xf numFmtId="164" fontId="1" fillId="0" borderId="3" xfId="21" applyFont="1" applyBorder="1" applyAlignment="1">
      <alignment vertical="center"/>
      <protection/>
    </xf>
    <xf numFmtId="164" fontId="11" fillId="0" borderId="0" xfId="21" applyFont="1" applyAlignment="1">
      <alignment vertical="center"/>
      <protection/>
    </xf>
    <xf numFmtId="164" fontId="11" fillId="0" borderId="4" xfId="21" applyFont="1" applyBorder="1" applyAlignment="1">
      <alignment vertical="center"/>
      <protection/>
    </xf>
    <xf numFmtId="164" fontId="11" fillId="0" borderId="0" xfId="21" applyFont="1" applyBorder="1" applyAlignment="1">
      <alignment vertical="center"/>
      <protection/>
    </xf>
    <xf numFmtId="164" fontId="11" fillId="0" borderId="5" xfId="21" applyFont="1" applyBorder="1" applyAlignment="1">
      <alignment vertical="center"/>
      <protection/>
    </xf>
    <xf numFmtId="164" fontId="13" fillId="0" borderId="0" xfId="21" applyFont="1" applyAlignment="1">
      <alignment vertical="center"/>
      <protection/>
    </xf>
    <xf numFmtId="164" fontId="13" fillId="0" borderId="4" xfId="21" applyFont="1" applyBorder="1" applyAlignment="1">
      <alignment vertical="center"/>
      <protection/>
    </xf>
    <xf numFmtId="164" fontId="13" fillId="0" borderId="0" xfId="21" applyFont="1" applyBorder="1" applyAlignment="1">
      <alignment horizontal="left" vertical="center"/>
      <protection/>
    </xf>
    <xf numFmtId="164" fontId="13" fillId="0" borderId="0" xfId="21" applyFont="1" applyBorder="1" applyAlignment="1">
      <alignment vertical="center"/>
      <protection/>
    </xf>
    <xf numFmtId="164" fontId="13" fillId="0" borderId="0" xfId="21" applyFont="1" applyBorder="1" applyAlignment="1">
      <alignment horizontal="left" vertical="center" wrapText="1"/>
      <protection/>
    </xf>
    <xf numFmtId="164" fontId="13" fillId="0" borderId="5" xfId="21" applyFont="1" applyBorder="1" applyAlignment="1">
      <alignment vertical="center"/>
      <protection/>
    </xf>
    <xf numFmtId="164" fontId="19" fillId="0" borderId="0" xfId="21" applyFont="1" applyBorder="1" applyAlignment="1">
      <alignment vertical="center"/>
      <protection/>
    </xf>
    <xf numFmtId="168" fontId="11" fillId="0" borderId="0" xfId="21" applyNumberFormat="1" applyFont="1" applyBorder="1" applyAlignment="1">
      <alignment horizontal="left" vertical="center"/>
      <protection/>
    </xf>
    <xf numFmtId="164" fontId="20" fillId="0" borderId="11" xfId="21" applyFont="1" applyBorder="1" applyAlignment="1">
      <alignment horizontal="center" vertical="center"/>
      <protection/>
    </xf>
    <xf numFmtId="164" fontId="1" fillId="0" borderId="15" xfId="21" applyFont="1" applyBorder="1" applyAlignment="1">
      <alignment vertical="center"/>
      <protection/>
    </xf>
    <xf numFmtId="164" fontId="11" fillId="6" borderId="8" xfId="21" applyFont="1" applyFill="1" applyBorder="1" applyAlignment="1">
      <alignment horizontal="center" vertical="center"/>
      <protection/>
    </xf>
    <xf numFmtId="164" fontId="1" fillId="6" borderId="9" xfId="21" applyFont="1" applyFill="1" applyBorder="1" applyAlignment="1">
      <alignment vertical="center"/>
      <protection/>
    </xf>
    <xf numFmtId="164" fontId="11" fillId="6" borderId="9" xfId="21" applyFont="1" applyFill="1" applyBorder="1" applyAlignment="1">
      <alignment horizontal="center" vertical="center"/>
      <protection/>
    </xf>
    <xf numFmtId="164" fontId="11" fillId="6" borderId="10" xfId="21" applyFont="1" applyFill="1" applyBorder="1" applyAlignment="1">
      <alignment horizontal="center" vertical="center"/>
      <protection/>
    </xf>
    <xf numFmtId="164" fontId="10" fillId="0" borderId="22" xfId="21" applyFont="1" applyBorder="1" applyAlignment="1">
      <alignment horizontal="center" vertical="center" wrapText="1"/>
      <protection/>
    </xf>
    <xf numFmtId="164" fontId="10" fillId="0" borderId="23" xfId="21" applyFont="1" applyBorder="1" applyAlignment="1">
      <alignment horizontal="center" vertical="center" wrapText="1"/>
      <protection/>
    </xf>
    <xf numFmtId="164" fontId="10" fillId="0" borderId="24" xfId="21" applyFont="1" applyBorder="1" applyAlignment="1">
      <alignment horizontal="center" vertical="center" wrapText="1"/>
      <protection/>
    </xf>
    <xf numFmtId="164" fontId="1" fillId="0" borderId="11" xfId="21" applyFont="1" applyBorder="1" applyAlignment="1">
      <alignment vertical="center"/>
      <protection/>
    </xf>
    <xf numFmtId="164" fontId="21" fillId="0" borderId="0" xfId="21" applyFont="1" applyBorder="1" applyAlignment="1">
      <alignment horizontal="left" vertical="center"/>
      <protection/>
    </xf>
    <xf numFmtId="164" fontId="21" fillId="0" borderId="0" xfId="21" applyFont="1" applyBorder="1" applyAlignment="1">
      <alignment vertical="center"/>
      <protection/>
    </xf>
    <xf numFmtId="166" fontId="21" fillId="0" borderId="0" xfId="21" applyNumberFormat="1" applyFont="1" applyBorder="1" applyAlignment="1">
      <alignment horizontal="right" vertical="center"/>
      <protection/>
    </xf>
    <xf numFmtId="166" fontId="21" fillId="0" borderId="0" xfId="21" applyNumberFormat="1" applyFont="1" applyBorder="1" applyAlignment="1">
      <alignment vertical="center"/>
      <protection/>
    </xf>
    <xf numFmtId="166" fontId="20" fillId="0" borderId="14" xfId="21" applyNumberFormat="1" applyFont="1" applyBorder="1" applyAlignment="1">
      <alignment vertical="center"/>
      <protection/>
    </xf>
    <xf numFmtId="166" fontId="20" fillId="0" borderId="0" xfId="21" applyNumberFormat="1" applyFont="1" applyBorder="1" applyAlignment="1">
      <alignment vertical="center"/>
      <protection/>
    </xf>
    <xf numFmtId="169" fontId="20" fillId="0" borderId="0" xfId="21" applyNumberFormat="1" applyFont="1" applyBorder="1" applyAlignment="1">
      <alignment vertical="center"/>
      <protection/>
    </xf>
    <xf numFmtId="166" fontId="20" fillId="0" borderId="15" xfId="21" applyNumberFormat="1" applyFont="1" applyBorder="1" applyAlignment="1">
      <alignment vertical="center"/>
      <protection/>
    </xf>
    <xf numFmtId="164" fontId="13" fillId="0" borderId="0" xfId="21" applyFont="1" applyAlignment="1">
      <alignment horizontal="left" vertical="center"/>
      <protection/>
    </xf>
    <xf numFmtId="164" fontId="22" fillId="0" borderId="0" xfId="21" applyFont="1" applyAlignment="1">
      <alignment horizontal="left" vertical="center"/>
      <protection/>
    </xf>
    <xf numFmtId="164" fontId="23" fillId="0" borderId="0" xfId="20" applyNumberFormat="1" applyFont="1" applyFill="1" applyBorder="1" applyAlignment="1" applyProtection="1">
      <alignment horizontal="center" vertical="center"/>
      <protection/>
    </xf>
    <xf numFmtId="164" fontId="24" fillId="0" borderId="4" xfId="21" applyFont="1" applyBorder="1" applyAlignment="1">
      <alignment vertical="center"/>
      <protection/>
    </xf>
    <xf numFmtId="164" fontId="25" fillId="0" borderId="0" xfId="21" applyFont="1" applyBorder="1" applyAlignment="1">
      <alignment vertical="center"/>
      <protection/>
    </xf>
    <xf numFmtId="164" fontId="25" fillId="0" borderId="0" xfId="21" applyFont="1" applyBorder="1" applyAlignment="1">
      <alignment horizontal="left" vertical="center" wrapText="1"/>
      <protection/>
    </xf>
    <xf numFmtId="164" fontId="26" fillId="0" borderId="0" xfId="21" applyFont="1" applyBorder="1" applyAlignment="1">
      <alignment vertical="center"/>
      <protection/>
    </xf>
    <xf numFmtId="166" fontId="26" fillId="0" borderId="0" xfId="21" applyNumberFormat="1" applyFont="1" applyBorder="1" applyAlignment="1">
      <alignment vertical="center"/>
      <protection/>
    </xf>
    <xf numFmtId="164" fontId="24" fillId="0" borderId="5" xfId="21" applyFont="1" applyBorder="1" applyAlignment="1">
      <alignment vertical="center"/>
      <protection/>
    </xf>
    <xf numFmtId="164" fontId="24" fillId="0" borderId="0" xfId="21" applyFont="1" applyAlignment="1">
      <alignment vertical="center"/>
      <protection/>
    </xf>
    <xf numFmtId="166" fontId="27" fillId="0" borderId="16" xfId="21" applyNumberFormat="1" applyFont="1" applyBorder="1" applyAlignment="1">
      <alignment vertical="center"/>
      <protection/>
    </xf>
    <xf numFmtId="166" fontId="27" fillId="0" borderId="17" xfId="21" applyNumberFormat="1" applyFont="1" applyBorder="1" applyAlignment="1">
      <alignment vertical="center"/>
      <protection/>
    </xf>
    <xf numFmtId="169" fontId="27" fillId="0" borderId="17" xfId="21" applyNumberFormat="1" applyFont="1" applyBorder="1" applyAlignment="1">
      <alignment vertical="center"/>
      <protection/>
    </xf>
    <xf numFmtId="166" fontId="27" fillId="0" borderId="18" xfId="21" applyNumberFormat="1" applyFont="1" applyBorder="1" applyAlignment="1">
      <alignment vertical="center"/>
      <protection/>
    </xf>
    <xf numFmtId="164" fontId="24" fillId="0" borderId="0" xfId="21" applyFont="1" applyAlignment="1">
      <alignment horizontal="left" vertical="center"/>
      <protection/>
    </xf>
    <xf numFmtId="164" fontId="28" fillId="0" borderId="0" xfId="21" applyFont="1" applyBorder="1" applyAlignment="1">
      <alignment horizontal="left" vertical="center"/>
      <protection/>
    </xf>
    <xf numFmtId="166" fontId="28" fillId="4" borderId="0" xfId="21" applyNumberFormat="1" applyFont="1" applyFill="1" applyBorder="1" applyAlignment="1" applyProtection="1">
      <alignment vertical="center"/>
      <protection locked="0"/>
    </xf>
    <xf numFmtId="166" fontId="28" fillId="0" borderId="0" xfId="21" applyNumberFormat="1" applyFont="1" applyBorder="1" applyAlignment="1">
      <alignment vertical="center"/>
      <protection/>
    </xf>
    <xf numFmtId="167" fontId="18" fillId="4" borderId="11" xfId="21" applyNumberFormat="1" applyFont="1" applyFill="1" applyBorder="1" applyAlignment="1" applyProtection="1">
      <alignment horizontal="center" vertical="center"/>
      <protection locked="0"/>
    </xf>
    <xf numFmtId="164" fontId="18" fillId="4" borderId="12" xfId="21" applyFont="1" applyFill="1" applyBorder="1" applyAlignment="1" applyProtection="1">
      <alignment horizontal="center" vertical="center"/>
      <protection locked="0"/>
    </xf>
    <xf numFmtId="164" fontId="18" fillId="4" borderId="12" xfId="0" applyFont="1" applyFill="1" applyBorder="1" applyAlignment="1" applyProtection="1">
      <alignment horizontal="center" vertical="center"/>
      <protection locked="0"/>
    </xf>
    <xf numFmtId="166" fontId="18" fillId="0" borderId="13" xfId="21" applyNumberFormat="1" applyFont="1" applyBorder="1" applyAlignment="1">
      <alignment vertical="center"/>
      <protection/>
    </xf>
    <xf numFmtId="166" fontId="1" fillId="0" borderId="0" xfId="21" applyNumberFormat="1" applyFont="1" applyAlignment="1">
      <alignment vertical="center"/>
      <protection/>
    </xf>
    <xf numFmtId="164" fontId="28" fillId="4" borderId="0" xfId="21" applyFont="1" applyFill="1" applyBorder="1" applyAlignment="1" applyProtection="1">
      <alignment horizontal="left" vertical="center"/>
      <protection locked="0"/>
    </xf>
    <xf numFmtId="167" fontId="18" fillId="4" borderId="14" xfId="21" applyNumberFormat="1" applyFont="1" applyFill="1" applyBorder="1" applyAlignment="1" applyProtection="1">
      <alignment horizontal="center" vertical="center"/>
      <protection locked="0"/>
    </xf>
    <xf numFmtId="164" fontId="18" fillId="4" borderId="0" xfId="21" applyFont="1" applyFill="1" applyBorder="1" applyAlignment="1" applyProtection="1">
      <alignment horizontal="center"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6" fontId="18" fillId="0" borderId="15" xfId="21" applyNumberFormat="1" applyFont="1" applyBorder="1" applyAlignment="1">
      <alignment vertical="center"/>
      <protection/>
    </xf>
    <xf numFmtId="167" fontId="18" fillId="4" borderId="16" xfId="21" applyNumberFormat="1" applyFont="1" applyFill="1" applyBorder="1" applyAlignment="1" applyProtection="1">
      <alignment horizontal="center" vertical="center"/>
      <protection locked="0"/>
    </xf>
    <xf numFmtId="164" fontId="18" fillId="4" borderId="17" xfId="21" applyFont="1" applyFill="1" applyBorder="1" applyAlignment="1" applyProtection="1">
      <alignment horizontal="center" vertical="center"/>
      <protection locked="0"/>
    </xf>
    <xf numFmtId="164" fontId="18" fillId="4" borderId="17" xfId="0" applyFont="1" applyFill="1" applyBorder="1" applyAlignment="1" applyProtection="1">
      <alignment horizontal="center" vertical="center"/>
      <protection locked="0"/>
    </xf>
    <xf numFmtId="166" fontId="18" fillId="0" borderId="18" xfId="21" applyNumberFormat="1" applyFont="1" applyBorder="1" applyAlignment="1">
      <alignment vertical="center"/>
      <protection/>
    </xf>
    <xf numFmtId="164" fontId="1" fillId="0" borderId="0" xfId="0" applyFont="1" applyAlignment="1">
      <alignment vertical="center"/>
    </xf>
    <xf numFmtId="164" fontId="21" fillId="6" borderId="0" xfId="21" applyFont="1" applyFill="1" applyBorder="1" applyAlignment="1">
      <alignment horizontal="left" vertical="center"/>
      <protection/>
    </xf>
    <xf numFmtId="164" fontId="1" fillId="6" borderId="0" xfId="21" applyFont="1" applyFill="1" applyBorder="1" applyAlignment="1">
      <alignment vertical="center"/>
      <protection/>
    </xf>
    <xf numFmtId="166" fontId="21" fillId="6" borderId="0" xfId="21" applyNumberFormat="1" applyFont="1" applyFill="1" applyBorder="1" applyAlignment="1">
      <alignment vertical="center"/>
      <protection/>
    </xf>
    <xf numFmtId="164" fontId="1" fillId="2" borderId="0" xfId="21" applyFill="1" applyProtection="1">
      <alignment/>
      <protection/>
    </xf>
    <xf numFmtId="164" fontId="5" fillId="2" borderId="0" xfId="20" applyNumberFormat="1" applyFont="1" applyFill="1" applyBorder="1" applyAlignment="1" applyProtection="1">
      <alignment horizontal="center" vertical="center"/>
      <protection/>
    </xf>
    <xf numFmtId="164" fontId="10" fillId="0" borderId="0" xfId="21" applyFont="1" applyBorder="1" applyAlignment="1">
      <alignment horizontal="left" vertical="center" wrapText="1"/>
      <protection/>
    </xf>
    <xf numFmtId="168" fontId="11" fillId="4" borderId="0" xfId="21" applyNumberFormat="1" applyFont="1" applyFill="1" applyBorder="1" applyAlignment="1" applyProtection="1">
      <alignment horizontal="left" vertical="center"/>
      <protection locked="0"/>
    </xf>
    <xf numFmtId="164" fontId="3" fillId="0" borderId="0" xfId="21" applyFont="1" applyBorder="1" applyAlignment="1">
      <alignment horizontal="left" vertical="center"/>
      <protection/>
    </xf>
    <xf numFmtId="164" fontId="15" fillId="0" borderId="0" xfId="21" applyFont="1" applyBorder="1" applyAlignment="1">
      <alignment horizontal="left" vertical="center"/>
      <protection/>
    </xf>
    <xf numFmtId="166" fontId="15" fillId="0" borderId="0" xfId="21" applyNumberFormat="1" applyFont="1" applyBorder="1" applyAlignment="1">
      <alignment vertical="center"/>
      <protection/>
    </xf>
    <xf numFmtId="164" fontId="16" fillId="0" borderId="0" xfId="21" applyFont="1" applyBorder="1" applyAlignment="1">
      <alignment horizontal="right" vertical="center"/>
      <protection/>
    </xf>
    <xf numFmtId="166" fontId="16" fillId="0" borderId="0" xfId="21" applyNumberFormat="1" applyFont="1" applyBorder="1" applyAlignment="1">
      <alignment vertical="center"/>
      <protection/>
    </xf>
    <xf numFmtId="164" fontId="13" fillId="6" borderId="8" xfId="21" applyFont="1" applyFill="1" applyBorder="1" applyAlignment="1">
      <alignment horizontal="left" vertical="center"/>
      <protection/>
    </xf>
    <xf numFmtId="164" fontId="13" fillId="6" borderId="9" xfId="21" applyFont="1" applyFill="1" applyBorder="1" applyAlignment="1">
      <alignment horizontal="right" vertical="center"/>
      <protection/>
    </xf>
    <xf numFmtId="164" fontId="13" fillId="6" borderId="9" xfId="21" applyFont="1" applyFill="1" applyBorder="1" applyAlignment="1">
      <alignment horizontal="center" vertical="center"/>
      <protection/>
    </xf>
    <xf numFmtId="166" fontId="13" fillId="6" borderId="10" xfId="21" applyNumberFormat="1" applyFont="1" applyFill="1" applyBorder="1" applyAlignment="1">
      <alignment vertical="center"/>
      <protection/>
    </xf>
    <xf numFmtId="164" fontId="11" fillId="6" borderId="0" xfId="21" applyFont="1" applyFill="1" applyBorder="1" applyAlignment="1">
      <alignment horizontal="center" vertical="center"/>
      <protection/>
    </xf>
    <xf numFmtId="164" fontId="29" fillId="0" borderId="0" xfId="21" applyFont="1" applyBorder="1" applyAlignment="1">
      <alignment horizontal="left" vertical="center"/>
      <protection/>
    </xf>
    <xf numFmtId="164" fontId="30" fillId="0" borderId="0" xfId="21" applyFont="1" applyAlignment="1">
      <alignment vertical="center"/>
      <protection/>
    </xf>
    <xf numFmtId="164" fontId="30" fillId="0" borderId="4" xfId="21" applyFont="1" applyBorder="1" applyAlignment="1">
      <alignment vertical="center"/>
      <protection/>
    </xf>
    <xf numFmtId="164" fontId="30" fillId="0" borderId="0" xfId="21" applyFont="1" applyBorder="1" applyAlignment="1">
      <alignment vertical="center"/>
      <protection/>
    </xf>
    <xf numFmtId="164" fontId="30" fillId="0" borderId="0" xfId="21" applyFont="1" applyBorder="1" applyAlignment="1">
      <alignment horizontal="left" vertical="center"/>
      <protection/>
    </xf>
    <xf numFmtId="166" fontId="30" fillId="0" borderId="0" xfId="21" applyNumberFormat="1" applyFont="1" applyBorder="1" applyAlignment="1">
      <alignment vertical="center"/>
      <protection/>
    </xf>
    <xf numFmtId="164" fontId="30" fillId="0" borderId="5" xfId="21" applyFont="1" applyBorder="1" applyAlignment="1">
      <alignment vertical="center"/>
      <protection/>
    </xf>
    <xf numFmtId="164" fontId="28" fillId="0" borderId="0" xfId="21" applyFont="1" applyAlignment="1">
      <alignment vertical="center"/>
      <protection/>
    </xf>
    <xf numFmtId="164" fontId="28" fillId="0" borderId="4" xfId="21" applyFont="1" applyBorder="1" applyAlignment="1">
      <alignment vertical="center"/>
      <protection/>
    </xf>
    <xf numFmtId="164" fontId="28" fillId="0" borderId="0" xfId="21" applyFont="1" applyBorder="1" applyAlignment="1">
      <alignment vertical="center"/>
      <protection/>
    </xf>
    <xf numFmtId="164" fontId="28" fillId="0" borderId="5" xfId="21" applyFont="1" applyBorder="1" applyAlignment="1">
      <alignment vertical="center"/>
      <protection/>
    </xf>
    <xf numFmtId="166" fontId="29" fillId="0" borderId="0" xfId="21" applyNumberFormat="1" applyFont="1" applyBorder="1" applyAlignment="1">
      <alignment vertical="center"/>
      <protection/>
    </xf>
    <xf numFmtId="164" fontId="1" fillId="0" borderId="25" xfId="21" applyFont="1" applyBorder="1" applyAlignment="1">
      <alignment vertical="center"/>
      <protection/>
    </xf>
    <xf numFmtId="164" fontId="10" fillId="0" borderId="25" xfId="21" applyFont="1" applyBorder="1" applyAlignment="1">
      <alignment horizontal="center" vertical="center"/>
      <protection/>
    </xf>
    <xf numFmtId="164" fontId="1" fillId="0" borderId="4" xfId="21" applyFont="1" applyBorder="1" applyAlignment="1" applyProtection="1">
      <alignment vertical="center"/>
      <protection locked="0"/>
    </xf>
    <xf numFmtId="164" fontId="1" fillId="0" borderId="0" xfId="21" applyFont="1" applyBorder="1" applyAlignment="1" applyProtection="1">
      <alignment vertical="center"/>
      <protection locked="0"/>
    </xf>
    <xf numFmtId="164" fontId="1" fillId="0" borderId="5" xfId="21" applyFont="1" applyBorder="1" applyAlignment="1" applyProtection="1">
      <alignment vertical="center"/>
      <protection locked="0"/>
    </xf>
    <xf numFmtId="164" fontId="1" fillId="0" borderId="0" xfId="21" applyFont="1" applyAlignment="1" applyProtection="1">
      <alignment vertical="center"/>
      <protection locked="0"/>
    </xf>
    <xf numFmtId="164" fontId="1" fillId="0" borderId="14" xfId="21" applyFont="1" applyBorder="1" applyAlignment="1" applyProtection="1">
      <alignment vertical="center"/>
      <protection locked="0"/>
    </xf>
    <xf numFmtId="164" fontId="18" fillId="0" borderId="15" xfId="21" applyFont="1" applyBorder="1" applyAlignment="1" applyProtection="1">
      <alignment horizontal="center" vertical="center"/>
      <protection locked="0"/>
    </xf>
    <xf numFmtId="164" fontId="1" fillId="0" borderId="0" xfId="21" applyFont="1" applyAlignment="1" applyProtection="1">
      <alignment horizontal="left" vertical="center"/>
      <protection locked="0"/>
    </xf>
    <xf numFmtId="166" fontId="1" fillId="0" borderId="0" xfId="21" applyNumberFormat="1" applyFont="1" applyAlignment="1" applyProtection="1">
      <alignment vertical="center"/>
      <protection locked="0"/>
    </xf>
    <xf numFmtId="164" fontId="28" fillId="0" borderId="0" xfId="21" applyFont="1" applyBorder="1" applyAlignment="1" applyProtection="1">
      <alignment horizontal="left" vertical="center"/>
      <protection locked="0"/>
    </xf>
    <xf numFmtId="164" fontId="1" fillId="0" borderId="16" xfId="21" applyFont="1" applyBorder="1" applyAlignment="1" applyProtection="1">
      <alignment vertical="center"/>
      <protection locked="0"/>
    </xf>
    <xf numFmtId="164" fontId="18" fillId="0" borderId="18" xfId="21" applyFont="1" applyBorder="1" applyAlignment="1" applyProtection="1">
      <alignment horizontal="center" vertical="center"/>
      <protection locked="0"/>
    </xf>
    <xf numFmtId="164" fontId="1" fillId="0" borderId="0" xfId="21" applyFont="1" applyAlignment="1">
      <alignment horizontal="center" vertical="center" wrapText="1"/>
      <protection/>
    </xf>
    <xf numFmtId="164" fontId="1" fillId="0" borderId="4" xfId="21" applyFont="1" applyBorder="1" applyAlignment="1">
      <alignment horizontal="center" vertical="center" wrapText="1"/>
      <protection/>
    </xf>
    <xf numFmtId="164" fontId="11" fillId="6" borderId="22" xfId="21" applyFont="1" applyFill="1" applyBorder="1" applyAlignment="1">
      <alignment horizontal="center" vertical="center" wrapText="1"/>
      <protection/>
    </xf>
    <xf numFmtId="164" fontId="11" fillId="6" borderId="23" xfId="21" applyFont="1" applyFill="1" applyBorder="1" applyAlignment="1">
      <alignment horizontal="center" vertical="center" wrapText="1"/>
      <protection/>
    </xf>
    <xf numFmtId="164" fontId="11" fillId="6" borderId="24" xfId="21" applyFont="1" applyFill="1" applyBorder="1" applyAlignment="1">
      <alignment horizontal="center" vertical="center" wrapText="1"/>
      <protection/>
    </xf>
    <xf numFmtId="164" fontId="1" fillId="0" borderId="5" xfId="21" applyFont="1" applyBorder="1" applyAlignment="1">
      <alignment horizontal="center" vertical="center" wrapText="1"/>
      <protection/>
    </xf>
    <xf numFmtId="166" fontId="21" fillId="0" borderId="12" xfId="21" applyNumberFormat="1" applyFont="1" applyBorder="1" applyAlignment="1">
      <alignment/>
      <protection/>
    </xf>
    <xf numFmtId="169" fontId="31" fillId="0" borderId="12" xfId="21" applyNumberFormat="1" applyFont="1" applyBorder="1" applyAlignment="1">
      <alignment/>
      <protection/>
    </xf>
    <xf numFmtId="169" fontId="31" fillId="0" borderId="13" xfId="21" applyNumberFormat="1" applyFont="1" applyBorder="1" applyAlignment="1">
      <alignment/>
      <protection/>
    </xf>
    <xf numFmtId="166" fontId="32" fillId="0" borderId="0" xfId="21" applyNumberFormat="1" applyFont="1" applyAlignment="1">
      <alignment vertical="center"/>
      <protection/>
    </xf>
    <xf numFmtId="164" fontId="33" fillId="0" borderId="0" xfId="21" applyFont="1" applyAlignment="1">
      <alignment/>
      <protection/>
    </xf>
    <xf numFmtId="164" fontId="33" fillId="0" borderId="4" xfId="21" applyFont="1" applyBorder="1" applyAlignment="1">
      <alignment/>
      <protection/>
    </xf>
    <xf numFmtId="164" fontId="33" fillId="0" borderId="0" xfId="21" applyFont="1" applyBorder="1" applyAlignment="1">
      <alignment/>
      <protection/>
    </xf>
    <xf numFmtId="164" fontId="30" fillId="0" borderId="0" xfId="21" applyFont="1" applyBorder="1" applyAlignment="1">
      <alignment horizontal="left"/>
      <protection/>
    </xf>
    <xf numFmtId="166" fontId="30" fillId="0" borderId="0" xfId="21" applyNumberFormat="1" applyFont="1" applyBorder="1" applyAlignment="1">
      <alignment/>
      <protection/>
    </xf>
    <xf numFmtId="164" fontId="33" fillId="0" borderId="5" xfId="21" applyFont="1" applyBorder="1" applyAlignment="1">
      <alignment/>
      <protection/>
    </xf>
    <xf numFmtId="164" fontId="33" fillId="0" borderId="14" xfId="21" applyFont="1" applyBorder="1" applyAlignment="1">
      <alignment/>
      <protection/>
    </xf>
    <xf numFmtId="169" fontId="33" fillId="0" borderId="0" xfId="21" applyNumberFormat="1" applyFont="1" applyBorder="1" applyAlignment="1">
      <alignment/>
      <protection/>
    </xf>
    <xf numFmtId="169" fontId="33" fillId="0" borderId="15" xfId="21" applyNumberFormat="1" applyFont="1" applyBorder="1" applyAlignment="1">
      <alignment/>
      <protection/>
    </xf>
    <xf numFmtId="164" fontId="33" fillId="0" borderId="0" xfId="21" applyFont="1" applyAlignment="1">
      <alignment horizontal="left"/>
      <protection/>
    </xf>
    <xf numFmtId="164" fontId="33" fillId="0" borderId="0" xfId="21" applyFont="1" applyAlignment="1">
      <alignment horizontal="center"/>
      <protection/>
    </xf>
    <xf numFmtId="166" fontId="33" fillId="0" borderId="0" xfId="21" applyNumberFormat="1" applyFont="1" applyAlignment="1">
      <alignment vertical="center"/>
      <protection/>
    </xf>
    <xf numFmtId="164" fontId="28" fillId="0" borderId="0" xfId="21" applyFont="1" applyBorder="1" applyAlignment="1">
      <alignment horizontal="left"/>
      <protection/>
    </xf>
    <xf numFmtId="166" fontId="28" fillId="0" borderId="17" xfId="21" applyNumberFormat="1" applyFont="1" applyBorder="1" applyAlignment="1">
      <alignment/>
      <protection/>
    </xf>
    <xf numFmtId="164" fontId="1" fillId="0" borderId="25" xfId="21" applyFont="1" applyBorder="1" applyAlignment="1" applyProtection="1">
      <alignment horizontal="center" vertical="center"/>
      <protection locked="0"/>
    </xf>
    <xf numFmtId="165" fontId="1" fillId="0" borderId="25" xfId="21" applyNumberFormat="1" applyFont="1" applyBorder="1" applyAlignment="1" applyProtection="1">
      <alignment horizontal="left" vertical="center" wrapText="1"/>
      <protection locked="0"/>
    </xf>
    <xf numFmtId="164" fontId="1" fillId="0" borderId="25" xfId="21" applyFont="1" applyBorder="1" applyAlignment="1" applyProtection="1">
      <alignment horizontal="left" vertical="center" wrapText="1"/>
      <protection locked="0"/>
    </xf>
    <xf numFmtId="164" fontId="1" fillId="0" borderId="25" xfId="21" applyFont="1" applyBorder="1" applyAlignment="1" applyProtection="1">
      <alignment horizontal="center" vertical="center" wrapText="1"/>
      <protection locked="0"/>
    </xf>
    <xf numFmtId="170" fontId="1" fillId="0" borderId="25" xfId="21" applyNumberFormat="1" applyFont="1" applyBorder="1" applyAlignment="1" applyProtection="1">
      <alignment vertical="center"/>
      <protection locked="0"/>
    </xf>
    <xf numFmtId="166" fontId="1" fillId="4" borderId="25" xfId="21" applyNumberFormat="1" applyFont="1" applyFill="1" applyBorder="1" applyAlignment="1" applyProtection="1">
      <alignment vertical="center"/>
      <protection locked="0"/>
    </xf>
    <xf numFmtId="166" fontId="1" fillId="0" borderId="25" xfId="21" applyNumberFormat="1" applyFont="1" applyBorder="1" applyAlignment="1" applyProtection="1">
      <alignment vertical="center"/>
      <protection locked="0"/>
    </xf>
    <xf numFmtId="164" fontId="16" fillId="4" borderId="25" xfId="21" applyFont="1" applyFill="1" applyBorder="1" applyAlignment="1" applyProtection="1">
      <alignment horizontal="left" vertical="center"/>
      <protection locked="0"/>
    </xf>
    <xf numFmtId="169" fontId="16" fillId="0" borderId="0" xfId="21" applyNumberFormat="1" applyFont="1" applyBorder="1" applyAlignment="1">
      <alignment vertical="center"/>
      <protection/>
    </xf>
    <xf numFmtId="169" fontId="16" fillId="0" borderId="15" xfId="21" applyNumberFormat="1" applyFont="1" applyBorder="1" applyAlignment="1">
      <alignment vertical="center"/>
      <protection/>
    </xf>
    <xf numFmtId="164" fontId="34" fillId="0" borderId="25" xfId="21" applyFont="1" applyBorder="1" applyAlignment="1" applyProtection="1">
      <alignment horizontal="center" vertical="center"/>
      <protection locked="0"/>
    </xf>
    <xf numFmtId="165" fontId="34" fillId="0" borderId="25" xfId="21" applyNumberFormat="1" applyFont="1" applyBorder="1" applyAlignment="1" applyProtection="1">
      <alignment horizontal="left" vertical="center" wrapText="1"/>
      <protection locked="0"/>
    </xf>
    <xf numFmtId="164" fontId="34" fillId="0" borderId="25" xfId="21" applyFont="1" applyBorder="1" applyAlignment="1" applyProtection="1">
      <alignment horizontal="left" vertical="center" wrapText="1"/>
      <protection locked="0"/>
    </xf>
    <xf numFmtId="164" fontId="34" fillId="0" borderId="25" xfId="21" applyFont="1" applyBorder="1" applyAlignment="1" applyProtection="1">
      <alignment horizontal="center" vertical="center" wrapText="1"/>
      <protection locked="0"/>
    </xf>
    <xf numFmtId="170" fontId="34" fillId="0" borderId="25" xfId="21" applyNumberFormat="1" applyFont="1" applyBorder="1" applyAlignment="1" applyProtection="1">
      <alignment vertical="center"/>
      <protection locked="0"/>
    </xf>
    <xf numFmtId="166" fontId="34" fillId="4" borderId="25" xfId="21" applyNumberFormat="1" applyFont="1" applyFill="1" applyBorder="1" applyAlignment="1" applyProtection="1">
      <alignment vertical="center"/>
      <protection locked="0"/>
    </xf>
    <xf numFmtId="166" fontId="34" fillId="0" borderId="25" xfId="21" applyNumberFormat="1" applyFont="1" applyBorder="1" applyAlignment="1" applyProtection="1">
      <alignment vertical="center"/>
      <protection locked="0"/>
    </xf>
    <xf numFmtId="166" fontId="28" fillId="0" borderId="23" xfId="21" applyNumberFormat="1" applyFont="1" applyBorder="1" applyAlignme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workbookViewId="0" topLeftCell="A1">
      <pane ySplit="1" topLeftCell="A2" activePane="bottomLeft" state="frozen"/>
      <selection pane="topLeft" activeCell="A1" sqref="A1"/>
      <selection pane="bottomLeft" activeCell="AK99" sqref="AK99"/>
    </sheetView>
  </sheetViews>
  <sheetFormatPr defaultColWidth="6.8515625" defaultRowHeight="12.75"/>
  <cols>
    <col min="1" max="1" width="6.28125" style="1" customWidth="1"/>
    <col min="2" max="2" width="1.28515625" style="1" customWidth="1"/>
    <col min="3" max="3" width="3.140625" style="1" customWidth="1"/>
    <col min="4" max="33" width="1.8515625" style="1" customWidth="1"/>
    <col min="34" max="34" width="2.57421875" style="1" customWidth="1"/>
    <col min="35" max="37" width="1.8515625" style="1" customWidth="1"/>
    <col min="38" max="38" width="6.28125" style="1" customWidth="1"/>
    <col min="39" max="39" width="2.57421875" style="1" customWidth="1"/>
    <col min="40" max="40" width="10.140625" style="1" customWidth="1"/>
    <col min="41" max="41" width="5.7109375" style="1" customWidth="1"/>
    <col min="42" max="42" width="3.140625" style="1" customWidth="1"/>
    <col min="43" max="43" width="1.28515625" style="1" customWidth="1"/>
    <col min="44" max="44" width="10.28125" style="1" customWidth="1"/>
    <col min="45" max="57" width="0" style="1" hidden="1" customWidth="1"/>
    <col min="58" max="70" width="6.7109375" style="1" customWidth="1"/>
    <col min="71" max="89" width="0" style="1" hidden="1" customWidth="1"/>
    <col min="90" max="16384" width="6.7109375" style="1" customWidth="1"/>
  </cols>
  <sheetData>
    <row r="1" spans="1:73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3"/>
      <c r="AH1" s="3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 t="s">
        <v>4</v>
      </c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T1" s="8" t="s">
        <v>5</v>
      </c>
      <c r="BU1" s="8" t="s">
        <v>5</v>
      </c>
    </row>
    <row r="2" spans="3:72" ht="36.75" customHeight="1">
      <c r="C2" s="9" t="s">
        <v>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R2" s="10" t="s">
        <v>7</v>
      </c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S2" s="11" t="s">
        <v>8</v>
      </c>
      <c r="BT2" s="11" t="s">
        <v>9</v>
      </c>
    </row>
    <row r="3" spans="2:72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8</v>
      </c>
      <c r="BT3" s="11" t="s">
        <v>10</v>
      </c>
    </row>
    <row r="4" spans="2:71" ht="36.75" customHeight="1">
      <c r="B4" s="15"/>
      <c r="C4" s="16" t="s">
        <v>11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7"/>
      <c r="AS4" s="18" t="s">
        <v>12</v>
      </c>
      <c r="BE4" s="19" t="s">
        <v>13</v>
      </c>
      <c r="BS4" s="11" t="s">
        <v>14</v>
      </c>
    </row>
    <row r="5" spans="2:71" ht="14.25" customHeight="1">
      <c r="B5" s="15"/>
      <c r="C5" s="20"/>
      <c r="D5" s="21" t="s">
        <v>15</v>
      </c>
      <c r="E5" s="20"/>
      <c r="F5" s="20"/>
      <c r="G5" s="20"/>
      <c r="H5" s="20"/>
      <c r="I5" s="20"/>
      <c r="J5" s="20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0"/>
      <c r="AQ5" s="17"/>
      <c r="BE5" s="23" t="s">
        <v>16</v>
      </c>
      <c r="BS5" s="11" t="s">
        <v>8</v>
      </c>
    </row>
    <row r="6" spans="2:71" ht="36.75" customHeight="1">
      <c r="B6" s="15"/>
      <c r="C6" s="20"/>
      <c r="D6" s="24" t="s">
        <v>17</v>
      </c>
      <c r="E6" s="20"/>
      <c r="F6" s="20"/>
      <c r="G6" s="20"/>
      <c r="H6" s="20"/>
      <c r="I6" s="20"/>
      <c r="J6" s="20"/>
      <c r="K6" s="25" t="s">
        <v>18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0"/>
      <c r="AQ6" s="17"/>
      <c r="BE6" s="23"/>
      <c r="BS6" s="11" t="s">
        <v>8</v>
      </c>
    </row>
    <row r="7" spans="2:71" ht="14.25" customHeight="1">
      <c r="B7" s="15"/>
      <c r="C7" s="20"/>
      <c r="D7" s="26" t="s">
        <v>19</v>
      </c>
      <c r="E7" s="20"/>
      <c r="F7" s="20"/>
      <c r="G7" s="20"/>
      <c r="H7" s="20"/>
      <c r="I7" s="20"/>
      <c r="J7" s="20"/>
      <c r="K7" s="22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6" t="s">
        <v>20</v>
      </c>
      <c r="AL7" s="20"/>
      <c r="AM7" s="20"/>
      <c r="AN7" s="22"/>
      <c r="AO7" s="20"/>
      <c r="AP7" s="20"/>
      <c r="AQ7" s="17"/>
      <c r="BE7" s="23"/>
      <c r="BS7" s="11" t="s">
        <v>8</v>
      </c>
    </row>
    <row r="8" spans="2:71" ht="14.25" customHeight="1">
      <c r="B8" s="15"/>
      <c r="C8" s="20"/>
      <c r="D8" s="26" t="s">
        <v>21</v>
      </c>
      <c r="E8" s="20"/>
      <c r="F8" s="20"/>
      <c r="G8" s="20"/>
      <c r="H8" s="20"/>
      <c r="I8" s="20"/>
      <c r="J8" s="20"/>
      <c r="K8" s="22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6" t="s">
        <v>23</v>
      </c>
      <c r="AL8" s="20"/>
      <c r="AM8" s="20"/>
      <c r="AN8" s="27"/>
      <c r="AO8" s="20"/>
      <c r="AP8" s="20"/>
      <c r="AQ8" s="17"/>
      <c r="BE8" s="23"/>
      <c r="BS8" s="11" t="s">
        <v>8</v>
      </c>
    </row>
    <row r="9" spans="2:71" ht="14.25" customHeight="1">
      <c r="B9" s="1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17"/>
      <c r="BE9" s="23"/>
      <c r="BS9" s="11" t="s">
        <v>8</v>
      </c>
    </row>
    <row r="10" spans="2:71" ht="14.25" customHeight="1">
      <c r="B10" s="15"/>
      <c r="C10" s="20"/>
      <c r="D10" s="26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6" t="s">
        <v>25</v>
      </c>
      <c r="AL10" s="20"/>
      <c r="AM10" s="20"/>
      <c r="AN10" s="22"/>
      <c r="AO10" s="20"/>
      <c r="AP10" s="20"/>
      <c r="AQ10" s="17"/>
      <c r="BE10" s="23"/>
      <c r="BS10" s="11" t="s">
        <v>8</v>
      </c>
    </row>
    <row r="11" spans="2:71" ht="18" customHeight="1">
      <c r="B11" s="15"/>
      <c r="C11" s="20"/>
      <c r="D11" s="20"/>
      <c r="E11" s="22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6" t="s">
        <v>26</v>
      </c>
      <c r="AL11" s="20"/>
      <c r="AM11" s="20"/>
      <c r="AN11" s="22"/>
      <c r="AO11" s="20"/>
      <c r="AP11" s="20"/>
      <c r="AQ11" s="17"/>
      <c r="BE11" s="23"/>
      <c r="BS11" s="11" t="s">
        <v>8</v>
      </c>
    </row>
    <row r="12" spans="2:71" ht="6.75" customHeight="1">
      <c r="B12" s="1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7"/>
      <c r="BE12" s="23"/>
      <c r="BS12" s="11" t="s">
        <v>8</v>
      </c>
    </row>
    <row r="13" spans="2:71" ht="14.25" customHeight="1">
      <c r="B13" s="15"/>
      <c r="C13" s="20"/>
      <c r="D13" s="26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6" t="s">
        <v>25</v>
      </c>
      <c r="AL13" s="20"/>
      <c r="AM13" s="20"/>
      <c r="AN13" s="28" t="s">
        <v>28</v>
      </c>
      <c r="AO13" s="20"/>
      <c r="AP13" s="20"/>
      <c r="AQ13" s="17"/>
      <c r="BE13" s="23"/>
      <c r="BS13" s="11" t="s">
        <v>8</v>
      </c>
    </row>
    <row r="14" spans="2:71" ht="12.75">
      <c r="B14" s="15"/>
      <c r="C14" s="20"/>
      <c r="D14" s="20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6" t="s">
        <v>26</v>
      </c>
      <c r="AL14" s="20"/>
      <c r="AM14" s="20"/>
      <c r="AN14" s="28" t="s">
        <v>28</v>
      </c>
      <c r="AO14" s="20"/>
      <c r="AP14" s="20"/>
      <c r="AQ14" s="17"/>
      <c r="BE14" s="23"/>
      <c r="BS14" s="11" t="s">
        <v>8</v>
      </c>
    </row>
    <row r="15" spans="2:71" ht="6.75" customHeight="1">
      <c r="B15" s="1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17"/>
      <c r="BE15" s="23"/>
      <c r="BS15" s="11" t="s">
        <v>5</v>
      </c>
    </row>
    <row r="16" spans="2:71" ht="14.25" customHeight="1">
      <c r="B16" s="15"/>
      <c r="C16" s="20"/>
      <c r="D16" s="26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6" t="s">
        <v>25</v>
      </c>
      <c r="AL16" s="20"/>
      <c r="AM16" s="20"/>
      <c r="AN16" s="22"/>
      <c r="AO16" s="20"/>
      <c r="AP16" s="20"/>
      <c r="AQ16" s="17"/>
      <c r="BE16" s="23"/>
      <c r="BS16" s="11" t="s">
        <v>5</v>
      </c>
    </row>
    <row r="17" spans="2:71" ht="18" customHeight="1">
      <c r="B17" s="15"/>
      <c r="C17" s="20"/>
      <c r="D17" s="20"/>
      <c r="E17" s="22" t="s">
        <v>22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6" t="s">
        <v>26</v>
      </c>
      <c r="AL17" s="20"/>
      <c r="AM17" s="20"/>
      <c r="AN17" s="22"/>
      <c r="AO17" s="20"/>
      <c r="AP17" s="20"/>
      <c r="AQ17" s="17"/>
      <c r="BE17" s="23"/>
      <c r="BS17" s="11" t="s">
        <v>30</v>
      </c>
    </row>
    <row r="18" spans="2:71" ht="6.75" customHeight="1">
      <c r="B18" s="1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17"/>
      <c r="BE18" s="23"/>
      <c r="BS18" s="11" t="s">
        <v>8</v>
      </c>
    </row>
    <row r="19" spans="2:71" ht="14.25" customHeight="1">
      <c r="B19" s="15"/>
      <c r="C19" s="20"/>
      <c r="D19" s="26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6" t="s">
        <v>25</v>
      </c>
      <c r="AL19" s="20"/>
      <c r="AM19" s="20"/>
      <c r="AN19" s="22"/>
      <c r="AO19" s="20"/>
      <c r="AP19" s="20"/>
      <c r="AQ19" s="17"/>
      <c r="BE19" s="23"/>
      <c r="BS19" s="11" t="s">
        <v>8</v>
      </c>
    </row>
    <row r="20" spans="2:57" ht="18" customHeight="1">
      <c r="B20" s="15"/>
      <c r="C20" s="20"/>
      <c r="D20" s="20"/>
      <c r="E20" s="22" t="s">
        <v>22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6" t="s">
        <v>26</v>
      </c>
      <c r="AL20" s="20"/>
      <c r="AM20" s="20"/>
      <c r="AN20" s="22"/>
      <c r="AO20" s="20"/>
      <c r="AP20" s="20"/>
      <c r="AQ20" s="17"/>
      <c r="BE20" s="23"/>
    </row>
    <row r="21" spans="2:57" ht="6.75" customHeight="1">
      <c r="B21" s="15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17"/>
      <c r="BE21" s="23"/>
    </row>
    <row r="22" spans="2:57" ht="12.75">
      <c r="B22" s="15"/>
      <c r="C22" s="20"/>
      <c r="D22" s="26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7"/>
      <c r="BE22" s="23"/>
    </row>
    <row r="23" spans="2:57" ht="16.5" customHeight="1">
      <c r="B23" s="15"/>
      <c r="C23" s="20"/>
      <c r="D23" s="2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0"/>
      <c r="AP23" s="20"/>
      <c r="AQ23" s="17"/>
      <c r="BE23" s="23"/>
    </row>
    <row r="24" spans="2:57" ht="6.75" customHeight="1">
      <c r="B24" s="15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7"/>
      <c r="BE24" s="23"/>
    </row>
    <row r="25" spans="2:57" ht="6.75" customHeight="1">
      <c r="B25" s="15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0"/>
      <c r="AQ25" s="17"/>
      <c r="BE25" s="23"/>
    </row>
    <row r="26" spans="2:57" ht="14.25" customHeight="1">
      <c r="B26" s="15"/>
      <c r="C26" s="20"/>
      <c r="D26" s="31" t="s">
        <v>33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32">
        <v>0</v>
      </c>
      <c r="AL26" s="32"/>
      <c r="AM26" s="32"/>
      <c r="AN26" s="32"/>
      <c r="AO26" s="32"/>
      <c r="AP26" s="20"/>
      <c r="AQ26" s="17"/>
      <c r="BE26" s="23"/>
    </row>
    <row r="27" spans="2:57" ht="14.25" customHeight="1">
      <c r="B27" s="15"/>
      <c r="C27" s="20"/>
      <c r="D27" s="31" t="s">
        <v>34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32">
        <v>0</v>
      </c>
      <c r="AL27" s="32"/>
      <c r="AM27" s="32"/>
      <c r="AN27" s="32"/>
      <c r="AO27" s="32"/>
      <c r="AP27" s="20"/>
      <c r="AQ27" s="17"/>
      <c r="BE27" s="23"/>
    </row>
    <row r="28" spans="2:57" s="33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3"/>
    </row>
    <row r="29" spans="2:57" s="33" customFormat="1" ht="25.5" customHeight="1">
      <c r="B29" s="34"/>
      <c r="C29" s="35"/>
      <c r="D29" s="37" t="s">
        <v>35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9">
        <v>0</v>
      </c>
      <c r="AL29" s="39"/>
      <c r="AM29" s="39"/>
      <c r="AN29" s="39"/>
      <c r="AO29" s="39"/>
      <c r="AP29" s="35"/>
      <c r="AQ29" s="36"/>
      <c r="BE29" s="23"/>
    </row>
    <row r="30" spans="2:57" s="33" customFormat="1" ht="6.7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3"/>
    </row>
    <row r="31" spans="2:57" s="40" customFormat="1" ht="14.25" customHeight="1">
      <c r="B31" s="41"/>
      <c r="C31" s="42"/>
      <c r="D31" s="43" t="s">
        <v>36</v>
      </c>
      <c r="E31" s="42"/>
      <c r="F31" s="43" t="s">
        <v>37</v>
      </c>
      <c r="G31" s="42"/>
      <c r="H31" s="42"/>
      <c r="I31" s="42"/>
      <c r="J31" s="42"/>
      <c r="K31" s="42"/>
      <c r="L31" s="44">
        <v>0.21</v>
      </c>
      <c r="M31" s="44"/>
      <c r="N31" s="44"/>
      <c r="O31" s="44"/>
      <c r="P31" s="42"/>
      <c r="Q31" s="42"/>
      <c r="R31" s="42"/>
      <c r="S31" s="42"/>
      <c r="T31" s="45" t="s">
        <v>38</v>
      </c>
      <c r="U31" s="42"/>
      <c r="V31" s="42"/>
      <c r="W31" s="46">
        <v>551691.22</v>
      </c>
      <c r="X31" s="46"/>
      <c r="Y31" s="46"/>
      <c r="Z31" s="46"/>
      <c r="AA31" s="46"/>
      <c r="AB31" s="46"/>
      <c r="AC31" s="46"/>
      <c r="AD31" s="46"/>
      <c r="AE31" s="46"/>
      <c r="AF31" s="42"/>
      <c r="AG31" s="42"/>
      <c r="AH31" s="42"/>
      <c r="AI31" s="42"/>
      <c r="AJ31" s="42"/>
      <c r="AK31" s="46">
        <v>115855.16</v>
      </c>
      <c r="AL31" s="46"/>
      <c r="AM31" s="46"/>
      <c r="AN31" s="46"/>
      <c r="AO31" s="46"/>
      <c r="AP31" s="42"/>
      <c r="AQ31" s="47"/>
      <c r="BE31" s="23"/>
    </row>
    <row r="32" spans="2:57" s="40" customFormat="1" ht="14.25" customHeight="1">
      <c r="B32" s="41"/>
      <c r="C32" s="42"/>
      <c r="D32" s="42"/>
      <c r="E32" s="42"/>
      <c r="F32" s="43" t="s">
        <v>39</v>
      </c>
      <c r="G32" s="42"/>
      <c r="H32" s="42"/>
      <c r="I32" s="42"/>
      <c r="J32" s="42"/>
      <c r="K32" s="42"/>
      <c r="L32" s="44">
        <v>0.15</v>
      </c>
      <c r="M32" s="44"/>
      <c r="N32" s="44"/>
      <c r="O32" s="44"/>
      <c r="P32" s="42"/>
      <c r="Q32" s="42"/>
      <c r="R32" s="42"/>
      <c r="S32" s="42"/>
      <c r="T32" s="45" t="s">
        <v>38</v>
      </c>
      <c r="U32" s="42"/>
      <c r="V32" s="42"/>
      <c r="W32" s="46">
        <f>ROUND(BA87+SUM(CE91:CE95),2)</f>
        <v>0</v>
      </c>
      <c r="X32" s="46"/>
      <c r="Y32" s="46"/>
      <c r="Z32" s="46"/>
      <c r="AA32" s="46"/>
      <c r="AB32" s="46"/>
      <c r="AC32" s="46"/>
      <c r="AD32" s="46"/>
      <c r="AE32" s="46"/>
      <c r="AF32" s="42"/>
      <c r="AG32" s="42"/>
      <c r="AH32" s="42"/>
      <c r="AI32" s="42"/>
      <c r="AJ32" s="42"/>
      <c r="AK32" s="46">
        <f>ROUND(AW87+SUM(BZ91:BZ95),2)</f>
        <v>0</v>
      </c>
      <c r="AL32" s="46"/>
      <c r="AM32" s="46"/>
      <c r="AN32" s="46"/>
      <c r="AO32" s="46"/>
      <c r="AP32" s="42"/>
      <c r="AQ32" s="47"/>
      <c r="BE32" s="23"/>
    </row>
    <row r="33" spans="2:57" s="40" customFormat="1" ht="14.25" customHeight="1" hidden="1">
      <c r="B33" s="41"/>
      <c r="C33" s="42"/>
      <c r="D33" s="42"/>
      <c r="E33" s="42"/>
      <c r="F33" s="43" t="s">
        <v>40</v>
      </c>
      <c r="G33" s="42"/>
      <c r="H33" s="42"/>
      <c r="I33" s="42"/>
      <c r="J33" s="42"/>
      <c r="K33" s="42"/>
      <c r="L33" s="44">
        <v>0.21</v>
      </c>
      <c r="M33" s="44"/>
      <c r="N33" s="44"/>
      <c r="O33" s="44"/>
      <c r="P33" s="42"/>
      <c r="Q33" s="42"/>
      <c r="R33" s="42"/>
      <c r="S33" s="42"/>
      <c r="T33" s="45" t="s">
        <v>38</v>
      </c>
      <c r="U33" s="42"/>
      <c r="V33" s="42"/>
      <c r="W33" s="46">
        <f>ROUND(BB87+SUM(CF91:CF95),2)</f>
        <v>0</v>
      </c>
      <c r="X33" s="46"/>
      <c r="Y33" s="46"/>
      <c r="Z33" s="46"/>
      <c r="AA33" s="46"/>
      <c r="AB33" s="46"/>
      <c r="AC33" s="46"/>
      <c r="AD33" s="46"/>
      <c r="AE33" s="46"/>
      <c r="AF33" s="42"/>
      <c r="AG33" s="42"/>
      <c r="AH33" s="42"/>
      <c r="AI33" s="42"/>
      <c r="AJ33" s="42"/>
      <c r="AK33" s="46">
        <v>0</v>
      </c>
      <c r="AL33" s="46"/>
      <c r="AM33" s="46"/>
      <c r="AN33" s="46"/>
      <c r="AO33" s="46"/>
      <c r="AP33" s="42"/>
      <c r="AQ33" s="47"/>
      <c r="BE33" s="23"/>
    </row>
    <row r="34" spans="2:57" s="40" customFormat="1" ht="14.25" customHeight="1" hidden="1">
      <c r="B34" s="41"/>
      <c r="C34" s="42"/>
      <c r="D34" s="42"/>
      <c r="E34" s="42"/>
      <c r="F34" s="43" t="s">
        <v>41</v>
      </c>
      <c r="G34" s="42"/>
      <c r="H34" s="42"/>
      <c r="I34" s="42"/>
      <c r="J34" s="42"/>
      <c r="K34" s="42"/>
      <c r="L34" s="44">
        <v>0.15</v>
      </c>
      <c r="M34" s="44"/>
      <c r="N34" s="44"/>
      <c r="O34" s="44"/>
      <c r="P34" s="42"/>
      <c r="Q34" s="42"/>
      <c r="R34" s="42"/>
      <c r="S34" s="42"/>
      <c r="T34" s="45" t="s">
        <v>38</v>
      </c>
      <c r="U34" s="42"/>
      <c r="V34" s="42"/>
      <c r="W34" s="46">
        <f>ROUND(BC87+SUM(CG91:CG95),2)</f>
        <v>0</v>
      </c>
      <c r="X34" s="46"/>
      <c r="Y34" s="46"/>
      <c r="Z34" s="46"/>
      <c r="AA34" s="46"/>
      <c r="AB34" s="46"/>
      <c r="AC34" s="46"/>
      <c r="AD34" s="46"/>
      <c r="AE34" s="46"/>
      <c r="AF34" s="42"/>
      <c r="AG34" s="42"/>
      <c r="AH34" s="42"/>
      <c r="AI34" s="42"/>
      <c r="AJ34" s="42"/>
      <c r="AK34" s="46">
        <v>0</v>
      </c>
      <c r="AL34" s="46"/>
      <c r="AM34" s="46"/>
      <c r="AN34" s="46"/>
      <c r="AO34" s="46"/>
      <c r="AP34" s="42"/>
      <c r="AQ34" s="47"/>
      <c r="BE34" s="23"/>
    </row>
    <row r="35" spans="2:43" s="40" customFormat="1" ht="14.25" customHeight="1" hidden="1">
      <c r="B35" s="41"/>
      <c r="C35" s="42"/>
      <c r="D35" s="42"/>
      <c r="E35" s="42"/>
      <c r="F35" s="43" t="s">
        <v>42</v>
      </c>
      <c r="G35" s="42"/>
      <c r="H35" s="42"/>
      <c r="I35" s="42"/>
      <c r="J35" s="42"/>
      <c r="K35" s="42"/>
      <c r="L35" s="44">
        <v>0</v>
      </c>
      <c r="M35" s="44"/>
      <c r="N35" s="44"/>
      <c r="O35" s="44"/>
      <c r="P35" s="42"/>
      <c r="Q35" s="42"/>
      <c r="R35" s="42"/>
      <c r="S35" s="42"/>
      <c r="T35" s="45" t="s">
        <v>38</v>
      </c>
      <c r="U35" s="42"/>
      <c r="V35" s="42"/>
      <c r="W35" s="46">
        <f>ROUND(BD87+SUM(CH91:CH95),2)</f>
        <v>0</v>
      </c>
      <c r="X35" s="46"/>
      <c r="Y35" s="46"/>
      <c r="Z35" s="46"/>
      <c r="AA35" s="46"/>
      <c r="AB35" s="46"/>
      <c r="AC35" s="46"/>
      <c r="AD35" s="46"/>
      <c r="AE35" s="46"/>
      <c r="AF35" s="42"/>
      <c r="AG35" s="42"/>
      <c r="AH35" s="42"/>
      <c r="AI35" s="42"/>
      <c r="AJ35" s="42"/>
      <c r="AK35" s="46">
        <v>0</v>
      </c>
      <c r="AL35" s="46"/>
      <c r="AM35" s="46"/>
      <c r="AN35" s="46"/>
      <c r="AO35" s="46"/>
      <c r="AP35" s="42"/>
      <c r="AQ35" s="47"/>
    </row>
    <row r="36" spans="2:43" s="33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33" customFormat="1" ht="25.5" customHeight="1">
      <c r="B37" s="34"/>
      <c r="C37" s="48"/>
      <c r="D37" s="49" t="s">
        <v>43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44</v>
      </c>
      <c r="U37" s="50"/>
      <c r="V37" s="50"/>
      <c r="W37" s="50"/>
      <c r="X37" s="52" t="s">
        <v>45</v>
      </c>
      <c r="Y37" s="52"/>
      <c r="Z37" s="52"/>
      <c r="AA37" s="52"/>
      <c r="AB37" s="52"/>
      <c r="AC37" s="50"/>
      <c r="AD37" s="50"/>
      <c r="AE37" s="50"/>
      <c r="AF37" s="50"/>
      <c r="AG37" s="50"/>
      <c r="AH37" s="50"/>
      <c r="AI37" s="50"/>
      <c r="AJ37" s="50"/>
      <c r="AK37" s="53">
        <v>0</v>
      </c>
      <c r="AL37" s="53"/>
      <c r="AM37" s="53"/>
      <c r="AN37" s="53"/>
      <c r="AO37" s="53"/>
      <c r="AP37" s="48"/>
      <c r="AQ37" s="36"/>
    </row>
    <row r="38" spans="2:43" s="33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2.75">
      <c r="B39" s="1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17"/>
    </row>
    <row r="40" spans="2:43" ht="12.75">
      <c r="B40" s="15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7"/>
    </row>
    <row r="41" spans="2:43" ht="12.75">
      <c r="B41" s="15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17"/>
    </row>
    <row r="42" spans="2:43" ht="12.7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7"/>
    </row>
    <row r="43" spans="2:43" ht="12.75">
      <c r="B43" s="1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17"/>
    </row>
    <row r="44" spans="2:43" ht="12.75">
      <c r="B44" s="1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7"/>
    </row>
    <row r="45" spans="2:43" ht="12.75">
      <c r="B45" s="1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17"/>
    </row>
    <row r="46" spans="2:43" ht="12.75">
      <c r="B46" s="1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7"/>
    </row>
    <row r="47" spans="2:43" ht="12.75">
      <c r="B47" s="15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17"/>
    </row>
    <row r="48" spans="2:43" ht="12.75">
      <c r="B48" s="15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7"/>
    </row>
    <row r="49" spans="2:43" s="33" customFormat="1" ht="12.75">
      <c r="B49" s="34"/>
      <c r="C49" s="35"/>
      <c r="D49" s="54" t="s">
        <v>46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6"/>
      <c r="AA49" s="35"/>
      <c r="AB49" s="35"/>
      <c r="AC49" s="54" t="s">
        <v>47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6"/>
      <c r="AP49" s="35"/>
      <c r="AQ49" s="36"/>
    </row>
    <row r="50" spans="2:43" ht="12.75">
      <c r="B50" s="15"/>
      <c r="C50" s="20"/>
      <c r="D50" s="5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8"/>
      <c r="AA50" s="20"/>
      <c r="AB50" s="20"/>
      <c r="AC50" s="57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58"/>
      <c r="AP50" s="20"/>
      <c r="AQ50" s="17"/>
    </row>
    <row r="51" spans="2:43" ht="12.75">
      <c r="B51" s="15"/>
      <c r="C51" s="20"/>
      <c r="D51" s="57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58"/>
      <c r="AA51" s="20"/>
      <c r="AB51" s="20"/>
      <c r="AC51" s="57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58"/>
      <c r="AP51" s="20"/>
      <c r="AQ51" s="17"/>
    </row>
    <row r="52" spans="2:43" ht="12.75">
      <c r="B52" s="15"/>
      <c r="C52" s="20"/>
      <c r="D52" s="57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58"/>
      <c r="AA52" s="20"/>
      <c r="AB52" s="20"/>
      <c r="AC52" s="57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58"/>
      <c r="AP52" s="20"/>
      <c r="AQ52" s="17"/>
    </row>
    <row r="53" spans="2:43" ht="12.75">
      <c r="B53" s="15"/>
      <c r="C53" s="20"/>
      <c r="D53" s="57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58"/>
      <c r="AA53" s="20"/>
      <c r="AB53" s="20"/>
      <c r="AC53" s="57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58"/>
      <c r="AP53" s="20"/>
      <c r="AQ53" s="17"/>
    </row>
    <row r="54" spans="2:43" ht="12.75">
      <c r="B54" s="15"/>
      <c r="C54" s="20"/>
      <c r="D54" s="57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58"/>
      <c r="AA54" s="20"/>
      <c r="AB54" s="20"/>
      <c r="AC54" s="57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58"/>
      <c r="AP54" s="20"/>
      <c r="AQ54" s="17"/>
    </row>
    <row r="55" spans="2:43" ht="12.75">
      <c r="B55" s="15"/>
      <c r="C55" s="20"/>
      <c r="D55" s="57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58"/>
      <c r="AA55" s="20"/>
      <c r="AB55" s="20"/>
      <c r="AC55" s="57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58"/>
      <c r="AP55" s="20"/>
      <c r="AQ55" s="17"/>
    </row>
    <row r="56" spans="2:43" ht="12.75">
      <c r="B56" s="15"/>
      <c r="C56" s="20"/>
      <c r="D56" s="57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58"/>
      <c r="AA56" s="20"/>
      <c r="AB56" s="20"/>
      <c r="AC56" s="57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58"/>
      <c r="AP56" s="20"/>
      <c r="AQ56" s="17"/>
    </row>
    <row r="57" spans="2:43" ht="12.75">
      <c r="B57" s="15"/>
      <c r="C57" s="20"/>
      <c r="D57" s="57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58"/>
      <c r="AA57" s="20"/>
      <c r="AB57" s="20"/>
      <c r="AC57" s="57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58"/>
      <c r="AP57" s="20"/>
      <c r="AQ57" s="17"/>
    </row>
    <row r="58" spans="2:43" s="33" customFormat="1" ht="12.75">
      <c r="B58" s="34"/>
      <c r="C58" s="35"/>
      <c r="D58" s="59" t="s">
        <v>48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 t="s">
        <v>49</v>
      </c>
      <c r="S58" s="60"/>
      <c r="T58" s="60"/>
      <c r="U58" s="60"/>
      <c r="V58" s="60"/>
      <c r="W58" s="60"/>
      <c r="X58" s="60"/>
      <c r="Y58" s="60"/>
      <c r="Z58" s="62"/>
      <c r="AA58" s="35"/>
      <c r="AB58" s="35"/>
      <c r="AC58" s="59" t="s">
        <v>48</v>
      </c>
      <c r="AD58" s="60"/>
      <c r="AE58" s="60"/>
      <c r="AF58" s="60"/>
      <c r="AG58" s="60"/>
      <c r="AH58" s="60"/>
      <c r="AI58" s="60"/>
      <c r="AJ58" s="60"/>
      <c r="AK58" s="60"/>
      <c r="AL58" s="60"/>
      <c r="AM58" s="61" t="s">
        <v>49</v>
      </c>
      <c r="AN58" s="60"/>
      <c r="AO58" s="62"/>
      <c r="AP58" s="35"/>
      <c r="AQ58" s="36"/>
    </row>
    <row r="59" spans="2:43" ht="12.75">
      <c r="B59" s="15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17"/>
    </row>
    <row r="60" spans="2:43" s="33" customFormat="1" ht="12.75">
      <c r="B60" s="34"/>
      <c r="C60" s="35"/>
      <c r="D60" s="54" t="s">
        <v>50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6"/>
      <c r="AA60" s="35"/>
      <c r="AB60" s="35"/>
      <c r="AC60" s="54" t="s">
        <v>51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6"/>
      <c r="AP60" s="35"/>
      <c r="AQ60" s="36"/>
    </row>
    <row r="61" spans="2:43" ht="12.75">
      <c r="B61" s="15"/>
      <c r="C61" s="20"/>
      <c r="D61" s="57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58"/>
      <c r="AA61" s="20"/>
      <c r="AB61" s="20"/>
      <c r="AC61" s="57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58"/>
      <c r="AP61" s="20"/>
      <c r="AQ61" s="17"/>
    </row>
    <row r="62" spans="2:43" ht="12.75">
      <c r="B62" s="15"/>
      <c r="C62" s="20"/>
      <c r="D62" s="57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58"/>
      <c r="AA62" s="20"/>
      <c r="AB62" s="20"/>
      <c r="AC62" s="57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58"/>
      <c r="AP62" s="20"/>
      <c r="AQ62" s="17"/>
    </row>
    <row r="63" spans="2:43" ht="12.75">
      <c r="B63" s="15"/>
      <c r="C63" s="20"/>
      <c r="D63" s="57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58"/>
      <c r="AA63" s="20"/>
      <c r="AB63" s="20"/>
      <c r="AC63" s="57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58"/>
      <c r="AP63" s="20"/>
      <c r="AQ63" s="17"/>
    </row>
    <row r="64" spans="2:43" ht="12.75">
      <c r="B64" s="15"/>
      <c r="C64" s="20"/>
      <c r="D64" s="57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58"/>
      <c r="AA64" s="20"/>
      <c r="AB64" s="20"/>
      <c r="AC64" s="57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58"/>
      <c r="AP64" s="20"/>
      <c r="AQ64" s="17"/>
    </row>
    <row r="65" spans="2:43" ht="12.75">
      <c r="B65" s="15"/>
      <c r="C65" s="20"/>
      <c r="D65" s="57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58"/>
      <c r="AA65" s="20"/>
      <c r="AB65" s="20"/>
      <c r="AC65" s="57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58"/>
      <c r="AP65" s="20"/>
      <c r="AQ65" s="17"/>
    </row>
    <row r="66" spans="2:43" ht="12.75">
      <c r="B66" s="15"/>
      <c r="C66" s="20"/>
      <c r="D66" s="57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58"/>
      <c r="AA66" s="20"/>
      <c r="AB66" s="20"/>
      <c r="AC66" s="57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58"/>
      <c r="AP66" s="20"/>
      <c r="AQ66" s="17"/>
    </row>
    <row r="67" spans="2:43" ht="12.75">
      <c r="B67" s="15"/>
      <c r="C67" s="20"/>
      <c r="D67" s="57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58"/>
      <c r="AA67" s="20"/>
      <c r="AB67" s="20"/>
      <c r="AC67" s="57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58"/>
      <c r="AP67" s="20"/>
      <c r="AQ67" s="17"/>
    </row>
    <row r="68" spans="2:43" ht="12.75">
      <c r="B68" s="15"/>
      <c r="C68" s="20"/>
      <c r="D68" s="57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58"/>
      <c r="AA68" s="20"/>
      <c r="AB68" s="20"/>
      <c r="AC68" s="57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58"/>
      <c r="AP68" s="20"/>
      <c r="AQ68" s="17"/>
    </row>
    <row r="69" spans="2:43" s="33" customFormat="1" ht="12.75">
      <c r="B69" s="34"/>
      <c r="C69" s="35"/>
      <c r="D69" s="59" t="s">
        <v>48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 t="s">
        <v>49</v>
      </c>
      <c r="S69" s="60"/>
      <c r="T69" s="60"/>
      <c r="U69" s="60"/>
      <c r="V69" s="60"/>
      <c r="W69" s="60"/>
      <c r="X69" s="60"/>
      <c r="Y69" s="60"/>
      <c r="Z69" s="62"/>
      <c r="AA69" s="35"/>
      <c r="AB69" s="35"/>
      <c r="AC69" s="59" t="s">
        <v>48</v>
      </c>
      <c r="AD69" s="60"/>
      <c r="AE69" s="60"/>
      <c r="AF69" s="60"/>
      <c r="AG69" s="60"/>
      <c r="AH69" s="60"/>
      <c r="AI69" s="60"/>
      <c r="AJ69" s="60"/>
      <c r="AK69" s="60"/>
      <c r="AL69" s="60"/>
      <c r="AM69" s="61" t="s">
        <v>49</v>
      </c>
      <c r="AN69" s="60"/>
      <c r="AO69" s="62"/>
      <c r="AP69" s="35"/>
      <c r="AQ69" s="36"/>
    </row>
    <row r="70" spans="2:43" s="33" customFormat="1" ht="6.7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33" customFormat="1" ht="6.7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5"/>
    </row>
    <row r="75" spans="2:43" s="33" customFormat="1" ht="6.7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8"/>
    </row>
    <row r="76" spans="2:43" s="33" customFormat="1" ht="36.75" customHeight="1">
      <c r="B76" s="34"/>
      <c r="C76" s="16" t="s">
        <v>52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36"/>
    </row>
    <row r="77" spans="2:43" s="69" customFormat="1" ht="14.25" customHeight="1">
      <c r="B77" s="70"/>
      <c r="C77" s="26" t="s">
        <v>15</v>
      </c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2"/>
    </row>
    <row r="78" spans="2:43" s="73" customFormat="1" ht="36.75" customHeight="1">
      <c r="B78" s="74"/>
      <c r="C78" s="75" t="s">
        <v>17</v>
      </c>
      <c r="D78" s="76"/>
      <c r="E78" s="76"/>
      <c r="F78" s="76"/>
      <c r="G78" s="76"/>
      <c r="H78" s="76"/>
      <c r="I78" s="76"/>
      <c r="J78" s="76"/>
      <c r="K78" s="76"/>
      <c r="L78" s="77" t="str">
        <f>K6</f>
        <v>Oprava stodoly – STAVBA</v>
      </c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6"/>
      <c r="AQ78" s="78"/>
    </row>
    <row r="79" spans="2:43" s="33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33" customFormat="1" ht="12.75">
      <c r="B80" s="34"/>
      <c r="C80" s="26" t="s">
        <v>21</v>
      </c>
      <c r="D80" s="35"/>
      <c r="E80" s="35"/>
      <c r="F80" s="35"/>
      <c r="G80" s="35"/>
      <c r="H80" s="35"/>
      <c r="I80" s="35"/>
      <c r="J80" s="35"/>
      <c r="K80" s="35"/>
      <c r="L80" s="79" t="str">
        <f>IF(K8="","",K8)</f>
        <v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6" t="s">
        <v>23</v>
      </c>
      <c r="AJ80" s="35"/>
      <c r="AK80" s="35"/>
      <c r="AL80" s="35"/>
      <c r="AM80" s="80">
        <f>IF(AN8="","",AN8)</f>
      </c>
      <c r="AN80" s="35"/>
      <c r="AO80" s="35"/>
      <c r="AP80" s="35"/>
      <c r="AQ80" s="36"/>
    </row>
    <row r="81" spans="2:43" s="33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33" customFormat="1" ht="12.75">
      <c r="B82" s="34"/>
      <c r="C82" s="26" t="s">
        <v>24</v>
      </c>
      <c r="D82" s="35"/>
      <c r="E82" s="35"/>
      <c r="F82" s="35"/>
      <c r="G82" s="35"/>
      <c r="H82" s="35"/>
      <c r="I82" s="35"/>
      <c r="J82" s="35"/>
      <c r="K82" s="35"/>
      <c r="L82" s="71" t="str">
        <f>IF(E11="","",E11)</f>
        <v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6" t="s">
        <v>29</v>
      </c>
      <c r="AJ82" s="35"/>
      <c r="AK82" s="35"/>
      <c r="AL82" s="35"/>
      <c r="AM82" s="71" t="str">
        <f>IF(E17="","",E17)</f>
        <v> </v>
      </c>
      <c r="AN82" s="71"/>
      <c r="AO82" s="71"/>
      <c r="AP82" s="71"/>
      <c r="AQ82" s="36"/>
      <c r="AS82" s="81" t="s">
        <v>53</v>
      </c>
      <c r="AT82" s="81"/>
      <c r="AU82" s="55"/>
      <c r="AV82" s="55"/>
      <c r="AW82" s="55"/>
      <c r="AX82" s="55"/>
      <c r="AY82" s="55"/>
      <c r="AZ82" s="55"/>
      <c r="BA82" s="55"/>
      <c r="BB82" s="55"/>
      <c r="BC82" s="55"/>
      <c r="BD82" s="56"/>
    </row>
    <row r="83" spans="2:56" s="33" customFormat="1" ht="12.75">
      <c r="B83" s="34"/>
      <c r="C83" s="26" t="s">
        <v>27</v>
      </c>
      <c r="D83" s="35"/>
      <c r="E83" s="35"/>
      <c r="F83" s="35"/>
      <c r="G83" s="35"/>
      <c r="H83" s="35"/>
      <c r="I83" s="35"/>
      <c r="J83" s="35"/>
      <c r="K83" s="35"/>
      <c r="L83" s="71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6" t="s">
        <v>31</v>
      </c>
      <c r="AJ83" s="35"/>
      <c r="AK83" s="35"/>
      <c r="AL83" s="35"/>
      <c r="AM83" s="71" t="str">
        <f>IF(E20="","",E20)</f>
        <v> </v>
      </c>
      <c r="AN83" s="71"/>
      <c r="AO83" s="71"/>
      <c r="AP83" s="71"/>
      <c r="AQ83" s="36"/>
      <c r="AS83" s="81"/>
      <c r="AT83" s="81"/>
      <c r="AU83" s="35"/>
      <c r="AV83" s="35"/>
      <c r="AW83" s="35"/>
      <c r="AX83" s="35"/>
      <c r="AY83" s="35"/>
      <c r="AZ83" s="35"/>
      <c r="BA83" s="35"/>
      <c r="BB83" s="35"/>
      <c r="BC83" s="35"/>
      <c r="BD83" s="82"/>
    </row>
    <row r="84" spans="2:56" s="33" customFormat="1" ht="10.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81"/>
      <c r="AT84" s="81"/>
      <c r="AU84" s="35"/>
      <c r="AV84" s="35"/>
      <c r="AW84" s="35"/>
      <c r="AX84" s="35"/>
      <c r="AY84" s="35"/>
      <c r="AZ84" s="35"/>
      <c r="BA84" s="35"/>
      <c r="BB84" s="35"/>
      <c r="BC84" s="35"/>
      <c r="BD84" s="82"/>
    </row>
    <row r="85" spans="2:56" s="33" customFormat="1" ht="29.25" customHeight="1">
      <c r="B85" s="34"/>
      <c r="C85" s="83" t="s">
        <v>54</v>
      </c>
      <c r="D85" s="83"/>
      <c r="E85" s="83"/>
      <c r="F85" s="83"/>
      <c r="G85" s="83"/>
      <c r="H85" s="84"/>
      <c r="I85" s="85" t="s">
        <v>55</v>
      </c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 t="s">
        <v>56</v>
      </c>
      <c r="AH85" s="85"/>
      <c r="AI85" s="85"/>
      <c r="AJ85" s="85"/>
      <c r="AK85" s="85"/>
      <c r="AL85" s="85"/>
      <c r="AM85" s="85"/>
      <c r="AN85" s="86" t="s">
        <v>57</v>
      </c>
      <c r="AO85" s="86"/>
      <c r="AP85" s="86"/>
      <c r="AQ85" s="36"/>
      <c r="AS85" s="87" t="s">
        <v>58</v>
      </c>
      <c r="AT85" s="88" t="s">
        <v>59</v>
      </c>
      <c r="AU85" s="88" t="s">
        <v>60</v>
      </c>
      <c r="AV85" s="88" t="s">
        <v>61</v>
      </c>
      <c r="AW85" s="88" t="s">
        <v>62</v>
      </c>
      <c r="AX85" s="88" t="s">
        <v>63</v>
      </c>
      <c r="AY85" s="88" t="s">
        <v>64</v>
      </c>
      <c r="AZ85" s="88" t="s">
        <v>65</v>
      </c>
      <c r="BA85" s="88" t="s">
        <v>66</v>
      </c>
      <c r="BB85" s="88" t="s">
        <v>67</v>
      </c>
      <c r="BC85" s="88" t="s">
        <v>68</v>
      </c>
      <c r="BD85" s="89" t="s">
        <v>69</v>
      </c>
    </row>
    <row r="86" spans="2:56" s="33" customFormat="1" ht="10.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90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6"/>
    </row>
    <row r="87" spans="2:76" s="73" customFormat="1" ht="32.25" customHeight="1">
      <c r="B87" s="74"/>
      <c r="C87" s="91" t="s">
        <v>70</v>
      </c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3">
        <v>0</v>
      </c>
      <c r="AH87" s="93"/>
      <c r="AI87" s="93"/>
      <c r="AJ87" s="93"/>
      <c r="AK87" s="93"/>
      <c r="AL87" s="93"/>
      <c r="AM87" s="93"/>
      <c r="AN87" s="94">
        <v>0</v>
      </c>
      <c r="AO87" s="94"/>
      <c r="AP87" s="94"/>
      <c r="AQ87" s="78"/>
      <c r="AS87" s="95">
        <f>ROUND(AS88,2)</f>
        <v>0</v>
      </c>
      <c r="AT87" s="96">
        <f>ROUND(SUM(AV87:AW87),2)</f>
        <v>0</v>
      </c>
      <c r="AU87" s="97" t="e">
        <f>ROUND(AU88,5)</f>
        <v>#VALUE!</v>
      </c>
      <c r="AV87" s="96">
        <f>ROUND(AZ87*L31,2)</f>
        <v>0</v>
      </c>
      <c r="AW87" s="96">
        <f>ROUND(BA87*L32,2)</f>
        <v>0</v>
      </c>
      <c r="AX87" s="96">
        <f>ROUND(BB87*L31,2)</f>
        <v>0</v>
      </c>
      <c r="AY87" s="96">
        <f>ROUND(BC87*L32,2)</f>
        <v>0</v>
      </c>
      <c r="AZ87" s="96">
        <f>ROUND(AZ88,2)</f>
        <v>0</v>
      </c>
      <c r="BA87" s="96">
        <f>ROUND(BA88,2)</f>
        <v>0</v>
      </c>
      <c r="BB87" s="96">
        <f>ROUND(BB88,2)</f>
        <v>0</v>
      </c>
      <c r="BC87" s="96">
        <f>ROUND(BC88,2)</f>
        <v>0</v>
      </c>
      <c r="BD87" s="98">
        <f>ROUND(BD88,2)</f>
        <v>0</v>
      </c>
      <c r="BS87" s="99" t="s">
        <v>71</v>
      </c>
      <c r="BT87" s="99" t="s">
        <v>28</v>
      </c>
      <c r="BU87" s="100" t="s">
        <v>72</v>
      </c>
      <c r="BV87" s="99" t="s">
        <v>73</v>
      </c>
      <c r="BW87" s="99" t="s">
        <v>74</v>
      </c>
      <c r="BX87" s="99" t="s">
        <v>75</v>
      </c>
    </row>
    <row r="88" spans="1:76" s="108" customFormat="1" ht="16.5" customHeight="1">
      <c r="A88" s="101" t="s">
        <v>76</v>
      </c>
      <c r="B88" s="102"/>
      <c r="C88" s="103"/>
      <c r="D88" s="104" t="s">
        <v>77</v>
      </c>
      <c r="E88" s="104"/>
      <c r="F88" s="104"/>
      <c r="G88" s="104"/>
      <c r="H88" s="104"/>
      <c r="I88" s="105"/>
      <c r="J88" s="104" t="s">
        <v>18</v>
      </c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6">
        <v>0</v>
      </c>
      <c r="AH88" s="106"/>
      <c r="AI88" s="106"/>
      <c r="AJ88" s="106"/>
      <c r="AK88" s="106"/>
      <c r="AL88" s="106"/>
      <c r="AM88" s="106"/>
      <c r="AN88" s="106">
        <v>0</v>
      </c>
      <c r="AO88" s="106"/>
      <c r="AP88" s="106"/>
      <c r="AQ88" s="107"/>
      <c r="AS88" s="109">
        <f>'01 - Oprava stodoly'!M28</f>
        <v>0</v>
      </c>
      <c r="AT88" s="110">
        <f>ROUND(SUM(AV88:AW88),2)</f>
        <v>0</v>
      </c>
      <c r="AU88" s="111" t="e">
        <f>'01 - Oprava stodoly'!W126</f>
        <v>#VALUE!</v>
      </c>
      <c r="AV88" s="110">
        <f>'01 - Oprava stodoly'!M32</f>
        <v>0</v>
      </c>
      <c r="AW88" s="110">
        <f>'01 - Oprava stodoly'!M33</f>
        <v>0</v>
      </c>
      <c r="AX88" s="110">
        <f>'01 - Oprava stodoly'!M34</f>
        <v>0</v>
      </c>
      <c r="AY88" s="110">
        <f>'01 - Oprava stodoly'!M35</f>
        <v>0</v>
      </c>
      <c r="AZ88" s="110">
        <f>'01 - Oprava stodoly'!H32</f>
        <v>0</v>
      </c>
      <c r="BA88" s="110">
        <f>'01 - Oprava stodoly'!H33</f>
        <v>0</v>
      </c>
      <c r="BB88" s="110">
        <f>'01 - Oprava stodoly'!H34</f>
        <v>0</v>
      </c>
      <c r="BC88" s="110">
        <f>'01 - Oprava stodoly'!H35</f>
        <v>0</v>
      </c>
      <c r="BD88" s="112">
        <f>'01 - Oprava stodoly'!H36</f>
        <v>0</v>
      </c>
      <c r="BT88" s="113" t="s">
        <v>78</v>
      </c>
      <c r="BV88" s="113" t="s">
        <v>73</v>
      </c>
      <c r="BW88" s="113" t="s">
        <v>79</v>
      </c>
      <c r="BX88" s="113" t="s">
        <v>74</v>
      </c>
    </row>
    <row r="89" spans="2:43" ht="12.75">
      <c r="B89" s="15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17"/>
    </row>
    <row r="90" spans="2:48" s="33" customFormat="1" ht="30" customHeight="1">
      <c r="B90" s="34"/>
      <c r="C90" s="91" t="s">
        <v>80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94">
        <f>ROUND(SUM(AG91:AG94),2)</f>
        <v>0</v>
      </c>
      <c r="AH90" s="94"/>
      <c r="AI90" s="94"/>
      <c r="AJ90" s="94"/>
      <c r="AK90" s="94"/>
      <c r="AL90" s="94"/>
      <c r="AM90" s="94"/>
      <c r="AN90" s="94">
        <f>ROUND(SUM(AN91:AN94),2)</f>
        <v>0</v>
      </c>
      <c r="AO90" s="94"/>
      <c r="AP90" s="94"/>
      <c r="AQ90" s="36"/>
      <c r="AS90" s="87" t="s">
        <v>81</v>
      </c>
      <c r="AT90" s="88" t="s">
        <v>82</v>
      </c>
      <c r="AU90" s="88" t="s">
        <v>36</v>
      </c>
      <c r="AV90" s="89" t="s">
        <v>59</v>
      </c>
    </row>
    <row r="91" spans="2:89" s="33" customFormat="1" ht="19.5" customHeight="1">
      <c r="B91" s="34"/>
      <c r="C91" s="35"/>
      <c r="D91" s="114" t="s">
        <v>83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15">
        <f>ROUND(AG87*AS91,2)</f>
        <v>0</v>
      </c>
      <c r="AH91" s="115"/>
      <c r="AI91" s="115"/>
      <c r="AJ91" s="115"/>
      <c r="AK91" s="115"/>
      <c r="AL91" s="115"/>
      <c r="AM91" s="115"/>
      <c r="AN91" s="116">
        <f>ROUND(AG91+AV91,2)</f>
        <v>0</v>
      </c>
      <c r="AO91" s="116"/>
      <c r="AP91" s="116"/>
      <c r="AQ91" s="36"/>
      <c r="AS91" s="117">
        <v>0</v>
      </c>
      <c r="AT91" s="118" t="s">
        <v>84</v>
      </c>
      <c r="AU91" s="119" t="s">
        <v>37</v>
      </c>
      <c r="AV91" s="120">
        <f>ROUND(IF(AU91="základní",AG91*L31,IF(AU91="snížená",AG91*L32,0)),2)</f>
        <v>0</v>
      </c>
      <c r="BV91" s="11" t="s">
        <v>85</v>
      </c>
      <c r="BY91" s="121">
        <f>IF(AU91="základní",AV91,0)</f>
        <v>0</v>
      </c>
      <c r="BZ91" s="121">
        <f>IF(AU91="snížená",AV91,0)</f>
        <v>0</v>
      </c>
      <c r="CA91" s="121">
        <v>0</v>
      </c>
      <c r="CB91" s="121">
        <v>0</v>
      </c>
      <c r="CC91" s="121">
        <v>0</v>
      </c>
      <c r="CD91" s="121">
        <f>IF(AU91="základní",AG91,0)</f>
        <v>0</v>
      </c>
      <c r="CE91" s="121">
        <f>IF(AU91="snížená",AG91,0)</f>
        <v>0</v>
      </c>
      <c r="CF91" s="121">
        <f>IF(AU91="zákl. přenesená",AG91,0)</f>
        <v>0</v>
      </c>
      <c r="CG91" s="121">
        <f>IF(AU91="sníž. přenesená",AG91,0)</f>
        <v>0</v>
      </c>
      <c r="CH91" s="121">
        <f>IF(AU91="nulová",AG91,0)</f>
        <v>0</v>
      </c>
      <c r="CI91" s="11">
        <f>IF(AU91="základní",1,IF(AU91="snížená",2,IF(AU91="zákl. přenesená",4,IF(AU91="sníž. přenesená",5,3))))</f>
        <v>1</v>
      </c>
      <c r="CJ91" s="11">
        <f>IF(AT91="stavební čast",1,IF(8891="investiční čast",2,3))</f>
        <v>1</v>
      </c>
      <c r="CK91" s="11" t="str">
        <f>IF(D91="Vyplň vlastní","","x")</f>
        <v>x</v>
      </c>
    </row>
    <row r="92" spans="2:89" s="33" customFormat="1" ht="19.5" customHeight="1">
      <c r="B92" s="34"/>
      <c r="C92" s="35"/>
      <c r="D92" s="122" t="s">
        <v>86</v>
      </c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35"/>
      <c r="AD92" s="35"/>
      <c r="AE92" s="35"/>
      <c r="AF92" s="35"/>
      <c r="AG92" s="115">
        <f>AG87*AS92</f>
        <v>0</v>
      </c>
      <c r="AH92" s="115"/>
      <c r="AI92" s="115"/>
      <c r="AJ92" s="115"/>
      <c r="AK92" s="115"/>
      <c r="AL92" s="115"/>
      <c r="AM92" s="115"/>
      <c r="AN92" s="116">
        <f>AG92+AV92</f>
        <v>0</v>
      </c>
      <c r="AO92" s="116"/>
      <c r="AP92" s="116"/>
      <c r="AQ92" s="36"/>
      <c r="AS92" s="123">
        <v>0</v>
      </c>
      <c r="AT92" s="124" t="s">
        <v>84</v>
      </c>
      <c r="AU92" s="125" t="s">
        <v>37</v>
      </c>
      <c r="AV92" s="126">
        <f>ROUND(IF(AU92="nulová",0,IF(OR(AU92="základní",AU92="zákl. přenesená"),AG92*L31,AG92*L32)),2)</f>
        <v>0</v>
      </c>
      <c r="BV92" s="11" t="s">
        <v>87</v>
      </c>
      <c r="BY92" s="121">
        <f>IF(AU92="základní",AV92,0)</f>
        <v>0</v>
      </c>
      <c r="BZ92" s="121">
        <f>IF(AU92="snížená",AV92,0)</f>
        <v>0</v>
      </c>
      <c r="CA92" s="121">
        <f>IF(AU92="zákl. přenesená",AV92,0)</f>
        <v>0</v>
      </c>
      <c r="CB92" s="121">
        <f>IF(AU92="sníž. přenesená",AV92,0)</f>
        <v>0</v>
      </c>
      <c r="CC92" s="121">
        <f>IF(AU92="nulová",AV92,0)</f>
        <v>0</v>
      </c>
      <c r="CD92" s="121">
        <f>IF(AU92="základní",AG92,0)</f>
        <v>0</v>
      </c>
      <c r="CE92" s="121">
        <f>IF(AU92="snížená",AG92,0)</f>
        <v>0</v>
      </c>
      <c r="CF92" s="121">
        <f>IF(AU92="zákl. přenesená",AG92,0)</f>
        <v>0</v>
      </c>
      <c r="CG92" s="121">
        <f>IF(AU92="sníž. přenesená",AG92,0)</f>
        <v>0</v>
      </c>
      <c r="CH92" s="121">
        <f>IF(AU92="nulová",AG92,0)</f>
        <v>0</v>
      </c>
      <c r="CI92" s="11">
        <f>IF(AU92="základní",1,IF(AU92="snížená",2,IF(AU92="zákl. přenesená",4,IF(AU92="sníž. přenesená",5,3))))</f>
        <v>1</v>
      </c>
      <c r="CJ92" s="11">
        <f>IF(AT92="stavební čast",1,IF(8892="investiční čast",2,3))</f>
        <v>1</v>
      </c>
      <c r="CK92" s="11">
        <f>IF(D92="Vyplň vlastní","","x")</f>
      </c>
    </row>
    <row r="93" spans="2:89" s="33" customFormat="1" ht="19.5" customHeight="1">
      <c r="B93" s="34"/>
      <c r="C93" s="35"/>
      <c r="D93" s="122" t="s">
        <v>86</v>
      </c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35"/>
      <c r="AD93" s="35"/>
      <c r="AE93" s="35"/>
      <c r="AF93" s="35"/>
      <c r="AG93" s="115">
        <f>AG87*AS93</f>
        <v>0</v>
      </c>
      <c r="AH93" s="115"/>
      <c r="AI93" s="115"/>
      <c r="AJ93" s="115"/>
      <c r="AK93" s="115"/>
      <c r="AL93" s="115"/>
      <c r="AM93" s="115"/>
      <c r="AN93" s="116">
        <f>AG93+AV93</f>
        <v>0</v>
      </c>
      <c r="AO93" s="116"/>
      <c r="AP93" s="116"/>
      <c r="AQ93" s="36"/>
      <c r="AS93" s="123">
        <v>0</v>
      </c>
      <c r="AT93" s="124" t="s">
        <v>84</v>
      </c>
      <c r="AU93" s="125" t="s">
        <v>37</v>
      </c>
      <c r="AV93" s="126">
        <f>ROUND(IF(AU93="nulová",0,IF(OR(AU93="základní",AU93="zákl. přenesená"),AG93*L31,AG93*L32)),2)</f>
        <v>0</v>
      </c>
      <c r="BV93" s="11" t="s">
        <v>87</v>
      </c>
      <c r="BY93" s="121">
        <f>IF(AU93="základní",AV93,0)</f>
        <v>0</v>
      </c>
      <c r="BZ93" s="121">
        <f>IF(AU93="snížená",AV93,0)</f>
        <v>0</v>
      </c>
      <c r="CA93" s="121">
        <f>IF(AU93="zákl. přenesená",AV93,0)</f>
        <v>0</v>
      </c>
      <c r="CB93" s="121">
        <f>IF(AU93="sníž. přenesená",AV93,0)</f>
        <v>0</v>
      </c>
      <c r="CC93" s="121">
        <f>IF(AU93="nulová",AV93,0)</f>
        <v>0</v>
      </c>
      <c r="CD93" s="121">
        <f>IF(AU93="základní",AG93,0)</f>
        <v>0</v>
      </c>
      <c r="CE93" s="121">
        <f>IF(AU93="snížená",AG93,0)</f>
        <v>0</v>
      </c>
      <c r="CF93" s="121">
        <f>IF(AU93="zákl. přenesená",AG93,0)</f>
        <v>0</v>
      </c>
      <c r="CG93" s="121">
        <f>IF(AU93="sníž. přenesená",AG93,0)</f>
        <v>0</v>
      </c>
      <c r="CH93" s="121">
        <f>IF(AU93="nulová",AG93,0)</f>
        <v>0</v>
      </c>
      <c r="CI93" s="11">
        <f>IF(AU93="základní",1,IF(AU93="snížená",2,IF(AU93="zákl. přenesená",4,IF(AU93="sníž. přenesená",5,3))))</f>
        <v>1</v>
      </c>
      <c r="CJ93" s="11">
        <f>IF(AT93="stavební čast",1,IF(8893="investiční čast",2,3))</f>
        <v>1</v>
      </c>
      <c r="CK93" s="11">
        <f>IF(D93="Vyplň vlastní","","x")</f>
      </c>
    </row>
    <row r="94" spans="2:89" s="33" customFormat="1" ht="19.5" customHeight="1">
      <c r="B94" s="34"/>
      <c r="C94" s="35"/>
      <c r="D94" s="122" t="s">
        <v>86</v>
      </c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35"/>
      <c r="AD94" s="35"/>
      <c r="AE94" s="35"/>
      <c r="AF94" s="35"/>
      <c r="AG94" s="115">
        <f>AG87*AS94</f>
        <v>0</v>
      </c>
      <c r="AH94" s="115"/>
      <c r="AI94" s="115"/>
      <c r="AJ94" s="115"/>
      <c r="AK94" s="115"/>
      <c r="AL94" s="115"/>
      <c r="AM94" s="115"/>
      <c r="AN94" s="116">
        <f>AG94+AV94</f>
        <v>0</v>
      </c>
      <c r="AO94" s="116"/>
      <c r="AP94" s="116"/>
      <c r="AQ94" s="36"/>
      <c r="AS94" s="127">
        <v>0</v>
      </c>
      <c r="AT94" s="128" t="s">
        <v>84</v>
      </c>
      <c r="AU94" s="129" t="s">
        <v>37</v>
      </c>
      <c r="AV94" s="130">
        <f>ROUND(IF(AU94="nulová",0,IF(OR(AU94="základní",AU94="zákl. přenesená"),AG94*L31,AG94*L32)),2)</f>
        <v>0</v>
      </c>
      <c r="BV94" s="11" t="s">
        <v>87</v>
      </c>
      <c r="BY94" s="121">
        <f>IF(AU94="základní",AV94,0)</f>
        <v>0</v>
      </c>
      <c r="BZ94" s="121">
        <f>IF(AU94="snížená",AV94,0)</f>
        <v>0</v>
      </c>
      <c r="CA94" s="121">
        <f>IF(AU94="zákl. přenesená",AV94,0)</f>
        <v>0</v>
      </c>
      <c r="CB94" s="121">
        <f>IF(AU94="sníž. přenesená",AV94,0)</f>
        <v>0</v>
      </c>
      <c r="CC94" s="121">
        <f>IF(AU94="nulová",AV94,0)</f>
        <v>0</v>
      </c>
      <c r="CD94" s="121">
        <f>IF(AU94="základní",AG94,0)</f>
        <v>0</v>
      </c>
      <c r="CE94" s="121">
        <f>IF(AU94="snížená",AG94,0)</f>
        <v>0</v>
      </c>
      <c r="CF94" s="121">
        <f>IF(AU94="zákl. přenesená",AG94,0)</f>
        <v>0</v>
      </c>
      <c r="CG94" s="121">
        <f>IF(AU94="sníž. přenesená",AG94,0)</f>
        <v>0</v>
      </c>
      <c r="CH94" s="121">
        <f>IF(AU94="nulová",AG94,0)</f>
        <v>0</v>
      </c>
      <c r="CI94" s="11">
        <f>IF(AU94="základní",1,IF(AU94="snížená",2,IF(AU94="zákl. přenesená",4,IF(AU94="sníž. přenesená",5,3))))</f>
        <v>1</v>
      </c>
      <c r="CJ94" s="11">
        <f>IF(AT94="stavební čast",1,IF(8894="investiční čast",2,3))</f>
        <v>1</v>
      </c>
      <c r="CK94" s="11">
        <f>IF(D94="Vyplň vlastní","","x")</f>
      </c>
    </row>
    <row r="95" spans="2:47" s="33" customFormat="1" ht="10.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  <c r="AT95" s="131"/>
      <c r="AU95" s="131"/>
    </row>
    <row r="96" spans="2:47" s="33" customFormat="1" ht="30" customHeight="1">
      <c r="B96" s="34"/>
      <c r="C96" s="132" t="s">
        <v>88</v>
      </c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4">
        <f>ROUND(AG87+AG90,2)</f>
        <v>0</v>
      </c>
      <c r="AH96" s="134"/>
      <c r="AI96" s="134"/>
      <c r="AJ96" s="134"/>
      <c r="AK96" s="134"/>
      <c r="AL96" s="134"/>
      <c r="AM96" s="134"/>
      <c r="AN96" s="134">
        <f>AN87+AN90</f>
        <v>0</v>
      </c>
      <c r="AO96" s="134"/>
      <c r="AP96" s="134"/>
      <c r="AQ96" s="36"/>
      <c r="AT96" s="131"/>
      <c r="AU96" s="131"/>
    </row>
    <row r="97" spans="2:47" s="33" customFormat="1" ht="6.75" customHeight="1"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5"/>
      <c r="AT97" s="131"/>
      <c r="AU97" s="131"/>
    </row>
  </sheetData>
  <sheetProtection selectLockedCells="1" selectUnlockedCells="1"/>
  <mergeCells count="58"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AG90:AM90"/>
    <mergeCell ref="AN90:AP90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96:AM96"/>
    <mergeCell ref="AN96:AP96"/>
  </mergeCells>
  <dataValidations count="2">
    <dataValidation type="list" allowBlank="1" showErrorMessage="1" error="Povoleny jsou hodnoty základní, snížená, zákl. přenesená, sníž. přenesená, nulová." sqref="AU91:AU95">
      <formula1>"základní,snížená,zákl. přenesená,sníž. přenesená,nulová"</formula1>
      <formula2>0</formula2>
    </dataValidation>
    <dataValidation type="list" allowBlank="1" showErrorMessage="1" error="Povoleny jsou hodnoty stavební čast, technologická čast, investiční čast." sqref="AT91:AT95">
      <formula1>"stavební čast,technologická čast,investiční čast"</formula1>
      <formula2>0</formula2>
    </dataValidation>
  </dataValidations>
  <hyperlinks>
    <hyperlink ref="K1" location="C2" display="1) Souhrnný list stavby"/>
    <hyperlink ref="W1" location="C87" display="2) Rekapitulace objektů"/>
    <hyperlink ref="A88" location="01 - Oprava stodoly!C2" display="/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5"/>
  <sheetViews>
    <sheetView showGridLines="0" tabSelected="1" workbookViewId="0" topLeftCell="A1">
      <pane ySplit="1" topLeftCell="A213" activePane="bottomLeft" state="frozen"/>
      <selection pane="topLeft" activeCell="A1" sqref="A1"/>
      <selection pane="bottomLeft" activeCell="F79" sqref="F79"/>
    </sheetView>
  </sheetViews>
  <sheetFormatPr defaultColWidth="6.851562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7" width="8.421875" style="1" customWidth="1"/>
    <col min="8" max="8" width="9.421875" style="1" customWidth="1"/>
    <col min="9" max="9" width="5.28125" style="1" customWidth="1"/>
    <col min="10" max="10" width="3.8515625" style="1" customWidth="1"/>
    <col min="11" max="11" width="8.7109375" style="1" customWidth="1"/>
    <col min="12" max="12" width="9.00390625" style="1" customWidth="1"/>
    <col min="13" max="14" width="4.57421875" style="1" customWidth="1"/>
    <col min="15" max="15" width="1.57421875" style="1" customWidth="1"/>
    <col min="16" max="16" width="9.421875" style="1" customWidth="1"/>
    <col min="17" max="17" width="3.140625" style="1" customWidth="1"/>
    <col min="18" max="18" width="1.28515625" style="1" customWidth="1"/>
    <col min="19" max="19" width="6.140625" style="1" customWidth="1"/>
    <col min="20" max="28" width="0" style="1" hidden="1" customWidth="1"/>
    <col min="29" max="29" width="8.28125" style="1" customWidth="1"/>
    <col min="30" max="30" width="11.28125" style="1" customWidth="1"/>
    <col min="31" max="31" width="12.28125" style="1" customWidth="1"/>
    <col min="32" max="43" width="6.7109375" style="1" customWidth="1"/>
    <col min="44" max="65" width="0" style="1" hidden="1" customWidth="1"/>
    <col min="66" max="16384" width="6.7109375" style="1" customWidth="1"/>
  </cols>
  <sheetData>
    <row r="1" spans="1:66" ht="21.75" customHeight="1">
      <c r="A1" s="135"/>
      <c r="B1" s="3"/>
      <c r="C1" s="3"/>
      <c r="D1" s="4" t="s">
        <v>1</v>
      </c>
      <c r="E1" s="3"/>
      <c r="F1" s="5" t="s">
        <v>89</v>
      </c>
      <c r="G1" s="5"/>
      <c r="H1" s="136" t="s">
        <v>90</v>
      </c>
      <c r="I1" s="136"/>
      <c r="J1" s="136"/>
      <c r="K1" s="136"/>
      <c r="L1" s="5" t="s">
        <v>91</v>
      </c>
      <c r="M1" s="3"/>
      <c r="N1" s="3"/>
      <c r="O1" s="4" t="s">
        <v>92</v>
      </c>
      <c r="P1" s="3"/>
      <c r="Q1" s="3"/>
      <c r="R1" s="3"/>
      <c r="S1" s="5" t="s">
        <v>93</v>
      </c>
      <c r="T1" s="5"/>
      <c r="U1" s="135"/>
      <c r="V1" s="13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9" t="s">
        <v>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S2" s="10" t="s">
        <v>7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T2" s="11" t="s">
        <v>79</v>
      </c>
    </row>
    <row r="3" spans="2:46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AT3" s="11" t="s">
        <v>94</v>
      </c>
    </row>
    <row r="4" spans="2:46" ht="36.75" customHeight="1">
      <c r="B4" s="15"/>
      <c r="C4" s="16" t="s">
        <v>95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T4" s="18" t="s">
        <v>12</v>
      </c>
      <c r="AT4" s="11" t="s">
        <v>5</v>
      </c>
    </row>
    <row r="5" spans="2:18" ht="6.75" customHeight="1">
      <c r="B5" s="1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7"/>
    </row>
    <row r="6" spans="2:18" ht="24.75" customHeight="1">
      <c r="B6" s="15"/>
      <c r="C6" s="20"/>
      <c r="D6" s="26" t="s">
        <v>17</v>
      </c>
      <c r="E6" s="20"/>
      <c r="F6" s="137" t="str">
        <f>'Rekapitulace stavby'!K6</f>
        <v>Oprava stodoly – STAVBA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20"/>
      <c r="R6" s="17"/>
    </row>
    <row r="7" spans="2:18" s="33" customFormat="1" ht="32.25" customHeight="1">
      <c r="B7" s="34"/>
      <c r="C7" s="35"/>
      <c r="D7" s="24" t="s">
        <v>96</v>
      </c>
      <c r="E7" s="35"/>
      <c r="F7" s="25" t="s">
        <v>97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35"/>
      <c r="R7" s="36"/>
    </row>
    <row r="8" spans="2:18" s="33" customFormat="1" ht="14.25" customHeight="1">
      <c r="B8" s="34"/>
      <c r="C8" s="35"/>
      <c r="D8" s="26" t="s">
        <v>19</v>
      </c>
      <c r="E8" s="35"/>
      <c r="F8" s="22"/>
      <c r="G8" s="35"/>
      <c r="H8" s="35"/>
      <c r="I8" s="35"/>
      <c r="J8" s="35"/>
      <c r="K8" s="35"/>
      <c r="L8" s="35"/>
      <c r="M8" s="26" t="s">
        <v>20</v>
      </c>
      <c r="N8" s="35"/>
      <c r="O8" s="22"/>
      <c r="P8" s="35"/>
      <c r="Q8" s="35"/>
      <c r="R8" s="36"/>
    </row>
    <row r="9" spans="2:18" s="33" customFormat="1" ht="14.25" customHeight="1">
      <c r="B9" s="34"/>
      <c r="C9" s="35"/>
      <c r="D9" s="26" t="s">
        <v>21</v>
      </c>
      <c r="E9" s="35"/>
      <c r="F9" s="22" t="s">
        <v>22</v>
      </c>
      <c r="G9" s="35"/>
      <c r="H9" s="35"/>
      <c r="I9" s="35"/>
      <c r="J9" s="35"/>
      <c r="K9" s="35"/>
      <c r="L9" s="35"/>
      <c r="M9" s="26" t="s">
        <v>23</v>
      </c>
      <c r="N9" s="35"/>
      <c r="O9" s="138"/>
      <c r="P9" s="138"/>
      <c r="Q9" s="35"/>
      <c r="R9" s="36"/>
    </row>
    <row r="10" spans="2:18" s="33" customFormat="1" ht="10.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33" customFormat="1" ht="14.25" customHeight="1">
      <c r="B11" s="34"/>
      <c r="C11" s="35"/>
      <c r="D11" s="26" t="s">
        <v>24</v>
      </c>
      <c r="E11" s="35"/>
      <c r="F11" s="35"/>
      <c r="G11" s="35"/>
      <c r="H11" s="35"/>
      <c r="I11" s="35"/>
      <c r="J11" s="35"/>
      <c r="K11" s="35"/>
      <c r="L11" s="35"/>
      <c r="M11" s="26" t="s">
        <v>25</v>
      </c>
      <c r="N11" s="35"/>
      <c r="O11" s="22">
        <f>IF('Rekapitulace stavby'!AN10="","",'Rekapitulace stavby'!AN10)</f>
      </c>
      <c r="P11" s="22"/>
      <c r="Q11" s="35"/>
      <c r="R11" s="36"/>
    </row>
    <row r="12" spans="2:18" s="33" customFormat="1" ht="18" customHeight="1">
      <c r="B12" s="34"/>
      <c r="C12" s="35"/>
      <c r="D12" s="35"/>
      <c r="E12" s="22" t="str">
        <f>IF('Rekapitulace stavby'!E11="","",'Rekapitulace stavby'!E11)</f>
        <v> </v>
      </c>
      <c r="F12" s="35"/>
      <c r="G12" s="35"/>
      <c r="H12" s="35"/>
      <c r="I12" s="35"/>
      <c r="J12" s="35"/>
      <c r="K12" s="35"/>
      <c r="L12" s="35"/>
      <c r="M12" s="26" t="s">
        <v>26</v>
      </c>
      <c r="N12" s="35"/>
      <c r="O12" s="22">
        <f>IF('Rekapitulace stavby'!AN11="","",'Rekapitulace stavby'!AN11)</f>
      </c>
      <c r="P12" s="22"/>
      <c r="Q12" s="35"/>
      <c r="R12" s="36"/>
    </row>
    <row r="13" spans="2:18" s="33" customFormat="1" ht="6.7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33" customFormat="1" ht="14.25" customHeight="1">
      <c r="B14" s="34"/>
      <c r="C14" s="35"/>
      <c r="D14" s="26" t="s">
        <v>27</v>
      </c>
      <c r="E14" s="35"/>
      <c r="F14" s="35"/>
      <c r="G14" s="35"/>
      <c r="H14" s="35"/>
      <c r="I14" s="35"/>
      <c r="J14" s="35"/>
      <c r="K14" s="35"/>
      <c r="L14" s="35"/>
      <c r="M14" s="26" t="s">
        <v>25</v>
      </c>
      <c r="N14" s="35"/>
      <c r="O14" s="27" t="str">
        <f>IF('Rekapitulace stavby'!AN13="","",'Rekapitulace stavby'!AN13)</f>
        <v>0</v>
      </c>
      <c r="P14" s="27"/>
      <c r="Q14" s="35"/>
      <c r="R14" s="36"/>
    </row>
    <row r="15" spans="2:18" s="33" customFormat="1" ht="18" customHeight="1">
      <c r="B15" s="34"/>
      <c r="C15" s="35"/>
      <c r="D15" s="35"/>
      <c r="E15" s="27">
        <f>IF('Rekapitulace stavby'!E14="","",'Rekapitulace stavby'!E14)</f>
      </c>
      <c r="F15" s="27"/>
      <c r="G15" s="27"/>
      <c r="H15" s="27"/>
      <c r="I15" s="27"/>
      <c r="J15" s="27"/>
      <c r="K15" s="27"/>
      <c r="L15" s="27"/>
      <c r="M15" s="26" t="s">
        <v>26</v>
      </c>
      <c r="N15" s="35"/>
      <c r="O15" s="27" t="str">
        <f>IF('Rekapitulace stavby'!AN14="","",'Rekapitulace stavby'!AN14)</f>
        <v>0</v>
      </c>
      <c r="P15" s="27"/>
      <c r="Q15" s="35"/>
      <c r="R15" s="36"/>
    </row>
    <row r="16" spans="2:18" s="33" customFormat="1" ht="6.7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33" customFormat="1" ht="14.25" customHeight="1">
      <c r="B17" s="34"/>
      <c r="C17" s="35"/>
      <c r="D17" s="26" t="s">
        <v>29</v>
      </c>
      <c r="E17" s="35"/>
      <c r="F17" s="35"/>
      <c r="G17" s="35"/>
      <c r="H17" s="35"/>
      <c r="I17" s="35"/>
      <c r="J17" s="35"/>
      <c r="K17" s="35"/>
      <c r="L17" s="35"/>
      <c r="M17" s="26" t="s">
        <v>25</v>
      </c>
      <c r="N17" s="35"/>
      <c r="O17" s="22">
        <f>IF('Rekapitulace stavby'!AN16="","",'Rekapitulace stavby'!AN16)</f>
      </c>
      <c r="P17" s="22"/>
      <c r="Q17" s="35"/>
      <c r="R17" s="36"/>
    </row>
    <row r="18" spans="2:18" s="33" customFormat="1" ht="18" customHeight="1">
      <c r="B18" s="34"/>
      <c r="C18" s="35"/>
      <c r="D18" s="35"/>
      <c r="E18" s="22" t="str">
        <f>IF('Rekapitulace stavby'!E17="","",'Rekapitulace stavby'!E17)</f>
        <v> </v>
      </c>
      <c r="F18" s="35"/>
      <c r="G18" s="35"/>
      <c r="H18" s="35"/>
      <c r="I18" s="35"/>
      <c r="J18" s="35"/>
      <c r="K18" s="35"/>
      <c r="L18" s="35"/>
      <c r="M18" s="26" t="s">
        <v>26</v>
      </c>
      <c r="N18" s="35"/>
      <c r="O18" s="22">
        <f>IF('Rekapitulace stavby'!AN17="","",'Rekapitulace stavby'!AN17)</f>
      </c>
      <c r="P18" s="22"/>
      <c r="Q18" s="35"/>
      <c r="R18" s="36"/>
    </row>
    <row r="19" spans="2:18" s="33" customFormat="1" ht="6.7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33" customFormat="1" ht="14.25" customHeight="1">
      <c r="B20" s="34"/>
      <c r="C20" s="35"/>
      <c r="D20" s="26" t="s">
        <v>31</v>
      </c>
      <c r="E20" s="35"/>
      <c r="F20" s="35"/>
      <c r="G20" s="35"/>
      <c r="H20" s="35"/>
      <c r="I20" s="35"/>
      <c r="J20" s="35"/>
      <c r="K20" s="35"/>
      <c r="L20" s="35"/>
      <c r="M20" s="26" t="s">
        <v>25</v>
      </c>
      <c r="N20" s="35"/>
      <c r="O20" s="22">
        <f>IF('Rekapitulace stavby'!AN19="","",'Rekapitulace stavby'!AN19)</f>
      </c>
      <c r="P20" s="22"/>
      <c r="Q20" s="35"/>
      <c r="R20" s="36"/>
    </row>
    <row r="21" spans="2:18" s="33" customFormat="1" ht="18" customHeight="1">
      <c r="B21" s="34"/>
      <c r="C21" s="35"/>
      <c r="D21" s="35"/>
      <c r="E21" s="22" t="str">
        <f>IF('Rekapitulace stavby'!E20="","",'Rekapitulace stavby'!E20)</f>
        <v> </v>
      </c>
      <c r="F21" s="35"/>
      <c r="G21" s="35"/>
      <c r="H21" s="35"/>
      <c r="I21" s="35"/>
      <c r="J21" s="35"/>
      <c r="K21" s="35"/>
      <c r="L21" s="35"/>
      <c r="M21" s="26" t="s">
        <v>26</v>
      </c>
      <c r="N21" s="35"/>
      <c r="O21" s="22">
        <f>IF('Rekapitulace stavby'!AN20="","",'Rekapitulace stavby'!AN20)</f>
      </c>
      <c r="P21" s="22"/>
      <c r="Q21" s="35"/>
      <c r="R21" s="36"/>
    </row>
    <row r="22" spans="2:18" s="33" customFormat="1" ht="6.7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33" customFormat="1" ht="14.25" customHeight="1">
      <c r="B23" s="34"/>
      <c r="C23" s="35"/>
      <c r="D23" s="26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33" customFormat="1" ht="16.5" customHeight="1">
      <c r="B24" s="34"/>
      <c r="C24" s="35"/>
      <c r="D24" s="35"/>
      <c r="E24" s="29"/>
      <c r="F24" s="29"/>
      <c r="G24" s="29"/>
      <c r="H24" s="29"/>
      <c r="I24" s="29"/>
      <c r="J24" s="29"/>
      <c r="K24" s="29"/>
      <c r="L24" s="29"/>
      <c r="M24" s="35"/>
      <c r="N24" s="35"/>
      <c r="O24" s="35"/>
      <c r="P24" s="35"/>
      <c r="Q24" s="35"/>
      <c r="R24" s="36"/>
    </row>
    <row r="25" spans="2:18" s="33" customFormat="1" ht="6.7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33" customFormat="1" ht="6.75" customHeight="1">
      <c r="B26" s="34"/>
      <c r="C26" s="3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5"/>
      <c r="R26" s="36"/>
    </row>
    <row r="27" spans="2:18" s="33" customFormat="1" ht="14.25" customHeight="1">
      <c r="B27" s="34"/>
      <c r="C27" s="35"/>
      <c r="D27" s="139" t="s">
        <v>98</v>
      </c>
      <c r="E27" s="35"/>
      <c r="F27" s="35"/>
      <c r="G27" s="35"/>
      <c r="H27" s="35"/>
      <c r="I27" s="35"/>
      <c r="J27" s="35"/>
      <c r="K27" s="35"/>
      <c r="L27" s="35"/>
      <c r="M27" s="32">
        <f>N88</f>
        <v>0</v>
      </c>
      <c r="N27" s="32"/>
      <c r="O27" s="32"/>
      <c r="P27" s="32"/>
      <c r="Q27" s="35"/>
      <c r="R27" s="36"/>
    </row>
    <row r="28" spans="2:18" s="33" customFormat="1" ht="14.25" customHeight="1">
      <c r="B28" s="34"/>
      <c r="C28" s="35"/>
      <c r="D28" s="31" t="s">
        <v>83</v>
      </c>
      <c r="E28" s="35"/>
      <c r="F28" s="35"/>
      <c r="G28" s="35"/>
      <c r="H28" s="35"/>
      <c r="I28" s="35"/>
      <c r="J28" s="35"/>
      <c r="K28" s="35"/>
      <c r="L28" s="35"/>
      <c r="M28" s="32">
        <f>N101</f>
        <v>0</v>
      </c>
      <c r="N28" s="32"/>
      <c r="O28" s="32"/>
      <c r="P28" s="32"/>
      <c r="Q28" s="35"/>
      <c r="R28" s="36"/>
    </row>
    <row r="29" spans="2:18" s="33" customFormat="1" ht="6.7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33" customFormat="1" ht="24.75" customHeight="1">
      <c r="B30" s="34"/>
      <c r="C30" s="35"/>
      <c r="D30" s="140" t="s">
        <v>35</v>
      </c>
      <c r="E30" s="35"/>
      <c r="F30" s="35"/>
      <c r="G30" s="35"/>
      <c r="H30" s="35"/>
      <c r="I30" s="35"/>
      <c r="J30" s="35"/>
      <c r="K30" s="35"/>
      <c r="L30" s="35"/>
      <c r="M30" s="141">
        <f>ROUND(M27+M28,2)</f>
        <v>0</v>
      </c>
      <c r="N30" s="141"/>
      <c r="O30" s="141"/>
      <c r="P30" s="141"/>
      <c r="Q30" s="35"/>
      <c r="R30" s="36"/>
    </row>
    <row r="31" spans="2:18" s="33" customFormat="1" ht="6.75" customHeight="1">
      <c r="B31" s="34"/>
      <c r="C31" s="3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35"/>
      <c r="R31" s="36"/>
    </row>
    <row r="32" spans="2:18" s="33" customFormat="1" ht="14.25" customHeight="1">
      <c r="B32" s="34"/>
      <c r="C32" s="35"/>
      <c r="D32" s="43" t="s">
        <v>36</v>
      </c>
      <c r="E32" s="43" t="s">
        <v>37</v>
      </c>
      <c r="F32" s="44">
        <v>0.21</v>
      </c>
      <c r="G32" s="142" t="s">
        <v>38</v>
      </c>
      <c r="H32" s="143">
        <f>(SUM(BE101:BE108)+SUM(BE126:BE174))</f>
        <v>0</v>
      </c>
      <c r="I32" s="143"/>
      <c r="J32" s="143"/>
      <c r="K32" s="35"/>
      <c r="L32" s="35"/>
      <c r="M32" s="143">
        <f>ROUND((SUM(BE101:BE108)+SUM(BE126:BE174)),2)*F32</f>
        <v>0</v>
      </c>
      <c r="N32" s="143"/>
      <c r="O32" s="143"/>
      <c r="P32" s="143"/>
      <c r="Q32" s="35"/>
      <c r="R32" s="36"/>
    </row>
    <row r="33" spans="2:18" s="33" customFormat="1" ht="14.25" customHeight="1">
      <c r="B33" s="34"/>
      <c r="C33" s="35"/>
      <c r="D33" s="35"/>
      <c r="E33" s="43" t="s">
        <v>39</v>
      </c>
      <c r="F33" s="44">
        <v>0.15</v>
      </c>
      <c r="G33" s="142" t="s">
        <v>38</v>
      </c>
      <c r="H33" s="143">
        <f>(SUM(BF101:BF108)+SUM(BF126:BF174))</f>
        <v>0</v>
      </c>
      <c r="I33" s="143"/>
      <c r="J33" s="143"/>
      <c r="K33" s="35"/>
      <c r="L33" s="35"/>
      <c r="M33" s="143">
        <f>ROUND((SUM(BF101:BF108)+SUM(BF126:BF174)),2)*F33</f>
        <v>0</v>
      </c>
      <c r="N33" s="143"/>
      <c r="O33" s="143"/>
      <c r="P33" s="143"/>
      <c r="Q33" s="35"/>
      <c r="R33" s="36"/>
    </row>
    <row r="34" spans="2:18" s="33" customFormat="1" ht="14.25" customHeight="1" hidden="1">
      <c r="B34" s="34"/>
      <c r="C34" s="35"/>
      <c r="D34" s="35"/>
      <c r="E34" s="43" t="s">
        <v>40</v>
      </c>
      <c r="F34" s="44">
        <v>0.21</v>
      </c>
      <c r="G34" s="142" t="s">
        <v>38</v>
      </c>
      <c r="H34" s="143">
        <f>(SUM(BG101:BG108)+SUM(BG126:BG174))</f>
        <v>0</v>
      </c>
      <c r="I34" s="143"/>
      <c r="J34" s="143"/>
      <c r="K34" s="35"/>
      <c r="L34" s="35"/>
      <c r="M34" s="143">
        <v>0</v>
      </c>
      <c r="N34" s="143"/>
      <c r="O34" s="143"/>
      <c r="P34" s="143"/>
      <c r="Q34" s="35"/>
      <c r="R34" s="36"/>
    </row>
    <row r="35" spans="2:18" s="33" customFormat="1" ht="14.25" customHeight="1" hidden="1">
      <c r="B35" s="34"/>
      <c r="C35" s="35"/>
      <c r="D35" s="35"/>
      <c r="E35" s="43" t="s">
        <v>41</v>
      </c>
      <c r="F35" s="44">
        <v>0.15</v>
      </c>
      <c r="G35" s="142" t="s">
        <v>38</v>
      </c>
      <c r="H35" s="143">
        <f>(SUM(BH101:BH108)+SUM(BH126:BH174))</f>
        <v>0</v>
      </c>
      <c r="I35" s="143"/>
      <c r="J35" s="143"/>
      <c r="K35" s="35"/>
      <c r="L35" s="35"/>
      <c r="M35" s="143">
        <v>0</v>
      </c>
      <c r="N35" s="143"/>
      <c r="O35" s="143"/>
      <c r="P35" s="143"/>
      <c r="Q35" s="35"/>
      <c r="R35" s="36"/>
    </row>
    <row r="36" spans="2:18" s="33" customFormat="1" ht="14.25" customHeight="1" hidden="1">
      <c r="B36" s="34"/>
      <c r="C36" s="35"/>
      <c r="D36" s="35"/>
      <c r="E36" s="43" t="s">
        <v>42</v>
      </c>
      <c r="F36" s="44">
        <v>0</v>
      </c>
      <c r="G36" s="142" t="s">
        <v>38</v>
      </c>
      <c r="H36" s="143">
        <f>(SUM(BI101:BI108)+SUM(BI126:BI174))</f>
        <v>0</v>
      </c>
      <c r="I36" s="143"/>
      <c r="J36" s="143"/>
      <c r="K36" s="35"/>
      <c r="L36" s="35"/>
      <c r="M36" s="143">
        <v>0</v>
      </c>
      <c r="N36" s="143"/>
      <c r="O36" s="143"/>
      <c r="P36" s="143"/>
      <c r="Q36" s="35"/>
      <c r="R36" s="36"/>
    </row>
    <row r="37" spans="2:18" s="33" customFormat="1" ht="6.7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33" customFormat="1" ht="24.75" customHeight="1">
      <c r="B38" s="34"/>
      <c r="C38" s="133"/>
      <c r="D38" s="144" t="s">
        <v>43</v>
      </c>
      <c r="E38" s="84"/>
      <c r="F38" s="84"/>
      <c r="G38" s="145" t="s">
        <v>44</v>
      </c>
      <c r="H38" s="146" t="s">
        <v>45</v>
      </c>
      <c r="I38" s="84"/>
      <c r="J38" s="84"/>
      <c r="K38" s="84"/>
      <c r="L38" s="147">
        <f>SUM(M30:M36)</f>
        <v>0</v>
      </c>
      <c r="M38" s="147"/>
      <c r="N38" s="147"/>
      <c r="O38" s="147"/>
      <c r="P38" s="147"/>
      <c r="Q38" s="133"/>
      <c r="R38" s="36"/>
    </row>
    <row r="39" spans="2:18" s="33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33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2.75">
      <c r="B41" s="15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7"/>
    </row>
    <row r="42" spans="2:18" ht="12.75"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7"/>
    </row>
    <row r="43" spans="2:18" ht="12.75">
      <c r="B43" s="15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7"/>
    </row>
    <row r="44" spans="2:18" ht="12.75">
      <c r="B44" s="1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7"/>
    </row>
    <row r="45" spans="2:18" ht="12.75">
      <c r="B45" s="1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7"/>
    </row>
    <row r="46" spans="2:18" ht="12.75">
      <c r="B46" s="1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7"/>
    </row>
    <row r="47" spans="2:18" ht="12.75">
      <c r="B47" s="15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7"/>
    </row>
    <row r="48" spans="2:18" ht="12.75">
      <c r="B48" s="15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7"/>
    </row>
    <row r="49" spans="2:18" ht="12.75">
      <c r="B49" s="15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7"/>
    </row>
    <row r="50" spans="2:18" s="33" customFormat="1" ht="12.75">
      <c r="B50" s="34"/>
      <c r="C50" s="35"/>
      <c r="D50" s="54" t="s">
        <v>46</v>
      </c>
      <c r="E50" s="55"/>
      <c r="F50" s="55"/>
      <c r="G50" s="55"/>
      <c r="H50" s="56"/>
      <c r="I50" s="35"/>
      <c r="J50" s="54" t="s">
        <v>47</v>
      </c>
      <c r="K50" s="55"/>
      <c r="L50" s="55"/>
      <c r="M50" s="55"/>
      <c r="N50" s="55"/>
      <c r="O50" s="55"/>
      <c r="P50" s="56"/>
      <c r="Q50" s="35"/>
      <c r="R50" s="36"/>
    </row>
    <row r="51" spans="2:18" ht="12.75">
      <c r="B51" s="15"/>
      <c r="C51" s="20"/>
      <c r="D51" s="57"/>
      <c r="E51" s="20"/>
      <c r="F51" s="20"/>
      <c r="G51" s="20"/>
      <c r="H51" s="58"/>
      <c r="I51" s="20"/>
      <c r="J51" s="57"/>
      <c r="K51" s="20"/>
      <c r="L51" s="20"/>
      <c r="M51" s="20"/>
      <c r="N51" s="20"/>
      <c r="O51" s="20"/>
      <c r="P51" s="58"/>
      <c r="Q51" s="20"/>
      <c r="R51" s="17"/>
    </row>
    <row r="52" spans="2:18" ht="12.75">
      <c r="B52" s="15"/>
      <c r="C52" s="20"/>
      <c r="D52" s="57"/>
      <c r="E52" s="20"/>
      <c r="F52" s="20"/>
      <c r="G52" s="20"/>
      <c r="H52" s="58"/>
      <c r="I52" s="20"/>
      <c r="J52" s="57"/>
      <c r="K52" s="20"/>
      <c r="L52" s="20"/>
      <c r="M52" s="20"/>
      <c r="N52" s="20"/>
      <c r="O52" s="20"/>
      <c r="P52" s="58"/>
      <c r="Q52" s="20"/>
      <c r="R52" s="17"/>
    </row>
    <row r="53" spans="2:18" ht="12.75">
      <c r="B53" s="15"/>
      <c r="C53" s="20"/>
      <c r="D53" s="57"/>
      <c r="E53" s="20"/>
      <c r="F53" s="20"/>
      <c r="G53" s="20"/>
      <c r="H53" s="58"/>
      <c r="I53" s="20"/>
      <c r="J53" s="57"/>
      <c r="K53" s="20"/>
      <c r="L53" s="20"/>
      <c r="M53" s="20"/>
      <c r="N53" s="20"/>
      <c r="O53" s="20"/>
      <c r="P53" s="58"/>
      <c r="Q53" s="20"/>
      <c r="R53" s="17"/>
    </row>
    <row r="54" spans="2:18" ht="12.75">
      <c r="B54" s="15"/>
      <c r="C54" s="20"/>
      <c r="D54" s="57"/>
      <c r="E54" s="20"/>
      <c r="F54" s="20"/>
      <c r="G54" s="20"/>
      <c r="H54" s="58"/>
      <c r="I54" s="20"/>
      <c r="J54" s="57"/>
      <c r="K54" s="20"/>
      <c r="L54" s="20"/>
      <c r="M54" s="20"/>
      <c r="N54" s="20"/>
      <c r="O54" s="20"/>
      <c r="P54" s="58"/>
      <c r="Q54" s="20"/>
      <c r="R54" s="17"/>
    </row>
    <row r="55" spans="2:18" ht="12.75">
      <c r="B55" s="15"/>
      <c r="C55" s="20"/>
      <c r="D55" s="57"/>
      <c r="E55" s="20"/>
      <c r="F55" s="20"/>
      <c r="G55" s="20"/>
      <c r="H55" s="58"/>
      <c r="I55" s="20"/>
      <c r="J55" s="57"/>
      <c r="K55" s="20"/>
      <c r="L55" s="20"/>
      <c r="M55" s="20"/>
      <c r="N55" s="20"/>
      <c r="O55" s="20"/>
      <c r="P55" s="58"/>
      <c r="Q55" s="20"/>
      <c r="R55" s="17"/>
    </row>
    <row r="56" spans="2:18" ht="12.75">
      <c r="B56" s="15"/>
      <c r="C56" s="20"/>
      <c r="D56" s="57"/>
      <c r="E56" s="20"/>
      <c r="F56" s="20"/>
      <c r="G56" s="20"/>
      <c r="H56" s="58"/>
      <c r="I56" s="20"/>
      <c r="J56" s="57"/>
      <c r="K56" s="20"/>
      <c r="L56" s="20"/>
      <c r="M56" s="20"/>
      <c r="N56" s="20"/>
      <c r="O56" s="20"/>
      <c r="P56" s="58"/>
      <c r="Q56" s="20"/>
      <c r="R56" s="17"/>
    </row>
    <row r="57" spans="2:18" ht="12.75">
      <c r="B57" s="15"/>
      <c r="C57" s="20"/>
      <c r="D57" s="57"/>
      <c r="E57" s="20"/>
      <c r="F57" s="20"/>
      <c r="G57" s="20"/>
      <c r="H57" s="58"/>
      <c r="I57" s="20"/>
      <c r="J57" s="57"/>
      <c r="K57" s="20"/>
      <c r="L57" s="20"/>
      <c r="M57" s="20"/>
      <c r="N57" s="20"/>
      <c r="O57" s="20"/>
      <c r="P57" s="58"/>
      <c r="Q57" s="20"/>
      <c r="R57" s="17"/>
    </row>
    <row r="58" spans="2:18" ht="12.75">
      <c r="B58" s="15"/>
      <c r="C58" s="20"/>
      <c r="D58" s="57"/>
      <c r="E58" s="20"/>
      <c r="F58" s="20"/>
      <c r="G58" s="20"/>
      <c r="H58" s="58"/>
      <c r="I58" s="20"/>
      <c r="J58" s="57"/>
      <c r="K58" s="20"/>
      <c r="L58" s="20"/>
      <c r="M58" s="20"/>
      <c r="N58" s="20"/>
      <c r="O58" s="20"/>
      <c r="P58" s="58"/>
      <c r="Q58" s="20"/>
      <c r="R58" s="17"/>
    </row>
    <row r="59" spans="2:18" s="33" customFormat="1" ht="12.75">
      <c r="B59" s="34"/>
      <c r="C59" s="35"/>
      <c r="D59" s="59" t="s">
        <v>48</v>
      </c>
      <c r="E59" s="60"/>
      <c r="F59" s="60"/>
      <c r="G59" s="61" t="s">
        <v>49</v>
      </c>
      <c r="H59" s="62"/>
      <c r="I59" s="35"/>
      <c r="J59" s="59" t="s">
        <v>48</v>
      </c>
      <c r="K59" s="60"/>
      <c r="L59" s="60"/>
      <c r="M59" s="60"/>
      <c r="N59" s="61" t="s">
        <v>49</v>
      </c>
      <c r="O59" s="60"/>
      <c r="P59" s="62"/>
      <c r="Q59" s="35"/>
      <c r="R59" s="36"/>
    </row>
    <row r="60" spans="2:18" ht="12.75"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7"/>
    </row>
    <row r="61" spans="2:18" s="33" customFormat="1" ht="12.75">
      <c r="B61" s="34"/>
      <c r="C61" s="35"/>
      <c r="D61" s="54" t="s">
        <v>50</v>
      </c>
      <c r="E61" s="55"/>
      <c r="F61" s="55"/>
      <c r="G61" s="55"/>
      <c r="H61" s="56"/>
      <c r="I61" s="35"/>
      <c r="J61" s="54" t="s">
        <v>51</v>
      </c>
      <c r="K61" s="55"/>
      <c r="L61" s="55"/>
      <c r="M61" s="55"/>
      <c r="N61" s="55"/>
      <c r="O61" s="55"/>
      <c r="P61" s="56"/>
      <c r="Q61" s="35"/>
      <c r="R61" s="36"/>
    </row>
    <row r="62" spans="2:18" ht="12.75">
      <c r="B62" s="15"/>
      <c r="C62" s="20"/>
      <c r="D62" s="57"/>
      <c r="E62" s="20"/>
      <c r="F62" s="20"/>
      <c r="G62" s="20"/>
      <c r="H62" s="58"/>
      <c r="I62" s="20"/>
      <c r="J62" s="57"/>
      <c r="K62" s="20"/>
      <c r="L62" s="20"/>
      <c r="M62" s="20"/>
      <c r="N62" s="20"/>
      <c r="O62" s="20"/>
      <c r="P62" s="58"/>
      <c r="Q62" s="20"/>
      <c r="R62" s="17"/>
    </row>
    <row r="63" spans="2:18" ht="12.75">
      <c r="B63" s="15"/>
      <c r="C63" s="20"/>
      <c r="D63" s="57"/>
      <c r="E63" s="20"/>
      <c r="F63" s="20"/>
      <c r="G63" s="20"/>
      <c r="H63" s="58"/>
      <c r="I63" s="20"/>
      <c r="J63" s="57"/>
      <c r="K63" s="20"/>
      <c r="L63" s="20"/>
      <c r="M63" s="20"/>
      <c r="N63" s="20"/>
      <c r="O63" s="20"/>
      <c r="P63" s="58"/>
      <c r="Q63" s="20"/>
      <c r="R63" s="17"/>
    </row>
    <row r="64" spans="2:18" ht="12.75">
      <c r="B64" s="15"/>
      <c r="C64" s="20"/>
      <c r="D64" s="57"/>
      <c r="E64" s="20"/>
      <c r="F64" s="20"/>
      <c r="G64" s="20"/>
      <c r="H64" s="58"/>
      <c r="I64" s="20"/>
      <c r="J64" s="57"/>
      <c r="K64" s="20"/>
      <c r="L64" s="20"/>
      <c r="M64" s="20"/>
      <c r="N64" s="20"/>
      <c r="O64" s="20"/>
      <c r="P64" s="58"/>
      <c r="Q64" s="20"/>
      <c r="R64" s="17"/>
    </row>
    <row r="65" spans="2:18" ht="12.75">
      <c r="B65" s="15"/>
      <c r="C65" s="20"/>
      <c r="D65" s="57"/>
      <c r="E65" s="20"/>
      <c r="F65" s="20"/>
      <c r="G65" s="20"/>
      <c r="H65" s="58"/>
      <c r="I65" s="20"/>
      <c r="J65" s="57"/>
      <c r="K65" s="20"/>
      <c r="L65" s="20"/>
      <c r="M65" s="20"/>
      <c r="N65" s="20"/>
      <c r="O65" s="20"/>
      <c r="P65" s="58"/>
      <c r="Q65" s="20"/>
      <c r="R65" s="17"/>
    </row>
    <row r="66" spans="2:18" ht="12.75">
      <c r="B66" s="15"/>
      <c r="C66" s="20"/>
      <c r="D66" s="57"/>
      <c r="E66" s="20"/>
      <c r="F66" s="20"/>
      <c r="G66" s="20"/>
      <c r="H66" s="58"/>
      <c r="I66" s="20"/>
      <c r="J66" s="57"/>
      <c r="K66" s="20"/>
      <c r="L66" s="20"/>
      <c r="M66" s="20"/>
      <c r="N66" s="20"/>
      <c r="O66" s="20"/>
      <c r="P66" s="58"/>
      <c r="Q66" s="20"/>
      <c r="R66" s="17"/>
    </row>
    <row r="67" spans="2:18" ht="12.75">
      <c r="B67" s="15"/>
      <c r="C67" s="20"/>
      <c r="D67" s="57"/>
      <c r="E67" s="20"/>
      <c r="F67" s="20"/>
      <c r="G67" s="20"/>
      <c r="H67" s="58"/>
      <c r="I67" s="20"/>
      <c r="J67" s="57"/>
      <c r="K67" s="20"/>
      <c r="L67" s="20"/>
      <c r="M67" s="20"/>
      <c r="N67" s="20"/>
      <c r="O67" s="20"/>
      <c r="P67" s="58"/>
      <c r="Q67" s="20"/>
      <c r="R67" s="17"/>
    </row>
    <row r="68" spans="2:18" ht="12.75">
      <c r="B68" s="15"/>
      <c r="C68" s="20"/>
      <c r="D68" s="57"/>
      <c r="E68" s="20"/>
      <c r="F68" s="20"/>
      <c r="G68" s="20"/>
      <c r="H68" s="58"/>
      <c r="I68" s="20"/>
      <c r="J68" s="57"/>
      <c r="K68" s="20"/>
      <c r="L68" s="20"/>
      <c r="M68" s="20"/>
      <c r="N68" s="20"/>
      <c r="O68" s="20"/>
      <c r="P68" s="58"/>
      <c r="Q68" s="20"/>
      <c r="R68" s="17"/>
    </row>
    <row r="69" spans="2:18" ht="12.75">
      <c r="B69" s="15"/>
      <c r="C69" s="20"/>
      <c r="D69" s="57"/>
      <c r="E69" s="20"/>
      <c r="F69" s="20"/>
      <c r="G69" s="20"/>
      <c r="H69" s="58"/>
      <c r="I69" s="20"/>
      <c r="J69" s="57"/>
      <c r="K69" s="20"/>
      <c r="L69" s="20"/>
      <c r="M69" s="20"/>
      <c r="N69" s="20"/>
      <c r="O69" s="20"/>
      <c r="P69" s="58"/>
      <c r="Q69" s="20"/>
      <c r="R69" s="17"/>
    </row>
    <row r="70" spans="2:18" s="33" customFormat="1" ht="12.75">
      <c r="B70" s="34"/>
      <c r="C70" s="35"/>
      <c r="D70" s="59" t="s">
        <v>48</v>
      </c>
      <c r="E70" s="60"/>
      <c r="F70" s="60"/>
      <c r="G70" s="61" t="s">
        <v>49</v>
      </c>
      <c r="H70" s="62"/>
      <c r="I70" s="35"/>
      <c r="J70" s="59" t="s">
        <v>48</v>
      </c>
      <c r="K70" s="60"/>
      <c r="L70" s="60"/>
      <c r="M70" s="60"/>
      <c r="N70" s="61" t="s">
        <v>49</v>
      </c>
      <c r="O70" s="60"/>
      <c r="P70" s="62"/>
      <c r="Q70" s="35"/>
      <c r="R70" s="36"/>
    </row>
    <row r="71" spans="2:18" s="33" customFormat="1" ht="14.2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33" customFormat="1" ht="6.7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33" customFormat="1" ht="36.75" customHeight="1">
      <c r="B76" s="34"/>
      <c r="C76" s="16" t="s">
        <v>99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36"/>
    </row>
    <row r="77" spans="2:18" s="33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33" customFormat="1" ht="30" customHeight="1">
      <c r="B78" s="34"/>
      <c r="C78" s="26" t="s">
        <v>17</v>
      </c>
      <c r="D78" s="35"/>
      <c r="E78" s="35"/>
      <c r="F78" s="137" t="str">
        <f>F6</f>
        <v>Oprava stodoly – STAVBA</v>
      </c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35"/>
      <c r="R78" s="36"/>
    </row>
    <row r="79" spans="2:18" s="33" customFormat="1" ht="36.75" customHeight="1">
      <c r="B79" s="34"/>
      <c r="C79" s="75" t="s">
        <v>96</v>
      </c>
      <c r="D79" s="35"/>
      <c r="E79" s="35"/>
      <c r="F79" s="77" t="str">
        <f>F7</f>
        <v>01 - Oprava stodoly – STAVBA</v>
      </c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35"/>
      <c r="R79" s="36"/>
    </row>
    <row r="80" spans="2:18" s="33" customFormat="1" ht="6.7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33" customFormat="1" ht="18" customHeight="1">
      <c r="B81" s="34"/>
      <c r="C81" s="26" t="s">
        <v>21</v>
      </c>
      <c r="D81" s="35"/>
      <c r="E81" s="35"/>
      <c r="F81" s="22" t="str">
        <f>F9</f>
        <v> </v>
      </c>
      <c r="G81" s="35"/>
      <c r="H81" s="35"/>
      <c r="I81" s="35"/>
      <c r="J81" s="35"/>
      <c r="K81" s="26" t="s">
        <v>23</v>
      </c>
      <c r="L81" s="35"/>
      <c r="M81" s="80">
        <f>IF(O9="","",O9)</f>
      </c>
      <c r="N81" s="80"/>
      <c r="O81" s="80"/>
      <c r="P81" s="80"/>
      <c r="Q81" s="35"/>
      <c r="R81" s="36"/>
    </row>
    <row r="82" spans="2:18" s="33" customFormat="1" ht="6.7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33" customFormat="1" ht="12.75">
      <c r="B83" s="34"/>
      <c r="C83" s="26" t="s">
        <v>24</v>
      </c>
      <c r="D83" s="35"/>
      <c r="E83" s="35"/>
      <c r="F83" s="22" t="str">
        <f>E12</f>
        <v> </v>
      </c>
      <c r="G83" s="35"/>
      <c r="H83" s="35"/>
      <c r="I83" s="35"/>
      <c r="J83" s="35"/>
      <c r="K83" s="26" t="s">
        <v>29</v>
      </c>
      <c r="L83" s="35"/>
      <c r="M83" s="22" t="str">
        <f>E18</f>
        <v> </v>
      </c>
      <c r="N83" s="22"/>
      <c r="O83" s="22"/>
      <c r="P83" s="22"/>
      <c r="Q83" s="22"/>
      <c r="R83" s="36"/>
    </row>
    <row r="84" spans="2:18" s="33" customFormat="1" ht="14.25" customHeight="1">
      <c r="B84" s="34"/>
      <c r="C84" s="26" t="s">
        <v>27</v>
      </c>
      <c r="D84" s="35"/>
      <c r="E84" s="35"/>
      <c r="F84" s="22">
        <f>IF(E15="","",E15)</f>
      </c>
      <c r="G84" s="35"/>
      <c r="H84" s="35"/>
      <c r="I84" s="35"/>
      <c r="J84" s="35"/>
      <c r="K84" s="26" t="s">
        <v>31</v>
      </c>
      <c r="L84" s="35"/>
      <c r="M84" s="22" t="str">
        <f>E21</f>
        <v> </v>
      </c>
      <c r="N84" s="22"/>
      <c r="O84" s="22"/>
      <c r="P84" s="22"/>
      <c r="Q84" s="22"/>
      <c r="R84" s="36"/>
    </row>
    <row r="85" spans="2:18" s="33" customFormat="1" ht="9.7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33" customFormat="1" ht="29.25" customHeight="1">
      <c r="B86" s="34"/>
      <c r="C86" s="148" t="s">
        <v>100</v>
      </c>
      <c r="D86" s="148"/>
      <c r="E86" s="148"/>
      <c r="F86" s="148"/>
      <c r="G86" s="148"/>
      <c r="H86" s="133"/>
      <c r="I86" s="133"/>
      <c r="J86" s="133"/>
      <c r="K86" s="133"/>
      <c r="L86" s="133"/>
      <c r="M86" s="133"/>
      <c r="N86" s="148" t="s">
        <v>101</v>
      </c>
      <c r="O86" s="148"/>
      <c r="P86" s="148"/>
      <c r="Q86" s="148"/>
      <c r="R86" s="36"/>
    </row>
    <row r="87" spans="2:18" s="33" customFormat="1" ht="9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33" customFormat="1" ht="29.25" customHeight="1">
      <c r="B88" s="34"/>
      <c r="C88" s="149" t="s">
        <v>102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94">
        <f>N126</f>
        <v>0</v>
      </c>
      <c r="O88" s="94"/>
      <c r="P88" s="94"/>
      <c r="Q88" s="94"/>
      <c r="R88" s="36"/>
      <c r="AU88" s="11" t="s">
        <v>103</v>
      </c>
    </row>
    <row r="89" spans="2:18" s="150" customFormat="1" ht="24.75" customHeight="1">
      <c r="B89" s="151"/>
      <c r="C89" s="152"/>
      <c r="D89" s="153" t="s">
        <v>104</v>
      </c>
      <c r="E89" s="152"/>
      <c r="F89" s="152"/>
      <c r="G89" s="152"/>
      <c r="H89" s="152"/>
      <c r="I89" s="152"/>
      <c r="J89" s="152"/>
      <c r="K89" s="152"/>
      <c r="L89" s="152"/>
      <c r="M89" s="152"/>
      <c r="N89" s="154">
        <f>N127</f>
        <v>0</v>
      </c>
      <c r="O89" s="154"/>
      <c r="P89" s="154"/>
      <c r="Q89" s="154"/>
      <c r="R89" s="155"/>
    </row>
    <row r="90" spans="2:18" s="156" customFormat="1" ht="19.5" customHeight="1">
      <c r="B90" s="157"/>
      <c r="C90" s="158"/>
      <c r="D90" s="114" t="s">
        <v>105</v>
      </c>
      <c r="E90" s="158"/>
      <c r="F90" s="158"/>
      <c r="G90" s="158"/>
      <c r="H90" s="158"/>
      <c r="I90" s="158"/>
      <c r="J90" s="158"/>
      <c r="K90" s="158"/>
      <c r="L90" s="158"/>
      <c r="M90" s="158"/>
      <c r="N90" s="116">
        <f>N128</f>
        <v>0</v>
      </c>
      <c r="O90" s="116"/>
      <c r="P90" s="116"/>
      <c r="Q90" s="116"/>
      <c r="R90" s="159"/>
    </row>
    <row r="91" spans="2:18" s="156" customFormat="1" ht="19.5" customHeight="1">
      <c r="B91" s="157"/>
      <c r="C91" s="158"/>
      <c r="D91" s="114" t="s">
        <v>106</v>
      </c>
      <c r="E91" s="158"/>
      <c r="F91" s="158"/>
      <c r="G91" s="158"/>
      <c r="H91" s="158"/>
      <c r="I91" s="158"/>
      <c r="J91" s="158"/>
      <c r="K91" s="158"/>
      <c r="L91" s="158"/>
      <c r="M91" s="158"/>
      <c r="N91" s="116">
        <f>N138</f>
        <v>0</v>
      </c>
      <c r="O91" s="116"/>
      <c r="P91" s="116"/>
      <c r="Q91" s="116"/>
      <c r="R91" s="159"/>
    </row>
    <row r="92" spans="2:18" s="156" customFormat="1" ht="19.5" customHeight="1">
      <c r="B92" s="157"/>
      <c r="C92" s="158"/>
      <c r="D92" s="114" t="s">
        <v>107</v>
      </c>
      <c r="E92" s="158"/>
      <c r="F92" s="158"/>
      <c r="G92" s="158"/>
      <c r="H92" s="158"/>
      <c r="I92" s="158"/>
      <c r="J92" s="158"/>
      <c r="K92" s="158"/>
      <c r="L92" s="158"/>
      <c r="M92" s="158"/>
      <c r="N92" s="116">
        <f>N143</f>
        <v>0</v>
      </c>
      <c r="O92" s="116"/>
      <c r="P92" s="116"/>
      <c r="Q92" s="116"/>
      <c r="R92" s="159"/>
    </row>
    <row r="93" spans="2:18" s="156" customFormat="1" ht="19.5" customHeight="1">
      <c r="B93" s="157"/>
      <c r="C93" s="158"/>
      <c r="D93" s="114" t="s">
        <v>108</v>
      </c>
      <c r="E93" s="158"/>
      <c r="F93" s="158"/>
      <c r="G93" s="158"/>
      <c r="H93" s="158"/>
      <c r="I93" s="158"/>
      <c r="J93" s="158"/>
      <c r="K93" s="158"/>
      <c r="L93" s="158"/>
      <c r="M93" s="158"/>
      <c r="N93" s="116">
        <f>N147</f>
        <v>0</v>
      </c>
      <c r="O93" s="116"/>
      <c r="P93" s="116"/>
      <c r="Q93" s="116"/>
      <c r="R93" s="159"/>
    </row>
    <row r="94" spans="2:18" s="156" customFormat="1" ht="19.5" customHeight="1">
      <c r="B94" s="157"/>
      <c r="C94" s="158"/>
      <c r="D94" s="114" t="s">
        <v>109</v>
      </c>
      <c r="E94" s="158"/>
      <c r="F94" s="158"/>
      <c r="G94" s="158"/>
      <c r="H94" s="158"/>
      <c r="I94" s="158"/>
      <c r="J94" s="158"/>
      <c r="K94" s="158"/>
      <c r="L94" s="158"/>
      <c r="M94" s="158"/>
      <c r="N94" s="116">
        <f>N149</f>
        <v>0</v>
      </c>
      <c r="O94" s="116"/>
      <c r="P94" s="116"/>
      <c r="Q94" s="116"/>
      <c r="R94" s="159"/>
    </row>
    <row r="95" spans="2:18" s="156" customFormat="1" ht="19.5" customHeight="1">
      <c r="B95" s="157"/>
      <c r="C95" s="158"/>
      <c r="D95" s="114" t="s">
        <v>110</v>
      </c>
      <c r="E95" s="158"/>
      <c r="F95" s="158"/>
      <c r="G95" s="158"/>
      <c r="H95" s="158"/>
      <c r="I95" s="158"/>
      <c r="J95" s="158"/>
      <c r="K95" s="158"/>
      <c r="L95" s="158"/>
      <c r="M95" s="158"/>
      <c r="N95" s="116">
        <f>N159</f>
        <v>0</v>
      </c>
      <c r="O95" s="116"/>
      <c r="P95" s="116"/>
      <c r="Q95" s="116"/>
      <c r="R95" s="159"/>
    </row>
    <row r="96" spans="2:18" s="156" customFormat="1" ht="19.5" customHeight="1">
      <c r="B96" s="157"/>
      <c r="C96" s="158"/>
      <c r="D96" s="114" t="s">
        <v>111</v>
      </c>
      <c r="E96" s="158"/>
      <c r="F96" s="158"/>
      <c r="G96" s="158"/>
      <c r="H96" s="158"/>
      <c r="I96" s="158"/>
      <c r="J96" s="158"/>
      <c r="K96" s="158"/>
      <c r="L96" s="158"/>
      <c r="M96" s="158"/>
      <c r="N96" s="116">
        <f>N162</f>
        <v>0</v>
      </c>
      <c r="O96" s="116"/>
      <c r="P96" s="116"/>
      <c r="Q96" s="116"/>
      <c r="R96" s="159"/>
    </row>
    <row r="97" spans="2:18" s="156" customFormat="1" ht="19.5" customHeight="1">
      <c r="B97" s="157"/>
      <c r="C97" s="158"/>
      <c r="D97" s="114" t="s">
        <v>112</v>
      </c>
      <c r="E97" s="158"/>
      <c r="F97" s="158"/>
      <c r="G97" s="158"/>
      <c r="H97" s="158"/>
      <c r="I97" s="158"/>
      <c r="J97" s="158"/>
      <c r="K97" s="158"/>
      <c r="L97" s="158"/>
      <c r="M97" s="158"/>
      <c r="N97" s="116">
        <f>N167</f>
        <v>0</v>
      </c>
      <c r="O97" s="116"/>
      <c r="P97" s="116"/>
      <c r="Q97" s="116"/>
      <c r="R97" s="159"/>
    </row>
    <row r="98" spans="2:18" s="156" customFormat="1" ht="19.5" customHeight="1">
      <c r="B98" s="157"/>
      <c r="C98" s="158"/>
      <c r="D98" s="114" t="s">
        <v>113</v>
      </c>
      <c r="E98" s="158"/>
      <c r="F98" s="158"/>
      <c r="G98" s="158"/>
      <c r="H98" s="158"/>
      <c r="I98" s="158"/>
      <c r="J98" s="158"/>
      <c r="K98" s="158"/>
      <c r="L98" s="158"/>
      <c r="M98" s="158"/>
      <c r="N98" s="116">
        <f>N171</f>
        <v>0</v>
      </c>
      <c r="O98" s="116"/>
      <c r="P98" s="116"/>
      <c r="Q98" s="116"/>
      <c r="R98" s="159"/>
    </row>
    <row r="99" spans="2:18" s="156" customFormat="1" ht="19.5" customHeight="1">
      <c r="B99" s="157"/>
      <c r="C99" s="158"/>
      <c r="D99" s="114" t="s">
        <v>114</v>
      </c>
      <c r="E99" s="158"/>
      <c r="F99" s="158"/>
      <c r="G99" s="158"/>
      <c r="H99" s="158"/>
      <c r="I99" s="158"/>
      <c r="J99" s="158"/>
      <c r="K99" s="158"/>
      <c r="L99" s="158"/>
      <c r="M99" s="158"/>
      <c r="N99" s="116">
        <f>N173</f>
        <v>0</v>
      </c>
      <c r="O99" s="116"/>
      <c r="P99" s="116"/>
      <c r="Q99" s="116"/>
      <c r="R99" s="159"/>
    </row>
    <row r="100" spans="2:18" s="33" customFormat="1" ht="21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21" s="33" customFormat="1" ht="29.25" customHeight="1">
      <c r="B101" s="34"/>
      <c r="C101" s="149" t="s">
        <v>115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160">
        <f>ROUND(N102+N103+N104+N105+N106+N107,2)</f>
        <v>0</v>
      </c>
      <c r="O101" s="160"/>
      <c r="P101" s="160"/>
      <c r="Q101" s="160"/>
      <c r="R101" s="36"/>
      <c r="T101" s="161"/>
      <c r="U101" s="162" t="s">
        <v>36</v>
      </c>
    </row>
    <row r="102" spans="2:65" s="33" customFormat="1" ht="18" customHeight="1">
      <c r="B102" s="163"/>
      <c r="C102" s="164"/>
      <c r="D102" s="122" t="s">
        <v>116</v>
      </c>
      <c r="E102" s="122"/>
      <c r="F102" s="122"/>
      <c r="G102" s="122"/>
      <c r="H102" s="122"/>
      <c r="I102" s="164"/>
      <c r="J102" s="164"/>
      <c r="K102" s="164"/>
      <c r="L102" s="164"/>
      <c r="M102" s="164"/>
      <c r="N102" s="115">
        <f>ROUND(N88*T102,2)</f>
        <v>0</v>
      </c>
      <c r="O102" s="115"/>
      <c r="P102" s="115"/>
      <c r="Q102" s="115"/>
      <c r="R102" s="165"/>
      <c r="S102" s="166"/>
      <c r="T102" s="167"/>
      <c r="U102" s="168" t="s">
        <v>37</v>
      </c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9" t="s">
        <v>117</v>
      </c>
      <c r="AZ102" s="166"/>
      <c r="BA102" s="166"/>
      <c r="BB102" s="166"/>
      <c r="BC102" s="166"/>
      <c r="BD102" s="166"/>
      <c r="BE102" s="170">
        <f aca="true" t="shared" si="0" ref="BE102:BE107">IF(U102="základní",N102,0)</f>
        <v>0</v>
      </c>
      <c r="BF102" s="170">
        <f aca="true" t="shared" si="1" ref="BF102:BF107">IF(U102="snížená",N102,0)</f>
        <v>0</v>
      </c>
      <c r="BG102" s="170">
        <f aca="true" t="shared" si="2" ref="BG102:BG107">IF(U102="zákl. přenesená",N102,0)</f>
        <v>0</v>
      </c>
      <c r="BH102" s="170">
        <f aca="true" t="shared" si="3" ref="BH102:BH107">IF(U102="sníž. přenesená",N102,0)</f>
        <v>0</v>
      </c>
      <c r="BI102" s="170">
        <f aca="true" t="shared" si="4" ref="BI102:BI107">IF(U102="nulová",N102,0)</f>
        <v>0</v>
      </c>
      <c r="BJ102" s="169" t="s">
        <v>78</v>
      </c>
      <c r="BK102" s="166"/>
      <c r="BL102" s="166"/>
      <c r="BM102" s="166"/>
    </row>
    <row r="103" spans="2:65" s="33" customFormat="1" ht="18" customHeight="1">
      <c r="B103" s="163"/>
      <c r="C103" s="164"/>
      <c r="D103" s="122" t="s">
        <v>118</v>
      </c>
      <c r="E103" s="122"/>
      <c r="F103" s="122"/>
      <c r="G103" s="122"/>
      <c r="H103" s="122"/>
      <c r="I103" s="164"/>
      <c r="J103" s="164"/>
      <c r="K103" s="164"/>
      <c r="L103" s="164"/>
      <c r="M103" s="164"/>
      <c r="N103" s="115">
        <f>ROUND(N88*T103,2)</f>
        <v>0</v>
      </c>
      <c r="O103" s="115"/>
      <c r="P103" s="115"/>
      <c r="Q103" s="115"/>
      <c r="R103" s="165"/>
      <c r="S103" s="166"/>
      <c r="T103" s="167"/>
      <c r="U103" s="168" t="s">
        <v>37</v>
      </c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9" t="s">
        <v>117</v>
      </c>
      <c r="AZ103" s="166"/>
      <c r="BA103" s="166"/>
      <c r="BB103" s="166"/>
      <c r="BC103" s="166"/>
      <c r="BD103" s="166"/>
      <c r="BE103" s="170">
        <f t="shared" si="0"/>
        <v>0</v>
      </c>
      <c r="BF103" s="170">
        <f t="shared" si="1"/>
        <v>0</v>
      </c>
      <c r="BG103" s="170">
        <f t="shared" si="2"/>
        <v>0</v>
      </c>
      <c r="BH103" s="170">
        <f t="shared" si="3"/>
        <v>0</v>
      </c>
      <c r="BI103" s="170">
        <f t="shared" si="4"/>
        <v>0</v>
      </c>
      <c r="BJ103" s="169" t="s">
        <v>78</v>
      </c>
      <c r="BK103" s="166"/>
      <c r="BL103" s="166"/>
      <c r="BM103" s="166"/>
    </row>
    <row r="104" spans="2:65" s="33" customFormat="1" ht="18" customHeight="1">
      <c r="B104" s="163"/>
      <c r="C104" s="164"/>
      <c r="D104" s="122" t="s">
        <v>119</v>
      </c>
      <c r="E104" s="122"/>
      <c r="F104" s="122"/>
      <c r="G104" s="122"/>
      <c r="H104" s="122"/>
      <c r="I104" s="164"/>
      <c r="J104" s="164"/>
      <c r="K104" s="164"/>
      <c r="L104" s="164"/>
      <c r="M104" s="164"/>
      <c r="N104" s="115">
        <f>ROUND(N88*T104,2)</f>
        <v>0</v>
      </c>
      <c r="O104" s="115"/>
      <c r="P104" s="115"/>
      <c r="Q104" s="115"/>
      <c r="R104" s="165"/>
      <c r="S104" s="166"/>
      <c r="T104" s="167"/>
      <c r="U104" s="168" t="s">
        <v>37</v>
      </c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9" t="s">
        <v>117</v>
      </c>
      <c r="AZ104" s="166"/>
      <c r="BA104" s="166"/>
      <c r="BB104" s="166"/>
      <c r="BC104" s="166"/>
      <c r="BD104" s="166"/>
      <c r="BE104" s="170">
        <f t="shared" si="0"/>
        <v>0</v>
      </c>
      <c r="BF104" s="170">
        <f t="shared" si="1"/>
        <v>0</v>
      </c>
      <c r="BG104" s="170">
        <f t="shared" si="2"/>
        <v>0</v>
      </c>
      <c r="BH104" s="170">
        <f t="shared" si="3"/>
        <v>0</v>
      </c>
      <c r="BI104" s="170">
        <f t="shared" si="4"/>
        <v>0</v>
      </c>
      <c r="BJ104" s="169" t="s">
        <v>78</v>
      </c>
      <c r="BK104" s="166"/>
      <c r="BL104" s="166"/>
      <c r="BM104" s="166"/>
    </row>
    <row r="105" spans="2:65" s="33" customFormat="1" ht="18" customHeight="1">
      <c r="B105" s="163"/>
      <c r="C105" s="164"/>
      <c r="D105" s="122" t="s">
        <v>120</v>
      </c>
      <c r="E105" s="122"/>
      <c r="F105" s="122"/>
      <c r="G105" s="122"/>
      <c r="H105" s="122"/>
      <c r="I105" s="164"/>
      <c r="J105" s="164"/>
      <c r="K105" s="164"/>
      <c r="L105" s="164"/>
      <c r="M105" s="164"/>
      <c r="N105" s="115">
        <f>ROUND(N88*T105,2)</f>
        <v>0</v>
      </c>
      <c r="O105" s="115"/>
      <c r="P105" s="115"/>
      <c r="Q105" s="115"/>
      <c r="R105" s="165"/>
      <c r="S105" s="166"/>
      <c r="T105" s="167"/>
      <c r="U105" s="168" t="s">
        <v>37</v>
      </c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9" t="s">
        <v>117</v>
      </c>
      <c r="AZ105" s="166"/>
      <c r="BA105" s="166"/>
      <c r="BB105" s="166"/>
      <c r="BC105" s="166"/>
      <c r="BD105" s="166"/>
      <c r="BE105" s="170">
        <f t="shared" si="0"/>
        <v>0</v>
      </c>
      <c r="BF105" s="170">
        <f t="shared" si="1"/>
        <v>0</v>
      </c>
      <c r="BG105" s="170">
        <f t="shared" si="2"/>
        <v>0</v>
      </c>
      <c r="BH105" s="170">
        <f t="shared" si="3"/>
        <v>0</v>
      </c>
      <c r="BI105" s="170">
        <f t="shared" si="4"/>
        <v>0</v>
      </c>
      <c r="BJ105" s="169" t="s">
        <v>78</v>
      </c>
      <c r="BK105" s="166"/>
      <c r="BL105" s="166"/>
      <c r="BM105" s="166"/>
    </row>
    <row r="106" spans="2:65" s="33" customFormat="1" ht="18" customHeight="1">
      <c r="B106" s="163"/>
      <c r="C106" s="164"/>
      <c r="D106" s="122" t="s">
        <v>121</v>
      </c>
      <c r="E106" s="122"/>
      <c r="F106" s="122"/>
      <c r="G106" s="122"/>
      <c r="H106" s="122"/>
      <c r="I106" s="164"/>
      <c r="J106" s="164"/>
      <c r="K106" s="164"/>
      <c r="L106" s="164"/>
      <c r="M106" s="164"/>
      <c r="N106" s="115">
        <f>ROUND(N88*T106,2)</f>
        <v>0</v>
      </c>
      <c r="O106" s="115"/>
      <c r="P106" s="115"/>
      <c r="Q106" s="115"/>
      <c r="R106" s="165"/>
      <c r="S106" s="166"/>
      <c r="T106" s="167"/>
      <c r="U106" s="168" t="s">
        <v>37</v>
      </c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9" t="s">
        <v>117</v>
      </c>
      <c r="AZ106" s="166"/>
      <c r="BA106" s="166"/>
      <c r="BB106" s="166"/>
      <c r="BC106" s="166"/>
      <c r="BD106" s="166"/>
      <c r="BE106" s="170">
        <f t="shared" si="0"/>
        <v>0</v>
      </c>
      <c r="BF106" s="170">
        <f t="shared" si="1"/>
        <v>0</v>
      </c>
      <c r="BG106" s="170">
        <f t="shared" si="2"/>
        <v>0</v>
      </c>
      <c r="BH106" s="170">
        <f t="shared" si="3"/>
        <v>0</v>
      </c>
      <c r="BI106" s="170">
        <f t="shared" si="4"/>
        <v>0</v>
      </c>
      <c r="BJ106" s="169" t="s">
        <v>78</v>
      </c>
      <c r="BK106" s="166"/>
      <c r="BL106" s="166"/>
      <c r="BM106" s="166"/>
    </row>
    <row r="107" spans="2:65" s="33" customFormat="1" ht="18" customHeight="1">
      <c r="B107" s="163"/>
      <c r="C107" s="164"/>
      <c r="D107" s="171" t="s">
        <v>122</v>
      </c>
      <c r="E107" s="164"/>
      <c r="F107" s="164"/>
      <c r="G107" s="164"/>
      <c r="H107" s="164"/>
      <c r="I107" s="164"/>
      <c r="J107" s="164"/>
      <c r="K107" s="164"/>
      <c r="L107" s="164"/>
      <c r="M107" s="164"/>
      <c r="N107" s="115">
        <f>ROUND(N88*T107,2)</f>
        <v>0</v>
      </c>
      <c r="O107" s="115"/>
      <c r="P107" s="115"/>
      <c r="Q107" s="115"/>
      <c r="R107" s="165"/>
      <c r="S107" s="166"/>
      <c r="T107" s="172"/>
      <c r="U107" s="173" t="s">
        <v>37</v>
      </c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9" t="s">
        <v>123</v>
      </c>
      <c r="AZ107" s="166"/>
      <c r="BA107" s="166"/>
      <c r="BB107" s="166"/>
      <c r="BC107" s="166"/>
      <c r="BD107" s="166"/>
      <c r="BE107" s="170">
        <f t="shared" si="0"/>
        <v>0</v>
      </c>
      <c r="BF107" s="170">
        <f t="shared" si="1"/>
        <v>0</v>
      </c>
      <c r="BG107" s="170">
        <f t="shared" si="2"/>
        <v>0</v>
      </c>
      <c r="BH107" s="170">
        <f t="shared" si="3"/>
        <v>0</v>
      </c>
      <c r="BI107" s="170">
        <f t="shared" si="4"/>
        <v>0</v>
      </c>
      <c r="BJ107" s="169" t="s">
        <v>78</v>
      </c>
      <c r="BK107" s="166"/>
      <c r="BL107" s="166"/>
      <c r="BM107" s="166"/>
    </row>
    <row r="108" spans="2:18" s="33" customFormat="1" ht="12.75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18" s="33" customFormat="1" ht="29.25" customHeight="1">
      <c r="B109" s="34"/>
      <c r="C109" s="132" t="s">
        <v>88</v>
      </c>
      <c r="D109" s="133"/>
      <c r="E109" s="133"/>
      <c r="F109" s="133"/>
      <c r="G109" s="133"/>
      <c r="H109" s="133"/>
      <c r="I109" s="133"/>
      <c r="J109" s="133"/>
      <c r="K109" s="133"/>
      <c r="L109" s="134">
        <f>ROUND(SUM(N88+N101),2)</f>
        <v>0</v>
      </c>
      <c r="M109" s="134"/>
      <c r="N109" s="134"/>
      <c r="O109" s="134"/>
      <c r="P109" s="134"/>
      <c r="Q109" s="134"/>
      <c r="R109" s="36"/>
    </row>
    <row r="110" spans="2:18" s="33" customFormat="1" ht="6.75" customHeight="1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4" spans="2:18" s="33" customFormat="1" ht="6.75" customHeight="1"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spans="2:18" s="33" customFormat="1" ht="36.75" customHeight="1">
      <c r="B115" s="34"/>
      <c r="C115" s="16" t="s">
        <v>124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36"/>
    </row>
    <row r="116" spans="2:18" s="33" customFormat="1" ht="6.7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33" customFormat="1" ht="30" customHeight="1">
      <c r="B117" s="34"/>
      <c r="C117" s="26" t="s">
        <v>17</v>
      </c>
      <c r="D117" s="35"/>
      <c r="E117" s="35"/>
      <c r="F117" s="137" t="str">
        <f>F6</f>
        <v>Oprava stodoly – STAVBA</v>
      </c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35"/>
      <c r="R117" s="36"/>
    </row>
    <row r="118" spans="2:18" s="33" customFormat="1" ht="36.75" customHeight="1">
      <c r="B118" s="34"/>
      <c r="C118" s="75" t="s">
        <v>96</v>
      </c>
      <c r="D118" s="35"/>
      <c r="E118" s="35"/>
      <c r="F118" s="77" t="str">
        <f>F7</f>
        <v>01 - Oprava stodoly – STAVBA</v>
      </c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35"/>
      <c r="R118" s="36"/>
    </row>
    <row r="119" spans="2:18" s="33" customFormat="1" ht="6.7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33" customFormat="1" ht="18" customHeight="1">
      <c r="B120" s="34"/>
      <c r="C120" s="26" t="s">
        <v>21</v>
      </c>
      <c r="D120" s="35"/>
      <c r="E120" s="35"/>
      <c r="F120" s="22" t="str">
        <f>F9</f>
        <v> </v>
      </c>
      <c r="G120" s="35"/>
      <c r="H120" s="35"/>
      <c r="I120" s="35"/>
      <c r="J120" s="35"/>
      <c r="K120" s="26" t="s">
        <v>23</v>
      </c>
      <c r="L120" s="35"/>
      <c r="M120" s="80">
        <f>IF(O9="","",O9)</f>
      </c>
      <c r="N120" s="80"/>
      <c r="O120" s="80"/>
      <c r="P120" s="80"/>
      <c r="Q120" s="35"/>
      <c r="R120" s="36"/>
    </row>
    <row r="121" spans="2:18" s="33" customFormat="1" ht="6.7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18" s="33" customFormat="1" ht="12.75">
      <c r="B122" s="34"/>
      <c r="C122" s="26" t="s">
        <v>24</v>
      </c>
      <c r="D122" s="35"/>
      <c r="E122" s="35"/>
      <c r="F122" s="22" t="str">
        <f>E12</f>
        <v> </v>
      </c>
      <c r="G122" s="35"/>
      <c r="H122" s="35"/>
      <c r="I122" s="35"/>
      <c r="J122" s="35"/>
      <c r="K122" s="26" t="s">
        <v>29</v>
      </c>
      <c r="L122" s="35"/>
      <c r="M122" s="22" t="str">
        <f>E18</f>
        <v> </v>
      </c>
      <c r="N122" s="22"/>
      <c r="O122" s="22"/>
      <c r="P122" s="22"/>
      <c r="Q122" s="22"/>
      <c r="R122" s="36"/>
    </row>
    <row r="123" spans="2:18" s="33" customFormat="1" ht="14.25" customHeight="1">
      <c r="B123" s="34"/>
      <c r="C123" s="26" t="s">
        <v>27</v>
      </c>
      <c r="D123" s="35"/>
      <c r="E123" s="35"/>
      <c r="F123" s="22"/>
      <c r="G123" s="35"/>
      <c r="H123" s="35"/>
      <c r="I123" s="35"/>
      <c r="J123" s="35"/>
      <c r="K123" s="26" t="s">
        <v>31</v>
      </c>
      <c r="L123" s="35"/>
      <c r="M123" s="22" t="str">
        <f>E21</f>
        <v> </v>
      </c>
      <c r="N123" s="22"/>
      <c r="O123" s="22"/>
      <c r="P123" s="22"/>
      <c r="Q123" s="22"/>
      <c r="R123" s="36"/>
    </row>
    <row r="124" spans="2:18" s="33" customFormat="1" ht="9.7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27" s="174" customFormat="1" ht="29.25" customHeight="1">
      <c r="B125" s="175"/>
      <c r="C125" s="176" t="s">
        <v>125</v>
      </c>
      <c r="D125" s="177" t="s">
        <v>126</v>
      </c>
      <c r="E125" s="177" t="s">
        <v>54</v>
      </c>
      <c r="F125" s="177" t="s">
        <v>127</v>
      </c>
      <c r="G125" s="177"/>
      <c r="H125" s="177"/>
      <c r="I125" s="177"/>
      <c r="J125" s="177" t="s">
        <v>128</v>
      </c>
      <c r="K125" s="177" t="s">
        <v>129</v>
      </c>
      <c r="L125" s="177" t="s">
        <v>130</v>
      </c>
      <c r="M125" s="177"/>
      <c r="N125" s="178" t="s">
        <v>101</v>
      </c>
      <c r="O125" s="178"/>
      <c r="P125" s="178"/>
      <c r="Q125" s="178"/>
      <c r="R125" s="179"/>
      <c r="T125" s="87" t="s">
        <v>131</v>
      </c>
      <c r="U125" s="88" t="s">
        <v>36</v>
      </c>
      <c r="V125" s="88" t="s">
        <v>132</v>
      </c>
      <c r="W125" s="88" t="s">
        <v>133</v>
      </c>
      <c r="X125" s="88" t="s">
        <v>134</v>
      </c>
      <c r="Y125" s="88" t="s">
        <v>135</v>
      </c>
      <c r="Z125" s="88" t="s">
        <v>136</v>
      </c>
      <c r="AA125" s="89" t="s">
        <v>137</v>
      </c>
    </row>
    <row r="126" spans="2:63" s="33" customFormat="1" ht="29.25" customHeight="1">
      <c r="B126" s="34"/>
      <c r="C126" s="91" t="s">
        <v>98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180">
        <v>0</v>
      </c>
      <c r="O126" s="180"/>
      <c r="P126" s="180"/>
      <c r="Q126" s="180"/>
      <c r="R126" s="36"/>
      <c r="T126" s="90"/>
      <c r="U126" s="55"/>
      <c r="V126" s="55"/>
      <c r="W126" s="181" t="e">
        <f>W127+"#REF!+#REF!"</f>
        <v>#VALUE!</v>
      </c>
      <c r="X126" s="55"/>
      <c r="Y126" s="181" t="e">
        <f>Y127+"#REF!+#REF!"</f>
        <v>#VALUE!</v>
      </c>
      <c r="Z126" s="55"/>
      <c r="AA126" s="182" t="e">
        <f>AA127+"#REF!+#REF!"</f>
        <v>#VALUE!</v>
      </c>
      <c r="AT126" s="11" t="s">
        <v>71</v>
      </c>
      <c r="AU126" s="11" t="s">
        <v>103</v>
      </c>
      <c r="BK126" s="183" t="e">
        <f>BK127+"#REF!+#REF!"</f>
        <v>#VALUE!</v>
      </c>
    </row>
    <row r="127" spans="2:63" s="184" customFormat="1" ht="36.75" customHeight="1">
      <c r="B127" s="185"/>
      <c r="C127" s="186"/>
      <c r="D127" s="187" t="s">
        <v>104</v>
      </c>
      <c r="E127" s="187"/>
      <c r="F127" s="187"/>
      <c r="G127" s="187"/>
      <c r="H127" s="187"/>
      <c r="I127" s="187"/>
      <c r="J127" s="187"/>
      <c r="K127" s="187"/>
      <c r="L127" s="187"/>
      <c r="M127" s="187"/>
      <c r="N127" s="188">
        <v>0</v>
      </c>
      <c r="O127" s="188"/>
      <c r="P127" s="188"/>
      <c r="Q127" s="188"/>
      <c r="R127" s="189"/>
      <c r="T127" s="190"/>
      <c r="U127" s="186"/>
      <c r="V127" s="186"/>
      <c r="W127" s="191" t="e">
        <f>W128+W138+W143+W147+"#REF!+W149+W159+W162+W167+W171+W173"</f>
        <v>#VALUE!</v>
      </c>
      <c r="X127" s="186"/>
      <c r="Y127" s="191" t="e">
        <f>Y128+Y138+Y143+Y147+"#REF!+Y149+Y159+Y162+Y167+Y171+Y173"</f>
        <v>#VALUE!</v>
      </c>
      <c r="Z127" s="186"/>
      <c r="AA127" s="192" t="e">
        <f>AA128+AA138+AA143+AA147+"#REF!+AA149+AA159+AA162+AA167+AA171+AA173"</f>
        <v>#VALUE!</v>
      </c>
      <c r="AR127" s="193" t="s">
        <v>78</v>
      </c>
      <c r="AT127" s="194" t="s">
        <v>71</v>
      </c>
      <c r="AU127" s="194" t="s">
        <v>28</v>
      </c>
      <c r="AY127" s="193" t="s">
        <v>138</v>
      </c>
      <c r="BK127" s="195" t="e">
        <f>BK128+BK138+BK143+BK147+"#REF!+BK149+BK159+BK162+BK167+BK171+BK173"</f>
        <v>#VALUE!</v>
      </c>
    </row>
    <row r="128" spans="2:63" s="184" customFormat="1" ht="19.5" customHeight="1">
      <c r="B128" s="185"/>
      <c r="C128" s="186"/>
      <c r="D128" s="196" t="s">
        <v>105</v>
      </c>
      <c r="E128" s="196"/>
      <c r="F128" s="196"/>
      <c r="G128" s="196"/>
      <c r="H128" s="196"/>
      <c r="I128" s="196"/>
      <c r="J128" s="196"/>
      <c r="K128" s="196"/>
      <c r="L128" s="196"/>
      <c r="M128" s="196"/>
      <c r="N128" s="197">
        <f>BK128</f>
        <v>0</v>
      </c>
      <c r="O128" s="197"/>
      <c r="P128" s="197"/>
      <c r="Q128" s="197"/>
      <c r="R128" s="189"/>
      <c r="T128" s="190"/>
      <c r="U128" s="186"/>
      <c r="V128" s="186"/>
      <c r="W128" s="191">
        <f>SUM(W129:W137)</f>
        <v>0</v>
      </c>
      <c r="X128" s="186"/>
      <c r="Y128" s="191">
        <f>SUM(Y129:Y137)</f>
        <v>5.73</v>
      </c>
      <c r="Z128" s="186"/>
      <c r="AA128" s="192">
        <f>SUM(AA129:AA137)</f>
        <v>116.06400000000001</v>
      </c>
      <c r="AR128" s="193" t="s">
        <v>78</v>
      </c>
      <c r="AT128" s="194" t="s">
        <v>71</v>
      </c>
      <c r="AU128" s="194" t="s">
        <v>78</v>
      </c>
      <c r="AY128" s="193" t="s">
        <v>138</v>
      </c>
      <c r="BK128" s="195">
        <f>SUM(BK129:BK137)</f>
        <v>0</v>
      </c>
    </row>
    <row r="129" spans="2:65" s="33" customFormat="1" ht="25.5" customHeight="1">
      <c r="B129" s="163"/>
      <c r="C129" s="198" t="s">
        <v>78</v>
      </c>
      <c r="D129" s="198" t="s">
        <v>139</v>
      </c>
      <c r="E129" s="199" t="s">
        <v>140</v>
      </c>
      <c r="F129" s="200" t="s">
        <v>141</v>
      </c>
      <c r="G129" s="200"/>
      <c r="H129" s="200"/>
      <c r="I129" s="200"/>
      <c r="J129" s="201" t="s">
        <v>142</v>
      </c>
      <c r="K129" s="202">
        <v>9.664</v>
      </c>
      <c r="L129" s="203">
        <v>0</v>
      </c>
      <c r="M129" s="203"/>
      <c r="N129" s="204">
        <v>0</v>
      </c>
      <c r="O129" s="204"/>
      <c r="P129" s="204"/>
      <c r="Q129" s="204"/>
      <c r="R129" s="165"/>
      <c r="T129" s="205"/>
      <c r="U129" s="45" t="s">
        <v>37</v>
      </c>
      <c r="V129" s="35"/>
      <c r="W129" s="206">
        <f aca="true" t="shared" si="5" ref="W129:W137">V129*K129</f>
        <v>0</v>
      </c>
      <c r="X129" s="206">
        <v>0</v>
      </c>
      <c r="Y129" s="206">
        <f aca="true" t="shared" si="6" ref="Y129:Y137">X129*K129</f>
        <v>0</v>
      </c>
      <c r="Z129" s="206">
        <v>0</v>
      </c>
      <c r="AA129" s="207">
        <f aca="true" t="shared" si="7" ref="AA129:AA137">Z129*K129</f>
        <v>0</v>
      </c>
      <c r="AR129" s="11" t="s">
        <v>143</v>
      </c>
      <c r="AT129" s="11" t="s">
        <v>139</v>
      </c>
      <c r="AU129" s="11" t="s">
        <v>94</v>
      </c>
      <c r="AY129" s="11" t="s">
        <v>138</v>
      </c>
      <c r="BE129" s="121">
        <f aca="true" t="shared" si="8" ref="BE129:BE137">IF(U129="základní",N129,0)</f>
        <v>0</v>
      </c>
      <c r="BF129" s="121">
        <f aca="true" t="shared" si="9" ref="BF129:BF137">IF(U129="snížená",N129,0)</f>
        <v>0</v>
      </c>
      <c r="BG129" s="121">
        <f aca="true" t="shared" si="10" ref="BG129:BG137">IF(U129="zákl. přenesená",N129,0)</f>
        <v>0</v>
      </c>
      <c r="BH129" s="121">
        <f aca="true" t="shared" si="11" ref="BH129:BH137">IF(U129="sníž. přenesená",N129,0)</f>
        <v>0</v>
      </c>
      <c r="BI129" s="121">
        <f aca="true" t="shared" si="12" ref="BI129:BI137">IF(U129="nulová",N129,0)</f>
        <v>0</v>
      </c>
      <c r="BJ129" s="11" t="s">
        <v>78</v>
      </c>
      <c r="BK129" s="121">
        <f aca="true" t="shared" si="13" ref="BK129:BK137">ROUND(L129*K129,2)</f>
        <v>0</v>
      </c>
      <c r="BL129" s="11" t="s">
        <v>143</v>
      </c>
      <c r="BM129" s="11" t="s">
        <v>144</v>
      </c>
    </row>
    <row r="130" spans="2:65" s="33" customFormat="1" ht="25.5" customHeight="1">
      <c r="B130" s="163"/>
      <c r="C130" s="198" t="s">
        <v>94</v>
      </c>
      <c r="D130" s="198" t="s">
        <v>139</v>
      </c>
      <c r="E130" s="199" t="s">
        <v>145</v>
      </c>
      <c r="F130" s="200" t="s">
        <v>146</v>
      </c>
      <c r="G130" s="200"/>
      <c r="H130" s="200"/>
      <c r="I130" s="200"/>
      <c r="J130" s="201" t="s">
        <v>142</v>
      </c>
      <c r="K130" s="202">
        <v>9.664</v>
      </c>
      <c r="L130" s="203">
        <v>0</v>
      </c>
      <c r="M130" s="203"/>
      <c r="N130" s="204">
        <v>0</v>
      </c>
      <c r="O130" s="204"/>
      <c r="P130" s="204"/>
      <c r="Q130" s="204"/>
      <c r="R130" s="165"/>
      <c r="T130" s="205"/>
      <c r="U130" s="45" t="s">
        <v>37</v>
      </c>
      <c r="V130" s="35"/>
      <c r="W130" s="206">
        <f t="shared" si="5"/>
        <v>0</v>
      </c>
      <c r="X130" s="206">
        <v>0</v>
      </c>
      <c r="Y130" s="206">
        <f t="shared" si="6"/>
        <v>0</v>
      </c>
      <c r="Z130" s="206">
        <v>0</v>
      </c>
      <c r="AA130" s="207">
        <f t="shared" si="7"/>
        <v>0</v>
      </c>
      <c r="AR130" s="11" t="s">
        <v>143</v>
      </c>
      <c r="AT130" s="11" t="s">
        <v>139</v>
      </c>
      <c r="AU130" s="11" t="s">
        <v>94</v>
      </c>
      <c r="AY130" s="11" t="s">
        <v>138</v>
      </c>
      <c r="BE130" s="121">
        <f t="shared" si="8"/>
        <v>0</v>
      </c>
      <c r="BF130" s="121">
        <f t="shared" si="9"/>
        <v>0</v>
      </c>
      <c r="BG130" s="121">
        <f t="shared" si="10"/>
        <v>0</v>
      </c>
      <c r="BH130" s="121">
        <f t="shared" si="11"/>
        <v>0</v>
      </c>
      <c r="BI130" s="121">
        <f t="shared" si="12"/>
        <v>0</v>
      </c>
      <c r="BJ130" s="11" t="s">
        <v>78</v>
      </c>
      <c r="BK130" s="121">
        <f t="shared" si="13"/>
        <v>0</v>
      </c>
      <c r="BL130" s="11" t="s">
        <v>143</v>
      </c>
      <c r="BM130" s="11" t="s">
        <v>147</v>
      </c>
    </row>
    <row r="131" spans="2:65" s="33" customFormat="1" ht="25.5" customHeight="1">
      <c r="B131" s="163"/>
      <c r="C131" s="198" t="s">
        <v>148</v>
      </c>
      <c r="D131" s="198" t="s">
        <v>139</v>
      </c>
      <c r="E131" s="199" t="s">
        <v>149</v>
      </c>
      <c r="F131" s="200" t="s">
        <v>150</v>
      </c>
      <c r="G131" s="200"/>
      <c r="H131" s="200"/>
      <c r="I131" s="200"/>
      <c r="J131" s="201" t="s">
        <v>142</v>
      </c>
      <c r="K131" s="202">
        <v>64.48</v>
      </c>
      <c r="L131" s="203">
        <v>0</v>
      </c>
      <c r="M131" s="203"/>
      <c r="N131" s="204">
        <v>0</v>
      </c>
      <c r="O131" s="204"/>
      <c r="P131" s="204"/>
      <c r="Q131" s="204"/>
      <c r="R131" s="165"/>
      <c r="T131" s="205"/>
      <c r="U131" s="45" t="s">
        <v>37</v>
      </c>
      <c r="V131" s="35"/>
      <c r="W131" s="206">
        <f t="shared" si="5"/>
        <v>0</v>
      </c>
      <c r="X131" s="206">
        <v>0</v>
      </c>
      <c r="Y131" s="206">
        <f t="shared" si="6"/>
        <v>0</v>
      </c>
      <c r="Z131" s="206">
        <v>1.8</v>
      </c>
      <c r="AA131" s="207">
        <f t="shared" si="7"/>
        <v>116.06400000000001</v>
      </c>
      <c r="AR131" s="11" t="s">
        <v>143</v>
      </c>
      <c r="AT131" s="11" t="s">
        <v>139</v>
      </c>
      <c r="AU131" s="11" t="s">
        <v>94</v>
      </c>
      <c r="AY131" s="11" t="s">
        <v>138</v>
      </c>
      <c r="BE131" s="121">
        <f t="shared" si="8"/>
        <v>0</v>
      </c>
      <c r="BF131" s="121">
        <f t="shared" si="9"/>
        <v>0</v>
      </c>
      <c r="BG131" s="121">
        <f t="shared" si="10"/>
        <v>0</v>
      </c>
      <c r="BH131" s="121">
        <f t="shared" si="11"/>
        <v>0</v>
      </c>
      <c r="BI131" s="121">
        <f t="shared" si="12"/>
        <v>0</v>
      </c>
      <c r="BJ131" s="11" t="s">
        <v>78</v>
      </c>
      <c r="BK131" s="121">
        <f t="shared" si="13"/>
        <v>0</v>
      </c>
      <c r="BL131" s="11" t="s">
        <v>143</v>
      </c>
      <c r="BM131" s="11" t="s">
        <v>94</v>
      </c>
    </row>
    <row r="132" spans="2:65" s="33" customFormat="1" ht="38.25" customHeight="1">
      <c r="B132" s="163"/>
      <c r="C132" s="198" t="s">
        <v>143</v>
      </c>
      <c r="D132" s="198" t="s">
        <v>139</v>
      </c>
      <c r="E132" s="199" t="s">
        <v>151</v>
      </c>
      <c r="F132" s="200" t="s">
        <v>152</v>
      </c>
      <c r="G132" s="200"/>
      <c r="H132" s="200"/>
      <c r="I132" s="200"/>
      <c r="J132" s="201" t="s">
        <v>142</v>
      </c>
      <c r="K132" s="202">
        <v>9.664</v>
      </c>
      <c r="L132" s="203">
        <v>0</v>
      </c>
      <c r="M132" s="203"/>
      <c r="N132" s="204">
        <v>0</v>
      </c>
      <c r="O132" s="204"/>
      <c r="P132" s="204"/>
      <c r="Q132" s="204"/>
      <c r="R132" s="165"/>
      <c r="T132" s="205"/>
      <c r="U132" s="45" t="s">
        <v>37</v>
      </c>
      <c r="V132" s="35"/>
      <c r="W132" s="206">
        <f t="shared" si="5"/>
        <v>0</v>
      </c>
      <c r="X132" s="206">
        <v>0</v>
      </c>
      <c r="Y132" s="206">
        <f t="shared" si="6"/>
        <v>0</v>
      </c>
      <c r="Z132" s="206">
        <v>0</v>
      </c>
      <c r="AA132" s="207">
        <f t="shared" si="7"/>
        <v>0</v>
      </c>
      <c r="AR132" s="11" t="s">
        <v>143</v>
      </c>
      <c r="AT132" s="11" t="s">
        <v>139</v>
      </c>
      <c r="AU132" s="11" t="s">
        <v>94</v>
      </c>
      <c r="AY132" s="11" t="s">
        <v>138</v>
      </c>
      <c r="BE132" s="121">
        <f t="shared" si="8"/>
        <v>0</v>
      </c>
      <c r="BF132" s="121">
        <f t="shared" si="9"/>
        <v>0</v>
      </c>
      <c r="BG132" s="121">
        <f t="shared" si="10"/>
        <v>0</v>
      </c>
      <c r="BH132" s="121">
        <f t="shared" si="11"/>
        <v>0</v>
      </c>
      <c r="BI132" s="121">
        <f t="shared" si="12"/>
        <v>0</v>
      </c>
      <c r="BJ132" s="11" t="s">
        <v>78</v>
      </c>
      <c r="BK132" s="121">
        <f t="shared" si="13"/>
        <v>0</v>
      </c>
      <c r="BL132" s="11" t="s">
        <v>143</v>
      </c>
      <c r="BM132" s="11" t="s">
        <v>153</v>
      </c>
    </row>
    <row r="133" spans="2:65" s="33" customFormat="1" ht="38.25" customHeight="1">
      <c r="B133" s="163"/>
      <c r="C133" s="198" t="s">
        <v>154</v>
      </c>
      <c r="D133" s="198" t="s">
        <v>139</v>
      </c>
      <c r="E133" s="199" t="s">
        <v>155</v>
      </c>
      <c r="F133" s="200" t="s">
        <v>156</v>
      </c>
      <c r="G133" s="200"/>
      <c r="H133" s="200"/>
      <c r="I133" s="200"/>
      <c r="J133" s="201" t="s">
        <v>142</v>
      </c>
      <c r="K133" s="202">
        <v>9.664</v>
      </c>
      <c r="L133" s="203">
        <v>0</v>
      </c>
      <c r="M133" s="203"/>
      <c r="N133" s="204">
        <v>0</v>
      </c>
      <c r="O133" s="204"/>
      <c r="P133" s="204"/>
      <c r="Q133" s="204"/>
      <c r="R133" s="165"/>
      <c r="T133" s="205"/>
      <c r="U133" s="45" t="s">
        <v>37</v>
      </c>
      <c r="V133" s="35"/>
      <c r="W133" s="206">
        <f t="shared" si="5"/>
        <v>0</v>
      </c>
      <c r="X133" s="206">
        <v>0</v>
      </c>
      <c r="Y133" s="206">
        <f t="shared" si="6"/>
        <v>0</v>
      </c>
      <c r="Z133" s="206">
        <v>0</v>
      </c>
      <c r="AA133" s="207">
        <f t="shared" si="7"/>
        <v>0</v>
      </c>
      <c r="AR133" s="11" t="s">
        <v>143</v>
      </c>
      <c r="AT133" s="11" t="s">
        <v>139</v>
      </c>
      <c r="AU133" s="11" t="s">
        <v>94</v>
      </c>
      <c r="AY133" s="11" t="s">
        <v>138</v>
      </c>
      <c r="BE133" s="121">
        <f t="shared" si="8"/>
        <v>0</v>
      </c>
      <c r="BF133" s="121">
        <f t="shared" si="9"/>
        <v>0</v>
      </c>
      <c r="BG133" s="121">
        <f t="shared" si="10"/>
        <v>0</v>
      </c>
      <c r="BH133" s="121">
        <f t="shared" si="11"/>
        <v>0</v>
      </c>
      <c r="BI133" s="121">
        <f t="shared" si="12"/>
        <v>0</v>
      </c>
      <c r="BJ133" s="11" t="s">
        <v>78</v>
      </c>
      <c r="BK133" s="121">
        <f t="shared" si="13"/>
        <v>0</v>
      </c>
      <c r="BL133" s="11" t="s">
        <v>143</v>
      </c>
      <c r="BM133" s="11" t="s">
        <v>157</v>
      </c>
    </row>
    <row r="134" spans="2:65" s="33" customFormat="1" ht="25.5" customHeight="1">
      <c r="B134" s="163"/>
      <c r="C134" s="198" t="s">
        <v>158</v>
      </c>
      <c r="D134" s="198" t="s">
        <v>139</v>
      </c>
      <c r="E134" s="199" t="s">
        <v>159</v>
      </c>
      <c r="F134" s="200" t="s">
        <v>160</v>
      </c>
      <c r="G134" s="200"/>
      <c r="H134" s="200"/>
      <c r="I134" s="200"/>
      <c r="J134" s="201" t="s">
        <v>142</v>
      </c>
      <c r="K134" s="202">
        <v>68.5</v>
      </c>
      <c r="L134" s="203">
        <v>0</v>
      </c>
      <c r="M134" s="203"/>
      <c r="N134" s="204">
        <v>0</v>
      </c>
      <c r="O134" s="204"/>
      <c r="P134" s="204"/>
      <c r="Q134" s="204"/>
      <c r="R134" s="165"/>
      <c r="T134" s="205"/>
      <c r="U134" s="45" t="s">
        <v>37</v>
      </c>
      <c r="V134" s="35"/>
      <c r="W134" s="206">
        <f t="shared" si="5"/>
        <v>0</v>
      </c>
      <c r="X134" s="206">
        <v>0</v>
      </c>
      <c r="Y134" s="206">
        <f t="shared" si="6"/>
        <v>0</v>
      </c>
      <c r="Z134" s="206">
        <v>0</v>
      </c>
      <c r="AA134" s="207">
        <f t="shared" si="7"/>
        <v>0</v>
      </c>
      <c r="AR134" s="11" t="s">
        <v>143</v>
      </c>
      <c r="AT134" s="11" t="s">
        <v>139</v>
      </c>
      <c r="AU134" s="11" t="s">
        <v>94</v>
      </c>
      <c r="AY134" s="11" t="s">
        <v>138</v>
      </c>
      <c r="BE134" s="121">
        <f t="shared" si="8"/>
        <v>0</v>
      </c>
      <c r="BF134" s="121">
        <f t="shared" si="9"/>
        <v>0</v>
      </c>
      <c r="BG134" s="121">
        <f t="shared" si="10"/>
        <v>0</v>
      </c>
      <c r="BH134" s="121">
        <f t="shared" si="11"/>
        <v>0</v>
      </c>
      <c r="BI134" s="121">
        <f t="shared" si="12"/>
        <v>0</v>
      </c>
      <c r="BJ134" s="11" t="s">
        <v>78</v>
      </c>
      <c r="BK134" s="121">
        <f t="shared" si="13"/>
        <v>0</v>
      </c>
      <c r="BL134" s="11" t="s">
        <v>143</v>
      </c>
      <c r="BM134" s="11" t="s">
        <v>161</v>
      </c>
    </row>
    <row r="135" spans="2:65" s="33" customFormat="1" ht="16.5" customHeight="1">
      <c r="B135" s="163"/>
      <c r="C135" s="198" t="s">
        <v>162</v>
      </c>
      <c r="D135" s="198" t="s">
        <v>139</v>
      </c>
      <c r="E135" s="199" t="s">
        <v>163</v>
      </c>
      <c r="F135" s="200" t="s">
        <v>164</v>
      </c>
      <c r="G135" s="200"/>
      <c r="H135" s="200"/>
      <c r="I135" s="200"/>
      <c r="J135" s="201" t="s">
        <v>142</v>
      </c>
      <c r="K135" s="202">
        <v>9.664</v>
      </c>
      <c r="L135" s="203">
        <v>0</v>
      </c>
      <c r="M135" s="203"/>
      <c r="N135" s="204">
        <v>0</v>
      </c>
      <c r="O135" s="204"/>
      <c r="P135" s="204"/>
      <c r="Q135" s="204"/>
      <c r="R135" s="165"/>
      <c r="T135" s="205"/>
      <c r="U135" s="45" t="s">
        <v>37</v>
      </c>
      <c r="V135" s="35"/>
      <c r="W135" s="206">
        <f t="shared" si="5"/>
        <v>0</v>
      </c>
      <c r="X135" s="206">
        <v>0</v>
      </c>
      <c r="Y135" s="206">
        <f t="shared" si="6"/>
        <v>0</v>
      </c>
      <c r="Z135" s="206">
        <v>0</v>
      </c>
      <c r="AA135" s="207">
        <f t="shared" si="7"/>
        <v>0</v>
      </c>
      <c r="AR135" s="11" t="s">
        <v>143</v>
      </c>
      <c r="AT135" s="11" t="s">
        <v>139</v>
      </c>
      <c r="AU135" s="11" t="s">
        <v>94</v>
      </c>
      <c r="AY135" s="11" t="s">
        <v>138</v>
      </c>
      <c r="BE135" s="121">
        <f t="shared" si="8"/>
        <v>0</v>
      </c>
      <c r="BF135" s="121">
        <f t="shared" si="9"/>
        <v>0</v>
      </c>
      <c r="BG135" s="121">
        <f t="shared" si="10"/>
        <v>0</v>
      </c>
      <c r="BH135" s="121">
        <f t="shared" si="11"/>
        <v>0</v>
      </c>
      <c r="BI135" s="121">
        <f t="shared" si="12"/>
        <v>0</v>
      </c>
      <c r="BJ135" s="11" t="s">
        <v>78</v>
      </c>
      <c r="BK135" s="121">
        <f t="shared" si="13"/>
        <v>0</v>
      </c>
      <c r="BL135" s="11" t="s">
        <v>143</v>
      </c>
      <c r="BM135" s="11" t="s">
        <v>165</v>
      </c>
    </row>
    <row r="136" spans="2:65" s="33" customFormat="1" ht="25.5" customHeight="1">
      <c r="B136" s="163"/>
      <c r="C136" s="198" t="s">
        <v>166</v>
      </c>
      <c r="D136" s="198" t="s">
        <v>139</v>
      </c>
      <c r="E136" s="199" t="s">
        <v>167</v>
      </c>
      <c r="F136" s="200" t="s">
        <v>168</v>
      </c>
      <c r="G136" s="200"/>
      <c r="H136" s="200"/>
      <c r="I136" s="200"/>
      <c r="J136" s="201" t="s">
        <v>142</v>
      </c>
      <c r="K136" s="202">
        <v>2.865</v>
      </c>
      <c r="L136" s="203">
        <v>0</v>
      </c>
      <c r="M136" s="203"/>
      <c r="N136" s="204">
        <v>0</v>
      </c>
      <c r="O136" s="204"/>
      <c r="P136" s="204"/>
      <c r="Q136" s="204"/>
      <c r="R136" s="165"/>
      <c r="T136" s="205"/>
      <c r="U136" s="45" t="s">
        <v>37</v>
      </c>
      <c r="V136" s="35"/>
      <c r="W136" s="206">
        <f t="shared" si="5"/>
        <v>0</v>
      </c>
      <c r="X136" s="206">
        <v>0</v>
      </c>
      <c r="Y136" s="206">
        <f t="shared" si="6"/>
        <v>0</v>
      </c>
      <c r="Z136" s="206">
        <v>0</v>
      </c>
      <c r="AA136" s="207">
        <f t="shared" si="7"/>
        <v>0</v>
      </c>
      <c r="AR136" s="11" t="s">
        <v>143</v>
      </c>
      <c r="AT136" s="11" t="s">
        <v>139</v>
      </c>
      <c r="AU136" s="11" t="s">
        <v>94</v>
      </c>
      <c r="AY136" s="11" t="s">
        <v>138</v>
      </c>
      <c r="BE136" s="121">
        <f t="shared" si="8"/>
        <v>0</v>
      </c>
      <c r="BF136" s="121">
        <f t="shared" si="9"/>
        <v>0</v>
      </c>
      <c r="BG136" s="121">
        <f t="shared" si="10"/>
        <v>0</v>
      </c>
      <c r="BH136" s="121">
        <f t="shared" si="11"/>
        <v>0</v>
      </c>
      <c r="BI136" s="121">
        <f t="shared" si="12"/>
        <v>0</v>
      </c>
      <c r="BJ136" s="11" t="s">
        <v>78</v>
      </c>
      <c r="BK136" s="121">
        <f t="shared" si="13"/>
        <v>0</v>
      </c>
      <c r="BL136" s="11" t="s">
        <v>143</v>
      </c>
      <c r="BM136" s="11" t="s">
        <v>169</v>
      </c>
    </row>
    <row r="137" spans="2:65" s="33" customFormat="1" ht="25.5" customHeight="1">
      <c r="B137" s="163"/>
      <c r="C137" s="208" t="s">
        <v>170</v>
      </c>
      <c r="D137" s="208" t="s">
        <v>171</v>
      </c>
      <c r="E137" s="209" t="s">
        <v>172</v>
      </c>
      <c r="F137" s="210" t="s">
        <v>173</v>
      </c>
      <c r="G137" s="210"/>
      <c r="H137" s="210"/>
      <c r="I137" s="210"/>
      <c r="J137" s="211" t="s">
        <v>174</v>
      </c>
      <c r="K137" s="212">
        <v>5.73</v>
      </c>
      <c r="L137" s="213">
        <v>0</v>
      </c>
      <c r="M137" s="213"/>
      <c r="N137" s="214">
        <v>0</v>
      </c>
      <c r="O137" s="214"/>
      <c r="P137" s="214"/>
      <c r="Q137" s="214"/>
      <c r="R137" s="165"/>
      <c r="T137" s="205"/>
      <c r="U137" s="45" t="s">
        <v>37</v>
      </c>
      <c r="V137" s="35"/>
      <c r="W137" s="206">
        <f t="shared" si="5"/>
        <v>0</v>
      </c>
      <c r="X137" s="206">
        <v>1</v>
      </c>
      <c r="Y137" s="206">
        <f t="shared" si="6"/>
        <v>5.73</v>
      </c>
      <c r="Z137" s="206">
        <v>0</v>
      </c>
      <c r="AA137" s="207">
        <f t="shared" si="7"/>
        <v>0</v>
      </c>
      <c r="AR137" s="11" t="s">
        <v>175</v>
      </c>
      <c r="AT137" s="11" t="s">
        <v>171</v>
      </c>
      <c r="AU137" s="11" t="s">
        <v>94</v>
      </c>
      <c r="AY137" s="11" t="s">
        <v>138</v>
      </c>
      <c r="BE137" s="121">
        <f t="shared" si="8"/>
        <v>0</v>
      </c>
      <c r="BF137" s="121">
        <f t="shared" si="9"/>
        <v>0</v>
      </c>
      <c r="BG137" s="121">
        <f t="shared" si="10"/>
        <v>0</v>
      </c>
      <c r="BH137" s="121">
        <f t="shared" si="11"/>
        <v>0</v>
      </c>
      <c r="BI137" s="121">
        <f t="shared" si="12"/>
        <v>0</v>
      </c>
      <c r="BJ137" s="11" t="s">
        <v>78</v>
      </c>
      <c r="BK137" s="121">
        <f t="shared" si="13"/>
        <v>0</v>
      </c>
      <c r="BL137" s="11" t="s">
        <v>143</v>
      </c>
      <c r="BM137" s="11" t="s">
        <v>176</v>
      </c>
    </row>
    <row r="138" spans="2:63" s="184" customFormat="1" ht="29.25" customHeight="1">
      <c r="B138" s="185"/>
      <c r="C138" s="186"/>
      <c r="D138" s="196" t="s">
        <v>106</v>
      </c>
      <c r="E138" s="196"/>
      <c r="F138" s="196"/>
      <c r="G138" s="196"/>
      <c r="H138" s="196"/>
      <c r="I138" s="196"/>
      <c r="J138" s="196"/>
      <c r="K138" s="196"/>
      <c r="L138" s="196"/>
      <c r="M138" s="196"/>
      <c r="N138" s="215">
        <v>0</v>
      </c>
      <c r="O138" s="215"/>
      <c r="P138" s="215"/>
      <c r="Q138" s="215"/>
      <c r="R138" s="189"/>
      <c r="T138" s="190"/>
      <c r="U138" s="186"/>
      <c r="V138" s="186"/>
      <c r="W138" s="191">
        <f>SUM(W139:W142)</f>
        <v>0</v>
      </c>
      <c r="X138" s="186"/>
      <c r="Y138" s="191">
        <f>SUM(Y139:Y142)</f>
        <v>111.49987</v>
      </c>
      <c r="Z138" s="186"/>
      <c r="AA138" s="192">
        <f>SUM(AA139:AA142)</f>
        <v>0</v>
      </c>
      <c r="AR138" s="193" t="s">
        <v>78</v>
      </c>
      <c r="AT138" s="194" t="s">
        <v>71</v>
      </c>
      <c r="AU138" s="194" t="s">
        <v>78</v>
      </c>
      <c r="AY138" s="193" t="s">
        <v>138</v>
      </c>
      <c r="BK138" s="195">
        <f>SUM(BK139:BK142)</f>
        <v>0</v>
      </c>
    </row>
    <row r="139" spans="2:65" s="33" customFormat="1" ht="38.25" customHeight="1">
      <c r="B139" s="163"/>
      <c r="C139" s="198" t="s">
        <v>177</v>
      </c>
      <c r="D139" s="198" t="s">
        <v>139</v>
      </c>
      <c r="E139" s="199" t="s">
        <v>178</v>
      </c>
      <c r="F139" s="200" t="s">
        <v>179</v>
      </c>
      <c r="G139" s="200"/>
      <c r="H139" s="200"/>
      <c r="I139" s="200"/>
      <c r="J139" s="201" t="s">
        <v>180</v>
      </c>
      <c r="K139" s="202">
        <v>31</v>
      </c>
      <c r="L139" s="203">
        <v>0</v>
      </c>
      <c r="M139" s="203"/>
      <c r="N139" s="204">
        <v>0</v>
      </c>
      <c r="O139" s="204"/>
      <c r="P139" s="204"/>
      <c r="Q139" s="204"/>
      <c r="R139" s="165"/>
      <c r="T139" s="205"/>
      <c r="U139" s="45" t="s">
        <v>37</v>
      </c>
      <c r="V139" s="35"/>
      <c r="W139" s="206">
        <f>V139*K139</f>
        <v>0</v>
      </c>
      <c r="X139" s="206">
        <v>0.0006000000000000001</v>
      </c>
      <c r="Y139" s="206">
        <f>X139*K139</f>
        <v>0.018600000000000002</v>
      </c>
      <c r="Z139" s="206">
        <v>0</v>
      </c>
      <c r="AA139" s="207">
        <f>Z139*K139</f>
        <v>0</v>
      </c>
      <c r="AR139" s="11" t="s">
        <v>181</v>
      </c>
      <c r="AT139" s="11" t="s">
        <v>139</v>
      </c>
      <c r="AU139" s="11" t="s">
        <v>94</v>
      </c>
      <c r="AY139" s="11" t="s">
        <v>138</v>
      </c>
      <c r="BE139" s="121">
        <f>IF(U139="základní",N139,0)</f>
        <v>0</v>
      </c>
      <c r="BF139" s="121">
        <f>IF(U139="snížená",N139,0)</f>
        <v>0</v>
      </c>
      <c r="BG139" s="121">
        <f>IF(U139="zákl. přenesená",N139,0)</f>
        <v>0</v>
      </c>
      <c r="BH139" s="121">
        <f>IF(U139="sníž. přenesená",N139,0)</f>
        <v>0</v>
      </c>
      <c r="BI139" s="121">
        <f>IF(U139="nulová",N139,0)</f>
        <v>0</v>
      </c>
      <c r="BJ139" s="11" t="s">
        <v>78</v>
      </c>
      <c r="BK139" s="121">
        <f>ROUND(L139*K139,2)</f>
        <v>0</v>
      </c>
      <c r="BL139" s="11" t="s">
        <v>181</v>
      </c>
      <c r="BM139" s="11" t="s">
        <v>182</v>
      </c>
    </row>
    <row r="140" spans="2:65" s="33" customFormat="1" ht="38.25" customHeight="1">
      <c r="B140" s="163"/>
      <c r="C140" s="198" t="s">
        <v>183</v>
      </c>
      <c r="D140" s="198" t="s">
        <v>139</v>
      </c>
      <c r="E140" s="199" t="s">
        <v>184</v>
      </c>
      <c r="F140" s="200" t="s">
        <v>185</v>
      </c>
      <c r="G140" s="200"/>
      <c r="H140" s="200"/>
      <c r="I140" s="200"/>
      <c r="J140" s="201" t="s">
        <v>186</v>
      </c>
      <c r="K140" s="202">
        <v>31</v>
      </c>
      <c r="L140" s="203">
        <v>0</v>
      </c>
      <c r="M140" s="203"/>
      <c r="N140" s="204">
        <v>0</v>
      </c>
      <c r="O140" s="204"/>
      <c r="P140" s="204"/>
      <c r="Q140" s="204"/>
      <c r="R140" s="165"/>
      <c r="T140" s="205"/>
      <c r="U140" s="45" t="s">
        <v>37</v>
      </c>
      <c r="V140" s="35"/>
      <c r="W140" s="206">
        <f>V140*K140</f>
        <v>0</v>
      </c>
      <c r="X140" s="206">
        <v>0.22657000000000002</v>
      </c>
      <c r="Y140" s="206">
        <f>X140*K140</f>
        <v>7.023670000000001</v>
      </c>
      <c r="Z140" s="206">
        <v>0</v>
      </c>
      <c r="AA140" s="207">
        <f>Z140*K140</f>
        <v>0</v>
      </c>
      <c r="AR140" s="11" t="s">
        <v>143</v>
      </c>
      <c r="AT140" s="11" t="s">
        <v>139</v>
      </c>
      <c r="AU140" s="11" t="s">
        <v>94</v>
      </c>
      <c r="AY140" s="11" t="s">
        <v>138</v>
      </c>
      <c r="BE140" s="121">
        <f>IF(U140="základní",N140,0)</f>
        <v>0</v>
      </c>
      <c r="BF140" s="121">
        <f>IF(U140="snížená",N140,0)</f>
        <v>0</v>
      </c>
      <c r="BG140" s="121">
        <f>IF(U140="zákl. přenesená",N140,0)</f>
        <v>0</v>
      </c>
      <c r="BH140" s="121">
        <f>IF(U140="sníž. přenesená",N140,0)</f>
        <v>0</v>
      </c>
      <c r="BI140" s="121">
        <f>IF(U140="nulová",N140,0)</f>
        <v>0</v>
      </c>
      <c r="BJ140" s="11" t="s">
        <v>78</v>
      </c>
      <c r="BK140" s="121">
        <f>ROUND(L140*K140,2)</f>
        <v>0</v>
      </c>
      <c r="BL140" s="11" t="s">
        <v>143</v>
      </c>
      <c r="BM140" s="11" t="s">
        <v>187</v>
      </c>
    </row>
    <row r="141" spans="2:65" s="33" customFormat="1" ht="38.25" customHeight="1">
      <c r="B141" s="163"/>
      <c r="C141" s="198" t="s">
        <v>188</v>
      </c>
      <c r="D141" s="198" t="s">
        <v>139</v>
      </c>
      <c r="E141" s="199" t="s">
        <v>189</v>
      </c>
      <c r="F141" s="200" t="s">
        <v>190</v>
      </c>
      <c r="G141" s="200"/>
      <c r="H141" s="200"/>
      <c r="I141" s="200"/>
      <c r="J141" s="201" t="s">
        <v>180</v>
      </c>
      <c r="K141" s="202">
        <v>134</v>
      </c>
      <c r="L141" s="203">
        <v>0</v>
      </c>
      <c r="M141" s="203"/>
      <c r="N141" s="204">
        <v>0</v>
      </c>
      <c r="O141" s="204"/>
      <c r="P141" s="204"/>
      <c r="Q141" s="204"/>
      <c r="R141" s="165"/>
      <c r="T141" s="205"/>
      <c r="U141" s="45" t="s">
        <v>37</v>
      </c>
      <c r="V141" s="35"/>
      <c r="W141" s="206">
        <f>V141*K141</f>
        <v>0</v>
      </c>
      <c r="X141" s="206">
        <v>0</v>
      </c>
      <c r="Y141" s="206">
        <f>X141*K141</f>
        <v>0</v>
      </c>
      <c r="Z141" s="206">
        <v>0</v>
      </c>
      <c r="AA141" s="207">
        <f>Z141*K141</f>
        <v>0</v>
      </c>
      <c r="AR141" s="11" t="s">
        <v>143</v>
      </c>
      <c r="AT141" s="11" t="s">
        <v>139</v>
      </c>
      <c r="AU141" s="11" t="s">
        <v>94</v>
      </c>
      <c r="AY141" s="11" t="s">
        <v>138</v>
      </c>
      <c r="BE141" s="121">
        <f>IF(U141="základní",N141,0)</f>
        <v>0</v>
      </c>
      <c r="BF141" s="121">
        <f>IF(U141="snížená",N141,0)</f>
        <v>0</v>
      </c>
      <c r="BG141" s="121">
        <f>IF(U141="zákl. přenesená",N141,0)</f>
        <v>0</v>
      </c>
      <c r="BH141" s="121">
        <f>IF(U141="sníž. přenesená",N141,0)</f>
        <v>0</v>
      </c>
      <c r="BI141" s="121">
        <f>IF(U141="nulová",N141,0)</f>
        <v>0</v>
      </c>
      <c r="BJ141" s="11" t="s">
        <v>78</v>
      </c>
      <c r="BK141" s="121">
        <f>ROUND(L141*K141,2)</f>
        <v>0</v>
      </c>
      <c r="BL141" s="11" t="s">
        <v>143</v>
      </c>
      <c r="BM141" s="11" t="s">
        <v>191</v>
      </c>
    </row>
    <row r="142" spans="2:65" s="33" customFormat="1" ht="38.25" customHeight="1">
      <c r="B142" s="163"/>
      <c r="C142" s="198" t="s">
        <v>192</v>
      </c>
      <c r="D142" s="198" t="s">
        <v>139</v>
      </c>
      <c r="E142" s="199" t="s">
        <v>193</v>
      </c>
      <c r="F142" s="200" t="s">
        <v>194</v>
      </c>
      <c r="G142" s="200"/>
      <c r="H142" s="200"/>
      <c r="I142" s="200"/>
      <c r="J142" s="201" t="s">
        <v>142</v>
      </c>
      <c r="K142" s="202">
        <v>48.36</v>
      </c>
      <c r="L142" s="203">
        <v>0</v>
      </c>
      <c r="M142" s="203"/>
      <c r="N142" s="204">
        <v>0</v>
      </c>
      <c r="O142" s="204"/>
      <c r="P142" s="204"/>
      <c r="Q142" s="204"/>
      <c r="R142" s="165"/>
      <c r="T142" s="205"/>
      <c r="U142" s="45" t="s">
        <v>37</v>
      </c>
      <c r="V142" s="35"/>
      <c r="W142" s="206">
        <f>V142*K142</f>
        <v>0</v>
      </c>
      <c r="X142" s="206">
        <v>2.16</v>
      </c>
      <c r="Y142" s="206">
        <f>X142*K142</f>
        <v>104.4576</v>
      </c>
      <c r="Z142" s="206">
        <v>0</v>
      </c>
      <c r="AA142" s="207">
        <f>Z142*K142</f>
        <v>0</v>
      </c>
      <c r="AR142" s="11" t="s">
        <v>143</v>
      </c>
      <c r="AT142" s="11" t="s">
        <v>139</v>
      </c>
      <c r="AU142" s="11" t="s">
        <v>94</v>
      </c>
      <c r="AY142" s="11" t="s">
        <v>138</v>
      </c>
      <c r="BE142" s="121">
        <f>IF(U142="základní",N142,0)</f>
        <v>0</v>
      </c>
      <c r="BF142" s="121">
        <f>IF(U142="snížená",N142,0)</f>
        <v>0</v>
      </c>
      <c r="BG142" s="121">
        <f>IF(U142="zákl. přenesená",N142,0)</f>
        <v>0</v>
      </c>
      <c r="BH142" s="121">
        <f>IF(U142="sníž. přenesená",N142,0)</f>
        <v>0</v>
      </c>
      <c r="BI142" s="121">
        <f>IF(U142="nulová",N142,0)</f>
        <v>0</v>
      </c>
      <c r="BJ142" s="11" t="s">
        <v>78</v>
      </c>
      <c r="BK142" s="121">
        <f>ROUND(L142*K142,2)</f>
        <v>0</v>
      </c>
      <c r="BL142" s="11" t="s">
        <v>143</v>
      </c>
      <c r="BM142" s="11" t="s">
        <v>143</v>
      </c>
    </row>
    <row r="143" spans="2:63" s="184" customFormat="1" ht="29.25" customHeight="1">
      <c r="B143" s="185"/>
      <c r="C143" s="186"/>
      <c r="D143" s="196" t="s">
        <v>107</v>
      </c>
      <c r="E143" s="196"/>
      <c r="F143" s="196"/>
      <c r="G143" s="196"/>
      <c r="H143" s="196"/>
      <c r="I143" s="196"/>
      <c r="J143" s="196"/>
      <c r="K143" s="196"/>
      <c r="L143" s="196"/>
      <c r="M143" s="196"/>
      <c r="N143" s="215">
        <v>0</v>
      </c>
      <c r="O143" s="215"/>
      <c r="P143" s="215"/>
      <c r="Q143" s="215"/>
      <c r="R143" s="189"/>
      <c r="T143" s="190"/>
      <c r="U143" s="186"/>
      <c r="V143" s="186"/>
      <c r="W143" s="191">
        <f>SUM(W144:W146)</f>
        <v>0</v>
      </c>
      <c r="X143" s="186"/>
      <c r="Y143" s="191">
        <f>SUM(Y144:Y146)</f>
        <v>0</v>
      </c>
      <c r="Z143" s="186"/>
      <c r="AA143" s="192">
        <f>SUM(AA144:AA146)</f>
        <v>0</v>
      </c>
      <c r="AR143" s="193" t="s">
        <v>78</v>
      </c>
      <c r="AT143" s="194" t="s">
        <v>71</v>
      </c>
      <c r="AU143" s="194" t="s">
        <v>78</v>
      </c>
      <c r="AY143" s="193" t="s">
        <v>138</v>
      </c>
      <c r="BK143" s="195">
        <f>SUM(BK144:BK146)</f>
        <v>0</v>
      </c>
    </row>
    <row r="144" spans="2:65" s="33" customFormat="1" ht="25.5" customHeight="1">
      <c r="B144" s="163"/>
      <c r="C144" s="198" t="s">
        <v>10</v>
      </c>
      <c r="D144" s="198" t="s">
        <v>139</v>
      </c>
      <c r="E144" s="199" t="s">
        <v>195</v>
      </c>
      <c r="F144" s="200" t="s">
        <v>196</v>
      </c>
      <c r="G144" s="200"/>
      <c r="H144" s="200"/>
      <c r="I144" s="200"/>
      <c r="J144" s="201" t="s">
        <v>197</v>
      </c>
      <c r="K144" s="202">
        <v>29</v>
      </c>
      <c r="L144" s="203">
        <v>0</v>
      </c>
      <c r="M144" s="203"/>
      <c r="N144" s="204">
        <v>0</v>
      </c>
      <c r="O144" s="204"/>
      <c r="P144" s="204"/>
      <c r="Q144" s="204"/>
      <c r="R144" s="165"/>
      <c r="T144" s="205"/>
      <c r="U144" s="45" t="s">
        <v>37</v>
      </c>
      <c r="V144" s="35"/>
      <c r="W144" s="206">
        <f>V144*K144</f>
        <v>0</v>
      </c>
      <c r="X144" s="206">
        <v>0</v>
      </c>
      <c r="Y144" s="206">
        <f>X144*K144</f>
        <v>0</v>
      </c>
      <c r="Z144" s="206">
        <v>0</v>
      </c>
      <c r="AA144" s="207">
        <f>Z144*K144</f>
        <v>0</v>
      </c>
      <c r="AR144" s="11" t="s">
        <v>143</v>
      </c>
      <c r="AT144" s="11" t="s">
        <v>139</v>
      </c>
      <c r="AU144" s="11" t="s">
        <v>94</v>
      </c>
      <c r="AY144" s="11" t="s">
        <v>138</v>
      </c>
      <c r="BE144" s="121">
        <f>IF(U144="základní",N144,0)</f>
        <v>0</v>
      </c>
      <c r="BF144" s="121">
        <f>IF(U144="snížená",N144,0)</f>
        <v>0</v>
      </c>
      <c r="BG144" s="121">
        <f>IF(U144="zákl. přenesená",N144,0)</f>
        <v>0</v>
      </c>
      <c r="BH144" s="121">
        <f>IF(U144="sníž. přenesená",N144,0)</f>
        <v>0</v>
      </c>
      <c r="BI144" s="121">
        <f>IF(U144="nulová",N144,0)</f>
        <v>0</v>
      </c>
      <c r="BJ144" s="11" t="s">
        <v>78</v>
      </c>
      <c r="BK144" s="121">
        <f>ROUND(L144*K144,2)</f>
        <v>0</v>
      </c>
      <c r="BL144" s="11" t="s">
        <v>143</v>
      </c>
      <c r="BM144" s="11" t="s">
        <v>158</v>
      </c>
    </row>
    <row r="145" spans="2:65" s="33" customFormat="1" ht="16.5" customHeight="1">
      <c r="B145" s="163"/>
      <c r="C145" s="198" t="s">
        <v>181</v>
      </c>
      <c r="D145" s="198" t="s">
        <v>139</v>
      </c>
      <c r="E145" s="199" t="s">
        <v>198</v>
      </c>
      <c r="F145" s="200" t="s">
        <v>199</v>
      </c>
      <c r="G145" s="200"/>
      <c r="H145" s="200"/>
      <c r="I145" s="200"/>
      <c r="J145" s="201" t="s">
        <v>180</v>
      </c>
      <c r="K145" s="202">
        <v>135</v>
      </c>
      <c r="L145" s="203">
        <v>0</v>
      </c>
      <c r="M145" s="203"/>
      <c r="N145" s="204">
        <v>0</v>
      </c>
      <c r="O145" s="204"/>
      <c r="P145" s="204"/>
      <c r="Q145" s="204"/>
      <c r="R145" s="165"/>
      <c r="T145" s="205"/>
      <c r="U145" s="45" t="s">
        <v>37</v>
      </c>
      <c r="V145" s="35"/>
      <c r="W145" s="206">
        <f>V145*K145</f>
        <v>0</v>
      </c>
      <c r="X145" s="206">
        <v>0</v>
      </c>
      <c r="Y145" s="206">
        <f>X145*K145</f>
        <v>0</v>
      </c>
      <c r="Z145" s="206">
        <v>0</v>
      </c>
      <c r="AA145" s="207">
        <f>Z145*K145</f>
        <v>0</v>
      </c>
      <c r="AR145" s="11" t="s">
        <v>143</v>
      </c>
      <c r="AT145" s="11" t="s">
        <v>139</v>
      </c>
      <c r="AU145" s="11" t="s">
        <v>94</v>
      </c>
      <c r="AY145" s="11" t="s">
        <v>138</v>
      </c>
      <c r="BE145" s="121">
        <f>IF(U145="základní",N145,0)</f>
        <v>0</v>
      </c>
      <c r="BF145" s="121">
        <f>IF(U145="snížená",N145,0)</f>
        <v>0</v>
      </c>
      <c r="BG145" s="121">
        <f>IF(U145="zákl. přenesená",N145,0)</f>
        <v>0</v>
      </c>
      <c r="BH145" s="121">
        <f>IF(U145="sníž. přenesená",N145,0)</f>
        <v>0</v>
      </c>
      <c r="BI145" s="121">
        <f>IF(U145="nulová",N145,0)</f>
        <v>0</v>
      </c>
      <c r="BJ145" s="11" t="s">
        <v>78</v>
      </c>
      <c r="BK145" s="121">
        <f>ROUND(L145*K145,2)</f>
        <v>0</v>
      </c>
      <c r="BL145" s="11" t="s">
        <v>143</v>
      </c>
      <c r="BM145" s="11" t="s">
        <v>175</v>
      </c>
    </row>
    <row r="146" spans="2:65" s="33" customFormat="1" ht="38.25" customHeight="1">
      <c r="B146" s="163"/>
      <c r="C146" s="198" t="s">
        <v>200</v>
      </c>
      <c r="D146" s="198" t="s">
        <v>139</v>
      </c>
      <c r="E146" s="199" t="s">
        <v>201</v>
      </c>
      <c r="F146" s="200" t="s">
        <v>202</v>
      </c>
      <c r="G146" s="200"/>
      <c r="H146" s="200"/>
      <c r="I146" s="200"/>
      <c r="J146" s="201" t="s">
        <v>142</v>
      </c>
      <c r="K146" s="202">
        <v>2</v>
      </c>
      <c r="L146" s="203">
        <v>0</v>
      </c>
      <c r="M146" s="203"/>
      <c r="N146" s="204">
        <v>0</v>
      </c>
      <c r="O146" s="204"/>
      <c r="P146" s="204"/>
      <c r="Q146" s="204"/>
      <c r="R146" s="165"/>
      <c r="T146" s="205"/>
      <c r="U146" s="45" t="s">
        <v>37</v>
      </c>
      <c r="V146" s="35"/>
      <c r="W146" s="206">
        <f>V146*K146</f>
        <v>0</v>
      </c>
      <c r="X146" s="206">
        <v>0</v>
      </c>
      <c r="Y146" s="206">
        <f>X146*K146</f>
        <v>0</v>
      </c>
      <c r="Z146" s="206">
        <v>0</v>
      </c>
      <c r="AA146" s="207">
        <f>Z146*K146</f>
        <v>0</v>
      </c>
      <c r="AR146" s="11" t="s">
        <v>143</v>
      </c>
      <c r="AT146" s="11" t="s">
        <v>139</v>
      </c>
      <c r="AU146" s="11" t="s">
        <v>94</v>
      </c>
      <c r="AY146" s="11" t="s">
        <v>138</v>
      </c>
      <c r="BE146" s="121">
        <f>IF(U146="základní",N146,0)</f>
        <v>0</v>
      </c>
      <c r="BF146" s="121">
        <f>IF(U146="snížená",N146,0)</f>
        <v>0</v>
      </c>
      <c r="BG146" s="121">
        <f>IF(U146="zákl. přenesená",N146,0)</f>
        <v>0</v>
      </c>
      <c r="BH146" s="121">
        <f>IF(U146="sníž. přenesená",N146,0)</f>
        <v>0</v>
      </c>
      <c r="BI146" s="121">
        <f>IF(U146="nulová",N146,0)</f>
        <v>0</v>
      </c>
      <c r="BJ146" s="11" t="s">
        <v>78</v>
      </c>
      <c r="BK146" s="121">
        <f>ROUND(L146*K146,2)</f>
        <v>0</v>
      </c>
      <c r="BL146" s="11" t="s">
        <v>143</v>
      </c>
      <c r="BM146" s="11" t="s">
        <v>170</v>
      </c>
    </row>
    <row r="147" spans="2:63" s="184" customFormat="1" ht="29.25" customHeight="1">
      <c r="B147" s="185"/>
      <c r="C147" s="186"/>
      <c r="D147" s="196" t="s">
        <v>108</v>
      </c>
      <c r="E147" s="196"/>
      <c r="F147" s="196"/>
      <c r="G147" s="196"/>
      <c r="H147" s="196"/>
      <c r="I147" s="196"/>
      <c r="J147" s="196"/>
      <c r="K147" s="196"/>
      <c r="L147" s="196"/>
      <c r="M147" s="196"/>
      <c r="N147" s="215">
        <v>0</v>
      </c>
      <c r="O147" s="215"/>
      <c r="P147" s="215"/>
      <c r="Q147" s="215"/>
      <c r="R147" s="189"/>
      <c r="T147" s="190"/>
      <c r="U147" s="186"/>
      <c r="V147" s="186"/>
      <c r="W147" s="191">
        <f>W148</f>
        <v>0</v>
      </c>
      <c r="X147" s="186"/>
      <c r="Y147" s="191">
        <f>Y148</f>
        <v>0</v>
      </c>
      <c r="Z147" s="186"/>
      <c r="AA147" s="192">
        <f>AA148</f>
        <v>0</v>
      </c>
      <c r="AR147" s="193" t="s">
        <v>78</v>
      </c>
      <c r="AT147" s="194" t="s">
        <v>71</v>
      </c>
      <c r="AU147" s="194" t="s">
        <v>78</v>
      </c>
      <c r="AY147" s="193" t="s">
        <v>138</v>
      </c>
      <c r="BK147" s="195">
        <f>BK148</f>
        <v>0</v>
      </c>
    </row>
    <row r="148" spans="2:65" s="33" customFormat="1" ht="25.5" customHeight="1">
      <c r="B148" s="163"/>
      <c r="C148" s="198" t="s">
        <v>203</v>
      </c>
      <c r="D148" s="198" t="s">
        <v>139</v>
      </c>
      <c r="E148" s="199" t="s">
        <v>204</v>
      </c>
      <c r="F148" s="200" t="s">
        <v>205</v>
      </c>
      <c r="G148" s="200"/>
      <c r="H148" s="200"/>
      <c r="I148" s="200"/>
      <c r="J148" s="201" t="s">
        <v>206</v>
      </c>
      <c r="K148" s="202">
        <v>4</v>
      </c>
      <c r="L148" s="203">
        <v>0</v>
      </c>
      <c r="M148" s="203"/>
      <c r="N148" s="204">
        <v>0</v>
      </c>
      <c r="O148" s="204"/>
      <c r="P148" s="204"/>
      <c r="Q148" s="204"/>
      <c r="R148" s="165"/>
      <c r="T148" s="205"/>
      <c r="U148" s="45" t="s">
        <v>37</v>
      </c>
      <c r="V148" s="35"/>
      <c r="W148" s="206">
        <f>V148*K148</f>
        <v>0</v>
      </c>
      <c r="X148" s="206">
        <v>0</v>
      </c>
      <c r="Y148" s="206">
        <f>X148*K148</f>
        <v>0</v>
      </c>
      <c r="Z148" s="206">
        <v>0</v>
      </c>
      <c r="AA148" s="207">
        <f>Z148*K148</f>
        <v>0</v>
      </c>
      <c r="AR148" s="11" t="s">
        <v>143</v>
      </c>
      <c r="AT148" s="11" t="s">
        <v>139</v>
      </c>
      <c r="AU148" s="11" t="s">
        <v>94</v>
      </c>
      <c r="AY148" s="11" t="s">
        <v>138</v>
      </c>
      <c r="BE148" s="121">
        <f>IF(U148="základní",N148,0)</f>
        <v>0</v>
      </c>
      <c r="BF148" s="121">
        <f>IF(U148="snížená",N148,0)</f>
        <v>0</v>
      </c>
      <c r="BG148" s="121">
        <f>IF(U148="zákl. přenesená",N148,0)</f>
        <v>0</v>
      </c>
      <c r="BH148" s="121">
        <f>IF(U148="sníž. přenesená",N148,0)</f>
        <v>0</v>
      </c>
      <c r="BI148" s="121">
        <f>IF(U148="nulová",N148,0)</f>
        <v>0</v>
      </c>
      <c r="BJ148" s="11" t="s">
        <v>78</v>
      </c>
      <c r="BK148" s="121">
        <f>ROUND(L148*K148,2)</f>
        <v>0</v>
      </c>
      <c r="BL148" s="11" t="s">
        <v>143</v>
      </c>
      <c r="BM148" s="11" t="s">
        <v>183</v>
      </c>
    </row>
    <row r="149" spans="2:63" s="184" customFormat="1" ht="29.25" customHeight="1">
      <c r="B149" s="185"/>
      <c r="C149" s="186"/>
      <c r="D149" s="196" t="s">
        <v>109</v>
      </c>
      <c r="E149" s="196"/>
      <c r="F149" s="196"/>
      <c r="G149" s="196"/>
      <c r="H149" s="196"/>
      <c r="I149" s="196"/>
      <c r="J149" s="196"/>
      <c r="K149" s="196"/>
      <c r="L149" s="196"/>
      <c r="M149" s="196"/>
      <c r="N149" s="215">
        <v>0</v>
      </c>
      <c r="O149" s="215"/>
      <c r="P149" s="215"/>
      <c r="Q149" s="215"/>
      <c r="R149" s="189"/>
      <c r="T149" s="190"/>
      <c r="U149" s="186"/>
      <c r="V149" s="186"/>
      <c r="W149" s="191">
        <f>SUM(W150:W158)</f>
        <v>0</v>
      </c>
      <c r="X149" s="186"/>
      <c r="Y149" s="191">
        <f>SUM(Y150:Y158)</f>
        <v>55.65518481</v>
      </c>
      <c r="Z149" s="186"/>
      <c r="AA149" s="192">
        <f>SUM(AA150:AA158)</f>
        <v>0</v>
      </c>
      <c r="AR149" s="193" t="s">
        <v>78</v>
      </c>
      <c r="AT149" s="194" t="s">
        <v>71</v>
      </c>
      <c r="AU149" s="194" t="s">
        <v>78</v>
      </c>
      <c r="AY149" s="193" t="s">
        <v>138</v>
      </c>
      <c r="BK149" s="195">
        <f>SUM(BK150:BK158)</f>
        <v>0</v>
      </c>
    </row>
    <row r="150" spans="2:65" s="33" customFormat="1" ht="38.25" customHeight="1">
      <c r="B150" s="163"/>
      <c r="C150" s="198" t="s">
        <v>207</v>
      </c>
      <c r="D150" s="198" t="s">
        <v>139</v>
      </c>
      <c r="E150" s="199" t="s">
        <v>208</v>
      </c>
      <c r="F150" s="200" t="s">
        <v>209</v>
      </c>
      <c r="G150" s="200"/>
      <c r="H150" s="200"/>
      <c r="I150" s="200"/>
      <c r="J150" s="201" t="s">
        <v>142</v>
      </c>
      <c r="K150" s="202">
        <v>21.785</v>
      </c>
      <c r="L150" s="203">
        <v>0</v>
      </c>
      <c r="M150" s="203"/>
      <c r="N150" s="204">
        <v>0</v>
      </c>
      <c r="O150" s="204"/>
      <c r="P150" s="204"/>
      <c r="Q150" s="204"/>
      <c r="R150" s="165"/>
      <c r="T150" s="205"/>
      <c r="U150" s="45" t="s">
        <v>37</v>
      </c>
      <c r="V150" s="35"/>
      <c r="W150" s="206">
        <f aca="true" t="shared" si="14" ref="W150:W158">V150*K150</f>
        <v>0</v>
      </c>
      <c r="X150" s="206">
        <v>2.45329</v>
      </c>
      <c r="Y150" s="206">
        <f aca="true" t="shared" si="15" ref="Y150:Y158">X150*K150</f>
        <v>53.44492265</v>
      </c>
      <c r="Z150" s="206">
        <v>0</v>
      </c>
      <c r="AA150" s="207">
        <f aca="true" t="shared" si="16" ref="AA150:AA158">Z150*K150</f>
        <v>0</v>
      </c>
      <c r="AR150" s="11" t="s">
        <v>143</v>
      </c>
      <c r="AT150" s="11" t="s">
        <v>139</v>
      </c>
      <c r="AU150" s="11" t="s">
        <v>94</v>
      </c>
      <c r="AY150" s="11" t="s">
        <v>138</v>
      </c>
      <c r="BE150" s="121">
        <f aca="true" t="shared" si="17" ref="BE150:BE158">IF(U150="základní",N150,0)</f>
        <v>0</v>
      </c>
      <c r="BF150" s="121">
        <f aca="true" t="shared" si="18" ref="BF150:BF158">IF(U150="snížená",N150,0)</f>
        <v>0</v>
      </c>
      <c r="BG150" s="121">
        <f aca="true" t="shared" si="19" ref="BG150:BG158">IF(U150="zákl. přenesená",N150,0)</f>
        <v>0</v>
      </c>
      <c r="BH150" s="121">
        <f aca="true" t="shared" si="20" ref="BH150:BH158">IF(U150="sníž. přenesená",N150,0)</f>
        <v>0</v>
      </c>
      <c r="BI150" s="121">
        <f aca="true" t="shared" si="21" ref="BI150:BI158">IF(U150="nulová",N150,0)</f>
        <v>0</v>
      </c>
      <c r="BJ150" s="11" t="s">
        <v>78</v>
      </c>
      <c r="BK150" s="121">
        <f aca="true" t="shared" si="22" ref="BK150:BK158">ROUND(L150*K150,2)</f>
        <v>0</v>
      </c>
      <c r="BL150" s="11" t="s">
        <v>143</v>
      </c>
      <c r="BM150" s="11" t="s">
        <v>210</v>
      </c>
    </row>
    <row r="151" spans="2:65" s="33" customFormat="1" ht="25.5" customHeight="1">
      <c r="B151" s="163"/>
      <c r="C151" s="198" t="s">
        <v>9</v>
      </c>
      <c r="D151" s="198" t="s">
        <v>139</v>
      </c>
      <c r="E151" s="199" t="s">
        <v>211</v>
      </c>
      <c r="F151" s="200" t="s">
        <v>212</v>
      </c>
      <c r="G151" s="200"/>
      <c r="H151" s="200"/>
      <c r="I151" s="200"/>
      <c r="J151" s="201" t="s">
        <v>174</v>
      </c>
      <c r="K151" s="202">
        <v>1.017</v>
      </c>
      <c r="L151" s="203">
        <v>0</v>
      </c>
      <c r="M151" s="203"/>
      <c r="N151" s="204">
        <v>0</v>
      </c>
      <c r="O151" s="204"/>
      <c r="P151" s="204"/>
      <c r="Q151" s="204"/>
      <c r="R151" s="165"/>
      <c r="T151" s="205"/>
      <c r="U151" s="45" t="s">
        <v>37</v>
      </c>
      <c r="V151" s="35"/>
      <c r="W151" s="206">
        <f t="shared" si="14"/>
        <v>0</v>
      </c>
      <c r="X151" s="206">
        <v>1.05259</v>
      </c>
      <c r="Y151" s="206">
        <f t="shared" si="15"/>
        <v>1.0704840299999998</v>
      </c>
      <c r="Z151" s="206">
        <v>0</v>
      </c>
      <c r="AA151" s="207">
        <f t="shared" si="16"/>
        <v>0</v>
      </c>
      <c r="AR151" s="11" t="s">
        <v>143</v>
      </c>
      <c r="AT151" s="11" t="s">
        <v>139</v>
      </c>
      <c r="AU151" s="11" t="s">
        <v>94</v>
      </c>
      <c r="AY151" s="11" t="s">
        <v>138</v>
      </c>
      <c r="BE151" s="121">
        <f t="shared" si="17"/>
        <v>0</v>
      </c>
      <c r="BF151" s="121">
        <f t="shared" si="18"/>
        <v>0</v>
      </c>
      <c r="BG151" s="121">
        <f t="shared" si="19"/>
        <v>0</v>
      </c>
      <c r="BH151" s="121">
        <f t="shared" si="20"/>
        <v>0</v>
      </c>
      <c r="BI151" s="121">
        <f t="shared" si="21"/>
        <v>0</v>
      </c>
      <c r="BJ151" s="11" t="s">
        <v>78</v>
      </c>
      <c r="BK151" s="121">
        <f t="shared" si="22"/>
        <v>0</v>
      </c>
      <c r="BL151" s="11" t="s">
        <v>143</v>
      </c>
      <c r="BM151" s="11" t="s">
        <v>213</v>
      </c>
    </row>
    <row r="152" spans="2:65" s="33" customFormat="1" ht="25.5" customHeight="1">
      <c r="B152" s="163"/>
      <c r="C152" s="198" t="s">
        <v>214</v>
      </c>
      <c r="D152" s="198" t="s">
        <v>139</v>
      </c>
      <c r="E152" s="199" t="s">
        <v>215</v>
      </c>
      <c r="F152" s="200" t="s">
        <v>216</v>
      </c>
      <c r="G152" s="200"/>
      <c r="H152" s="200"/>
      <c r="I152" s="200"/>
      <c r="J152" s="201" t="s">
        <v>142</v>
      </c>
      <c r="K152" s="202">
        <v>21.785</v>
      </c>
      <c r="L152" s="203">
        <v>0</v>
      </c>
      <c r="M152" s="203"/>
      <c r="N152" s="204">
        <v>0</v>
      </c>
      <c r="O152" s="204"/>
      <c r="P152" s="204"/>
      <c r="Q152" s="204"/>
      <c r="R152" s="165"/>
      <c r="T152" s="205"/>
      <c r="U152" s="45" t="s">
        <v>37</v>
      </c>
      <c r="V152" s="35"/>
      <c r="W152" s="206">
        <f t="shared" si="14"/>
        <v>0</v>
      </c>
      <c r="X152" s="206">
        <v>0</v>
      </c>
      <c r="Y152" s="206">
        <f t="shared" si="15"/>
        <v>0</v>
      </c>
      <c r="Z152" s="206">
        <v>0</v>
      </c>
      <c r="AA152" s="207">
        <f t="shared" si="16"/>
        <v>0</v>
      </c>
      <c r="AR152" s="11" t="s">
        <v>143</v>
      </c>
      <c r="AT152" s="11" t="s">
        <v>139</v>
      </c>
      <c r="AU152" s="11" t="s">
        <v>94</v>
      </c>
      <c r="AY152" s="11" t="s">
        <v>138</v>
      </c>
      <c r="BE152" s="121">
        <f t="shared" si="17"/>
        <v>0</v>
      </c>
      <c r="BF152" s="121">
        <f t="shared" si="18"/>
        <v>0</v>
      </c>
      <c r="BG152" s="121">
        <f t="shared" si="19"/>
        <v>0</v>
      </c>
      <c r="BH152" s="121">
        <f t="shared" si="20"/>
        <v>0</v>
      </c>
      <c r="BI152" s="121">
        <f t="shared" si="21"/>
        <v>0</v>
      </c>
      <c r="BJ152" s="11" t="s">
        <v>78</v>
      </c>
      <c r="BK152" s="121">
        <f t="shared" si="22"/>
        <v>0</v>
      </c>
      <c r="BL152" s="11" t="s">
        <v>143</v>
      </c>
      <c r="BM152" s="11" t="s">
        <v>203</v>
      </c>
    </row>
    <row r="153" spans="2:65" s="33" customFormat="1" ht="25.5" customHeight="1">
      <c r="B153" s="163"/>
      <c r="C153" s="198" t="s">
        <v>217</v>
      </c>
      <c r="D153" s="198" t="s">
        <v>139</v>
      </c>
      <c r="E153" s="199" t="s">
        <v>218</v>
      </c>
      <c r="F153" s="200" t="s">
        <v>219</v>
      </c>
      <c r="G153" s="200"/>
      <c r="H153" s="200"/>
      <c r="I153" s="200"/>
      <c r="J153" s="201" t="s">
        <v>142</v>
      </c>
      <c r="K153" s="202">
        <v>21.785</v>
      </c>
      <c r="L153" s="203">
        <v>0</v>
      </c>
      <c r="M153" s="203"/>
      <c r="N153" s="204">
        <v>0</v>
      </c>
      <c r="O153" s="204"/>
      <c r="P153" s="204"/>
      <c r="Q153" s="204"/>
      <c r="R153" s="165"/>
      <c r="T153" s="205"/>
      <c r="U153" s="45" t="s">
        <v>37</v>
      </c>
      <c r="V153" s="35"/>
      <c r="W153" s="206">
        <f t="shared" si="14"/>
        <v>0</v>
      </c>
      <c r="X153" s="206">
        <v>0</v>
      </c>
      <c r="Y153" s="206">
        <f t="shared" si="15"/>
        <v>0</v>
      </c>
      <c r="Z153" s="206">
        <v>0</v>
      </c>
      <c r="AA153" s="207">
        <f t="shared" si="16"/>
        <v>0</v>
      </c>
      <c r="AR153" s="11" t="s">
        <v>143</v>
      </c>
      <c r="AT153" s="11" t="s">
        <v>139</v>
      </c>
      <c r="AU153" s="11" t="s">
        <v>94</v>
      </c>
      <c r="AY153" s="11" t="s">
        <v>138</v>
      </c>
      <c r="BE153" s="121">
        <f t="shared" si="17"/>
        <v>0</v>
      </c>
      <c r="BF153" s="121">
        <f t="shared" si="18"/>
        <v>0</v>
      </c>
      <c r="BG153" s="121">
        <f t="shared" si="19"/>
        <v>0</v>
      </c>
      <c r="BH153" s="121">
        <f t="shared" si="20"/>
        <v>0</v>
      </c>
      <c r="BI153" s="121">
        <f t="shared" si="21"/>
        <v>0</v>
      </c>
      <c r="BJ153" s="11" t="s">
        <v>78</v>
      </c>
      <c r="BK153" s="121">
        <f t="shared" si="22"/>
        <v>0</v>
      </c>
      <c r="BL153" s="11" t="s">
        <v>143</v>
      </c>
      <c r="BM153" s="11" t="s">
        <v>220</v>
      </c>
    </row>
    <row r="154" spans="2:65" s="33" customFormat="1" ht="38.25" customHeight="1">
      <c r="B154" s="163"/>
      <c r="C154" s="198" t="s">
        <v>221</v>
      </c>
      <c r="D154" s="198" t="s">
        <v>139</v>
      </c>
      <c r="E154" s="199" t="s">
        <v>222</v>
      </c>
      <c r="F154" s="200" t="s">
        <v>223</v>
      </c>
      <c r="G154" s="200"/>
      <c r="H154" s="200"/>
      <c r="I154" s="200"/>
      <c r="J154" s="201" t="s">
        <v>186</v>
      </c>
      <c r="K154" s="202">
        <v>21</v>
      </c>
      <c r="L154" s="203">
        <v>0</v>
      </c>
      <c r="M154" s="203"/>
      <c r="N154" s="204">
        <v>0</v>
      </c>
      <c r="O154" s="204"/>
      <c r="P154" s="204"/>
      <c r="Q154" s="204"/>
      <c r="R154" s="165"/>
      <c r="T154" s="205"/>
      <c r="U154" s="45" t="s">
        <v>37</v>
      </c>
      <c r="V154" s="35"/>
      <c r="W154" s="206">
        <f t="shared" si="14"/>
        <v>0</v>
      </c>
      <c r="X154" s="206">
        <v>0.00012</v>
      </c>
      <c r="Y154" s="206">
        <f t="shared" si="15"/>
        <v>0.00252</v>
      </c>
      <c r="Z154" s="206">
        <v>0</v>
      </c>
      <c r="AA154" s="207">
        <f t="shared" si="16"/>
        <v>0</v>
      </c>
      <c r="AR154" s="11" t="s">
        <v>143</v>
      </c>
      <c r="AT154" s="11" t="s">
        <v>139</v>
      </c>
      <c r="AU154" s="11" t="s">
        <v>94</v>
      </c>
      <c r="AY154" s="11" t="s">
        <v>138</v>
      </c>
      <c r="BE154" s="121">
        <f t="shared" si="17"/>
        <v>0</v>
      </c>
      <c r="BF154" s="121">
        <f t="shared" si="18"/>
        <v>0</v>
      </c>
      <c r="BG154" s="121">
        <f t="shared" si="19"/>
        <v>0</v>
      </c>
      <c r="BH154" s="121">
        <f t="shared" si="20"/>
        <v>0</v>
      </c>
      <c r="BI154" s="121">
        <f t="shared" si="21"/>
        <v>0</v>
      </c>
      <c r="BJ154" s="11" t="s">
        <v>78</v>
      </c>
      <c r="BK154" s="121">
        <f t="shared" si="22"/>
        <v>0</v>
      </c>
      <c r="BL154" s="11" t="s">
        <v>143</v>
      </c>
      <c r="BM154" s="11" t="s">
        <v>224</v>
      </c>
    </row>
    <row r="155" spans="2:65" s="33" customFormat="1" ht="25.5" customHeight="1">
      <c r="B155" s="163"/>
      <c r="C155" s="198" t="s">
        <v>225</v>
      </c>
      <c r="D155" s="198" t="s">
        <v>139</v>
      </c>
      <c r="E155" s="199" t="s">
        <v>226</v>
      </c>
      <c r="F155" s="200" t="s">
        <v>227</v>
      </c>
      <c r="G155" s="200"/>
      <c r="H155" s="200"/>
      <c r="I155" s="200"/>
      <c r="J155" s="201" t="s">
        <v>186</v>
      </c>
      <c r="K155" s="202">
        <v>21</v>
      </c>
      <c r="L155" s="203">
        <v>0</v>
      </c>
      <c r="M155" s="203"/>
      <c r="N155" s="204">
        <v>0</v>
      </c>
      <c r="O155" s="204"/>
      <c r="P155" s="204"/>
      <c r="Q155" s="204"/>
      <c r="R155" s="165"/>
      <c r="T155" s="205"/>
      <c r="U155" s="45" t="s">
        <v>37</v>
      </c>
      <c r="V155" s="35"/>
      <c r="W155" s="206">
        <f t="shared" si="14"/>
        <v>0</v>
      </c>
      <c r="X155" s="206">
        <v>8E-05</v>
      </c>
      <c r="Y155" s="206">
        <f t="shared" si="15"/>
        <v>0.00168</v>
      </c>
      <c r="Z155" s="206">
        <v>0</v>
      </c>
      <c r="AA155" s="207">
        <f t="shared" si="16"/>
        <v>0</v>
      </c>
      <c r="AR155" s="11" t="s">
        <v>143</v>
      </c>
      <c r="AT155" s="11" t="s">
        <v>139</v>
      </c>
      <c r="AU155" s="11" t="s">
        <v>94</v>
      </c>
      <c r="AY155" s="11" t="s">
        <v>138</v>
      </c>
      <c r="BE155" s="121">
        <f t="shared" si="17"/>
        <v>0</v>
      </c>
      <c r="BF155" s="121">
        <f t="shared" si="18"/>
        <v>0</v>
      </c>
      <c r="BG155" s="121">
        <f t="shared" si="19"/>
        <v>0</v>
      </c>
      <c r="BH155" s="121">
        <f t="shared" si="20"/>
        <v>0</v>
      </c>
      <c r="BI155" s="121">
        <f t="shared" si="21"/>
        <v>0</v>
      </c>
      <c r="BJ155" s="11" t="s">
        <v>78</v>
      </c>
      <c r="BK155" s="121">
        <f t="shared" si="22"/>
        <v>0</v>
      </c>
      <c r="BL155" s="11" t="s">
        <v>143</v>
      </c>
      <c r="BM155" s="11" t="s">
        <v>228</v>
      </c>
    </row>
    <row r="156" spans="2:65" s="33" customFormat="1" ht="25.5" customHeight="1">
      <c r="B156" s="163"/>
      <c r="C156" s="198" t="s">
        <v>229</v>
      </c>
      <c r="D156" s="198" t="s">
        <v>139</v>
      </c>
      <c r="E156" s="199" t="s">
        <v>230</v>
      </c>
      <c r="F156" s="200" t="s">
        <v>231</v>
      </c>
      <c r="G156" s="200"/>
      <c r="H156" s="200"/>
      <c r="I156" s="200"/>
      <c r="J156" s="201" t="s">
        <v>186</v>
      </c>
      <c r="K156" s="202">
        <v>21</v>
      </c>
      <c r="L156" s="203">
        <v>0</v>
      </c>
      <c r="M156" s="203"/>
      <c r="N156" s="204">
        <v>0</v>
      </c>
      <c r="O156" s="204"/>
      <c r="P156" s="204"/>
      <c r="Q156" s="204"/>
      <c r="R156" s="165"/>
      <c r="T156" s="205"/>
      <c r="U156" s="45" t="s">
        <v>37</v>
      </c>
      <c r="V156" s="35"/>
      <c r="W156" s="206">
        <f t="shared" si="14"/>
        <v>0</v>
      </c>
      <c r="X156" s="206">
        <v>0</v>
      </c>
      <c r="Y156" s="206">
        <f t="shared" si="15"/>
        <v>0</v>
      </c>
      <c r="Z156" s="206">
        <v>0</v>
      </c>
      <c r="AA156" s="207">
        <f t="shared" si="16"/>
        <v>0</v>
      </c>
      <c r="AR156" s="11" t="s">
        <v>143</v>
      </c>
      <c r="AT156" s="11" t="s">
        <v>139</v>
      </c>
      <c r="AU156" s="11" t="s">
        <v>94</v>
      </c>
      <c r="AY156" s="11" t="s">
        <v>138</v>
      </c>
      <c r="BE156" s="121">
        <f t="shared" si="17"/>
        <v>0</v>
      </c>
      <c r="BF156" s="121">
        <f t="shared" si="18"/>
        <v>0</v>
      </c>
      <c r="BG156" s="121">
        <f t="shared" si="19"/>
        <v>0</v>
      </c>
      <c r="BH156" s="121">
        <f t="shared" si="20"/>
        <v>0</v>
      </c>
      <c r="BI156" s="121">
        <f t="shared" si="21"/>
        <v>0</v>
      </c>
      <c r="BJ156" s="11" t="s">
        <v>78</v>
      </c>
      <c r="BK156" s="121">
        <f t="shared" si="22"/>
        <v>0</v>
      </c>
      <c r="BL156" s="11" t="s">
        <v>143</v>
      </c>
      <c r="BM156" s="11" t="s">
        <v>232</v>
      </c>
    </row>
    <row r="157" spans="2:65" s="33" customFormat="1" ht="25.5" customHeight="1">
      <c r="B157" s="163"/>
      <c r="C157" s="198" t="s">
        <v>233</v>
      </c>
      <c r="D157" s="198" t="s">
        <v>139</v>
      </c>
      <c r="E157" s="199" t="s">
        <v>234</v>
      </c>
      <c r="F157" s="200" t="s">
        <v>235</v>
      </c>
      <c r="G157" s="200"/>
      <c r="H157" s="200"/>
      <c r="I157" s="200"/>
      <c r="J157" s="201" t="s">
        <v>142</v>
      </c>
      <c r="K157" s="202">
        <v>0.5</v>
      </c>
      <c r="L157" s="203">
        <v>0</v>
      </c>
      <c r="M157" s="203"/>
      <c r="N157" s="204">
        <v>0</v>
      </c>
      <c r="O157" s="204"/>
      <c r="P157" s="204"/>
      <c r="Q157" s="204"/>
      <c r="R157" s="165"/>
      <c r="T157" s="205"/>
      <c r="U157" s="45" t="s">
        <v>37</v>
      </c>
      <c r="V157" s="35"/>
      <c r="W157" s="206">
        <f t="shared" si="14"/>
        <v>0</v>
      </c>
      <c r="X157" s="206">
        <v>2.25642</v>
      </c>
      <c r="Y157" s="206">
        <f t="shared" si="15"/>
        <v>1.12821</v>
      </c>
      <c r="Z157" s="206">
        <v>0</v>
      </c>
      <c r="AA157" s="207">
        <f t="shared" si="16"/>
        <v>0</v>
      </c>
      <c r="AR157" s="11" t="s">
        <v>143</v>
      </c>
      <c r="AT157" s="11" t="s">
        <v>139</v>
      </c>
      <c r="AU157" s="11" t="s">
        <v>94</v>
      </c>
      <c r="AY157" s="11" t="s">
        <v>138</v>
      </c>
      <c r="BE157" s="121">
        <f t="shared" si="17"/>
        <v>0</v>
      </c>
      <c r="BF157" s="121">
        <f t="shared" si="18"/>
        <v>0</v>
      </c>
      <c r="BG157" s="121">
        <f t="shared" si="19"/>
        <v>0</v>
      </c>
      <c r="BH157" s="121">
        <f t="shared" si="20"/>
        <v>0</v>
      </c>
      <c r="BI157" s="121">
        <f t="shared" si="21"/>
        <v>0</v>
      </c>
      <c r="BJ157" s="11" t="s">
        <v>78</v>
      </c>
      <c r="BK157" s="121">
        <f t="shared" si="22"/>
        <v>0</v>
      </c>
      <c r="BL157" s="11" t="s">
        <v>143</v>
      </c>
      <c r="BM157" s="11" t="s">
        <v>236</v>
      </c>
    </row>
    <row r="158" spans="2:65" s="33" customFormat="1" ht="25.5" customHeight="1">
      <c r="B158" s="163"/>
      <c r="C158" s="198" t="s">
        <v>237</v>
      </c>
      <c r="D158" s="198" t="s">
        <v>139</v>
      </c>
      <c r="E158" s="199" t="s">
        <v>238</v>
      </c>
      <c r="F158" s="200" t="s">
        <v>239</v>
      </c>
      <c r="G158" s="200"/>
      <c r="H158" s="200"/>
      <c r="I158" s="200"/>
      <c r="J158" s="201" t="s">
        <v>174</v>
      </c>
      <c r="K158" s="202">
        <v>0.007</v>
      </c>
      <c r="L158" s="203">
        <v>0</v>
      </c>
      <c r="M158" s="203"/>
      <c r="N158" s="204">
        <v>0</v>
      </c>
      <c r="O158" s="204"/>
      <c r="P158" s="204"/>
      <c r="Q158" s="204"/>
      <c r="R158" s="165"/>
      <c r="T158" s="205"/>
      <c r="U158" s="45" t="s">
        <v>37</v>
      </c>
      <c r="V158" s="35"/>
      <c r="W158" s="206">
        <f t="shared" si="14"/>
        <v>0</v>
      </c>
      <c r="X158" s="206">
        <v>1.05259</v>
      </c>
      <c r="Y158" s="206">
        <f t="shared" si="15"/>
        <v>0.00736813</v>
      </c>
      <c r="Z158" s="206">
        <v>0</v>
      </c>
      <c r="AA158" s="207">
        <f t="shared" si="16"/>
        <v>0</v>
      </c>
      <c r="AR158" s="11" t="s">
        <v>143</v>
      </c>
      <c r="AT158" s="11" t="s">
        <v>139</v>
      </c>
      <c r="AU158" s="11" t="s">
        <v>94</v>
      </c>
      <c r="AY158" s="11" t="s">
        <v>138</v>
      </c>
      <c r="BE158" s="121">
        <f t="shared" si="17"/>
        <v>0</v>
      </c>
      <c r="BF158" s="121">
        <f t="shared" si="18"/>
        <v>0</v>
      </c>
      <c r="BG158" s="121">
        <f t="shared" si="19"/>
        <v>0</v>
      </c>
      <c r="BH158" s="121">
        <f t="shared" si="20"/>
        <v>0</v>
      </c>
      <c r="BI158" s="121">
        <f t="shared" si="21"/>
        <v>0</v>
      </c>
      <c r="BJ158" s="11" t="s">
        <v>78</v>
      </c>
      <c r="BK158" s="121">
        <f t="shared" si="22"/>
        <v>0</v>
      </c>
      <c r="BL158" s="11" t="s">
        <v>143</v>
      </c>
      <c r="BM158" s="11" t="s">
        <v>240</v>
      </c>
    </row>
    <row r="159" spans="2:63" s="184" customFormat="1" ht="29.25" customHeight="1">
      <c r="B159" s="185"/>
      <c r="C159" s="186"/>
      <c r="D159" s="196" t="s">
        <v>110</v>
      </c>
      <c r="E159" s="196"/>
      <c r="F159" s="196"/>
      <c r="G159" s="196"/>
      <c r="H159" s="196"/>
      <c r="I159" s="196"/>
      <c r="J159" s="196"/>
      <c r="K159" s="196"/>
      <c r="L159" s="196"/>
      <c r="M159" s="196"/>
      <c r="N159" s="215">
        <v>0</v>
      </c>
      <c r="O159" s="215"/>
      <c r="P159" s="215"/>
      <c r="Q159" s="215"/>
      <c r="R159" s="189"/>
      <c r="T159" s="190"/>
      <c r="U159" s="186"/>
      <c r="V159" s="186"/>
      <c r="W159" s="191">
        <f>SUM(W160:W161)</f>
        <v>0</v>
      </c>
      <c r="X159" s="186"/>
      <c r="Y159" s="191">
        <f>SUM(Y160:Y161)</f>
        <v>2.2375024000000003</v>
      </c>
      <c r="Z159" s="186"/>
      <c r="AA159" s="192">
        <f>SUM(AA160:AA161)</f>
        <v>0</v>
      </c>
      <c r="AR159" s="193" t="s">
        <v>78</v>
      </c>
      <c r="AT159" s="194" t="s">
        <v>71</v>
      </c>
      <c r="AU159" s="194" t="s">
        <v>78</v>
      </c>
      <c r="AY159" s="193" t="s">
        <v>138</v>
      </c>
      <c r="BK159" s="195">
        <f>SUM(BK160:BK161)</f>
        <v>0</v>
      </c>
    </row>
    <row r="160" spans="2:65" s="33" customFormat="1" ht="25.5" customHeight="1">
      <c r="B160" s="163"/>
      <c r="C160" s="198" t="s">
        <v>241</v>
      </c>
      <c r="D160" s="198" t="s">
        <v>139</v>
      </c>
      <c r="E160" s="199" t="s">
        <v>242</v>
      </c>
      <c r="F160" s="200" t="s">
        <v>243</v>
      </c>
      <c r="G160" s="200"/>
      <c r="H160" s="200"/>
      <c r="I160" s="200"/>
      <c r="J160" s="201" t="s">
        <v>142</v>
      </c>
      <c r="K160" s="202">
        <v>1.12</v>
      </c>
      <c r="L160" s="203">
        <v>0</v>
      </c>
      <c r="M160" s="203"/>
      <c r="N160" s="204">
        <v>0</v>
      </c>
      <c r="O160" s="204"/>
      <c r="P160" s="204"/>
      <c r="Q160" s="204"/>
      <c r="R160" s="165"/>
      <c r="T160" s="205"/>
      <c r="U160" s="45" t="s">
        <v>37</v>
      </c>
      <c r="V160" s="35"/>
      <c r="W160" s="206">
        <f>V160*K160</f>
        <v>0</v>
      </c>
      <c r="X160" s="206">
        <v>1.89077</v>
      </c>
      <c r="Y160" s="206">
        <f>X160*K160</f>
        <v>2.1176624000000004</v>
      </c>
      <c r="Z160" s="206">
        <v>0</v>
      </c>
      <c r="AA160" s="207">
        <f>Z160*K160</f>
        <v>0</v>
      </c>
      <c r="AR160" s="11" t="s">
        <v>143</v>
      </c>
      <c r="AT160" s="11" t="s">
        <v>139</v>
      </c>
      <c r="AU160" s="11" t="s">
        <v>94</v>
      </c>
      <c r="AY160" s="11" t="s">
        <v>138</v>
      </c>
      <c r="BE160" s="121">
        <f>IF(U160="základní",N160,0)</f>
        <v>0</v>
      </c>
      <c r="BF160" s="121">
        <f>IF(U160="snížená",N160,0)</f>
        <v>0</v>
      </c>
      <c r="BG160" s="121">
        <f>IF(U160="zákl. přenesená",N160,0)</f>
        <v>0</v>
      </c>
      <c r="BH160" s="121">
        <f>IF(U160="sníž. přenesená",N160,0)</f>
        <v>0</v>
      </c>
      <c r="BI160" s="121">
        <f>IF(U160="nulová",N160,0)</f>
        <v>0</v>
      </c>
      <c r="BJ160" s="11" t="s">
        <v>78</v>
      </c>
      <c r="BK160" s="121">
        <f>ROUND(L160*K160,2)</f>
        <v>0</v>
      </c>
      <c r="BL160" s="11" t="s">
        <v>143</v>
      </c>
      <c r="BM160" s="11" t="s">
        <v>244</v>
      </c>
    </row>
    <row r="161" spans="2:65" s="33" customFormat="1" ht="38.25" customHeight="1">
      <c r="B161" s="163"/>
      <c r="C161" s="198" t="s">
        <v>245</v>
      </c>
      <c r="D161" s="198" t="s">
        <v>139</v>
      </c>
      <c r="E161" s="199" t="s">
        <v>246</v>
      </c>
      <c r="F161" s="200" t="s">
        <v>247</v>
      </c>
      <c r="G161" s="200"/>
      <c r="H161" s="200"/>
      <c r="I161" s="200"/>
      <c r="J161" s="201" t="s">
        <v>186</v>
      </c>
      <c r="K161" s="202">
        <v>28</v>
      </c>
      <c r="L161" s="203">
        <v>0</v>
      </c>
      <c r="M161" s="203"/>
      <c r="N161" s="204">
        <v>0</v>
      </c>
      <c r="O161" s="204"/>
      <c r="P161" s="204"/>
      <c r="Q161" s="204"/>
      <c r="R161" s="165"/>
      <c r="T161" s="205"/>
      <c r="U161" s="45" t="s">
        <v>37</v>
      </c>
      <c r="V161" s="35"/>
      <c r="W161" s="206">
        <f>V161*K161</f>
        <v>0</v>
      </c>
      <c r="X161" s="206">
        <v>0.00428</v>
      </c>
      <c r="Y161" s="206">
        <f>X161*K161</f>
        <v>0.11984</v>
      </c>
      <c r="Z161" s="206">
        <v>0</v>
      </c>
      <c r="AA161" s="207">
        <f>Z161*K161</f>
        <v>0</v>
      </c>
      <c r="AR161" s="11" t="s">
        <v>143</v>
      </c>
      <c r="AT161" s="11" t="s">
        <v>139</v>
      </c>
      <c r="AU161" s="11" t="s">
        <v>94</v>
      </c>
      <c r="AY161" s="11" t="s">
        <v>138</v>
      </c>
      <c r="BE161" s="121">
        <f>IF(U161="základní",N161,0)</f>
        <v>0</v>
      </c>
      <c r="BF161" s="121">
        <f>IF(U161="snížená",N161,0)</f>
        <v>0</v>
      </c>
      <c r="BG161" s="121">
        <f>IF(U161="zákl. přenesená",N161,0)</f>
        <v>0</v>
      </c>
      <c r="BH161" s="121">
        <f>IF(U161="sníž. přenesená",N161,0)</f>
        <v>0</v>
      </c>
      <c r="BI161" s="121">
        <f>IF(U161="nulová",N161,0)</f>
        <v>0</v>
      </c>
      <c r="BJ161" s="11" t="s">
        <v>78</v>
      </c>
      <c r="BK161" s="121">
        <f>ROUND(L161*K161,2)</f>
        <v>0</v>
      </c>
      <c r="BL161" s="11" t="s">
        <v>143</v>
      </c>
      <c r="BM161" s="11" t="s">
        <v>207</v>
      </c>
    </row>
    <row r="162" spans="2:63" s="184" customFormat="1" ht="29.25" customHeight="1">
      <c r="B162" s="185"/>
      <c r="C162" s="186"/>
      <c r="D162" s="196" t="s">
        <v>111</v>
      </c>
      <c r="E162" s="196"/>
      <c r="F162" s="196"/>
      <c r="G162" s="196"/>
      <c r="H162" s="196"/>
      <c r="I162" s="196"/>
      <c r="J162" s="196"/>
      <c r="K162" s="196"/>
      <c r="L162" s="196"/>
      <c r="M162" s="196"/>
      <c r="N162" s="215">
        <v>0</v>
      </c>
      <c r="O162" s="215"/>
      <c r="P162" s="215"/>
      <c r="Q162" s="215"/>
      <c r="R162" s="189"/>
      <c r="T162" s="190"/>
      <c r="U162" s="186"/>
      <c r="V162" s="186"/>
      <c r="W162" s="191">
        <f>SUM(W163:W166)</f>
        <v>0</v>
      </c>
      <c r="X162" s="186"/>
      <c r="Y162" s="191">
        <f>SUM(Y163:Y166)</f>
        <v>13.347137700000001</v>
      </c>
      <c r="Z162" s="186"/>
      <c r="AA162" s="192">
        <f>SUM(AA163:AA166)</f>
        <v>0</v>
      </c>
      <c r="AR162" s="193" t="s">
        <v>78</v>
      </c>
      <c r="AT162" s="194" t="s">
        <v>71</v>
      </c>
      <c r="AU162" s="194" t="s">
        <v>78</v>
      </c>
      <c r="AY162" s="193" t="s">
        <v>138</v>
      </c>
      <c r="BK162" s="195">
        <f>SUM(BK163:BK166)</f>
        <v>0</v>
      </c>
    </row>
    <row r="163" spans="2:65" s="33" customFormat="1" ht="38.25" customHeight="1">
      <c r="B163" s="163"/>
      <c r="C163" s="198" t="s">
        <v>248</v>
      </c>
      <c r="D163" s="198" t="s">
        <v>139</v>
      </c>
      <c r="E163" s="199" t="s">
        <v>249</v>
      </c>
      <c r="F163" s="200" t="s">
        <v>250</v>
      </c>
      <c r="G163" s="200"/>
      <c r="H163" s="200"/>
      <c r="I163" s="200"/>
      <c r="J163" s="201" t="s">
        <v>186</v>
      </c>
      <c r="K163" s="202">
        <v>24.4</v>
      </c>
      <c r="L163" s="203">
        <v>0</v>
      </c>
      <c r="M163" s="203"/>
      <c r="N163" s="204">
        <v>0</v>
      </c>
      <c r="O163" s="204"/>
      <c r="P163" s="204"/>
      <c r="Q163" s="204"/>
      <c r="R163" s="165"/>
      <c r="T163" s="205"/>
      <c r="U163" s="45" t="s">
        <v>37</v>
      </c>
      <c r="V163" s="35"/>
      <c r="W163" s="206">
        <f>V163*K163</f>
        <v>0</v>
      </c>
      <c r="X163" s="206">
        <v>0.13096000000000002</v>
      </c>
      <c r="Y163" s="206">
        <f>X163*K163</f>
        <v>3.1954240000000005</v>
      </c>
      <c r="Z163" s="206">
        <v>0</v>
      </c>
      <c r="AA163" s="207">
        <f>Z163*K163</f>
        <v>0</v>
      </c>
      <c r="AR163" s="11" t="s">
        <v>143</v>
      </c>
      <c r="AT163" s="11" t="s">
        <v>139</v>
      </c>
      <c r="AU163" s="11" t="s">
        <v>94</v>
      </c>
      <c r="AY163" s="11" t="s">
        <v>138</v>
      </c>
      <c r="BE163" s="121">
        <f>IF(U163="základní",N163,0)</f>
        <v>0</v>
      </c>
      <c r="BF163" s="121">
        <f>IF(U163="snížená",N163,0)</f>
        <v>0</v>
      </c>
      <c r="BG163" s="121">
        <f>IF(U163="zákl. přenesená",N163,0)</f>
        <v>0</v>
      </c>
      <c r="BH163" s="121">
        <f>IF(U163="sníž. přenesená",N163,0)</f>
        <v>0</v>
      </c>
      <c r="BI163" s="121">
        <f>IF(U163="nulová",N163,0)</f>
        <v>0</v>
      </c>
      <c r="BJ163" s="11" t="s">
        <v>78</v>
      </c>
      <c r="BK163" s="121">
        <f>ROUND(L163*K163,2)</f>
        <v>0</v>
      </c>
      <c r="BL163" s="11" t="s">
        <v>143</v>
      </c>
      <c r="BM163" s="11" t="s">
        <v>221</v>
      </c>
    </row>
    <row r="164" spans="2:65" s="33" customFormat="1" ht="25.5" customHeight="1">
      <c r="B164" s="163"/>
      <c r="C164" s="208" t="s">
        <v>251</v>
      </c>
      <c r="D164" s="208" t="s">
        <v>171</v>
      </c>
      <c r="E164" s="209" t="s">
        <v>252</v>
      </c>
      <c r="F164" s="210" t="s">
        <v>253</v>
      </c>
      <c r="G164" s="210"/>
      <c r="H164" s="210"/>
      <c r="I164" s="210"/>
      <c r="J164" s="211" t="s">
        <v>206</v>
      </c>
      <c r="K164" s="212">
        <v>74</v>
      </c>
      <c r="L164" s="213">
        <v>0</v>
      </c>
      <c r="M164" s="213"/>
      <c r="N164" s="214">
        <v>0</v>
      </c>
      <c r="O164" s="214"/>
      <c r="P164" s="214"/>
      <c r="Q164" s="214"/>
      <c r="R164" s="165"/>
      <c r="T164" s="205"/>
      <c r="U164" s="45" t="s">
        <v>37</v>
      </c>
      <c r="V164" s="35"/>
      <c r="W164" s="206">
        <f>V164*K164</f>
        <v>0</v>
      </c>
      <c r="X164" s="206">
        <v>0.043</v>
      </c>
      <c r="Y164" s="206">
        <f>X164*K164</f>
        <v>3.182</v>
      </c>
      <c r="Z164" s="206">
        <v>0</v>
      </c>
      <c r="AA164" s="207">
        <f>Z164*K164</f>
        <v>0</v>
      </c>
      <c r="AR164" s="11" t="s">
        <v>175</v>
      </c>
      <c r="AT164" s="11" t="s">
        <v>171</v>
      </c>
      <c r="AU164" s="11" t="s">
        <v>94</v>
      </c>
      <c r="AY164" s="11" t="s">
        <v>138</v>
      </c>
      <c r="BE164" s="121">
        <f>IF(U164="základní",N164,0)</f>
        <v>0</v>
      </c>
      <c r="BF164" s="121">
        <f>IF(U164="snížená",N164,0)</f>
        <v>0</v>
      </c>
      <c r="BG164" s="121">
        <f>IF(U164="zákl. přenesená",N164,0)</f>
        <v>0</v>
      </c>
      <c r="BH164" s="121">
        <f>IF(U164="sníž. přenesená",N164,0)</f>
        <v>0</v>
      </c>
      <c r="BI164" s="121">
        <f>IF(U164="nulová",N164,0)</f>
        <v>0</v>
      </c>
      <c r="BJ164" s="11" t="s">
        <v>78</v>
      </c>
      <c r="BK164" s="121">
        <f>ROUND(L164*K164,2)</f>
        <v>0</v>
      </c>
      <c r="BL164" s="11" t="s">
        <v>143</v>
      </c>
      <c r="BM164" s="11" t="s">
        <v>254</v>
      </c>
    </row>
    <row r="165" spans="2:65" s="33" customFormat="1" ht="51" customHeight="1">
      <c r="B165" s="163"/>
      <c r="C165" s="198" t="s">
        <v>255</v>
      </c>
      <c r="D165" s="198" t="s">
        <v>139</v>
      </c>
      <c r="E165" s="199" t="s">
        <v>256</v>
      </c>
      <c r="F165" s="200" t="s">
        <v>257</v>
      </c>
      <c r="G165" s="200"/>
      <c r="H165" s="200"/>
      <c r="I165" s="200"/>
      <c r="J165" s="201" t="s">
        <v>186</v>
      </c>
      <c r="K165" s="202">
        <v>8</v>
      </c>
      <c r="L165" s="203">
        <v>0</v>
      </c>
      <c r="M165" s="203"/>
      <c r="N165" s="204">
        <v>0</v>
      </c>
      <c r="O165" s="204"/>
      <c r="P165" s="204"/>
      <c r="Q165" s="204"/>
      <c r="R165" s="165"/>
      <c r="T165" s="205"/>
      <c r="U165" s="45" t="s">
        <v>37</v>
      </c>
      <c r="V165" s="35"/>
      <c r="W165" s="206">
        <f>V165*K165</f>
        <v>0</v>
      </c>
      <c r="X165" s="206">
        <v>0.64417</v>
      </c>
      <c r="Y165" s="206">
        <f>X165*K165</f>
        <v>5.15336</v>
      </c>
      <c r="Z165" s="206">
        <v>0</v>
      </c>
      <c r="AA165" s="207">
        <f>Z165*K165</f>
        <v>0</v>
      </c>
      <c r="AR165" s="11" t="s">
        <v>143</v>
      </c>
      <c r="AT165" s="11" t="s">
        <v>139</v>
      </c>
      <c r="AU165" s="11" t="s">
        <v>94</v>
      </c>
      <c r="AY165" s="11" t="s">
        <v>138</v>
      </c>
      <c r="BE165" s="121">
        <f>IF(U165="základní",N165,0)</f>
        <v>0</v>
      </c>
      <c r="BF165" s="121">
        <f>IF(U165="snížená",N165,0)</f>
        <v>0</v>
      </c>
      <c r="BG165" s="121">
        <f>IF(U165="zákl. přenesená",N165,0)</f>
        <v>0</v>
      </c>
      <c r="BH165" s="121">
        <f>IF(U165="sníž. přenesená",N165,0)</f>
        <v>0</v>
      </c>
      <c r="BI165" s="121">
        <f>IF(U165="nulová",N165,0)</f>
        <v>0</v>
      </c>
      <c r="BJ165" s="11" t="s">
        <v>78</v>
      </c>
      <c r="BK165" s="121">
        <f>ROUND(L165*K165,2)</f>
        <v>0</v>
      </c>
      <c r="BL165" s="11" t="s">
        <v>143</v>
      </c>
      <c r="BM165" s="11" t="s">
        <v>258</v>
      </c>
    </row>
    <row r="166" spans="2:65" s="33" customFormat="1" ht="38.25" customHeight="1">
      <c r="B166" s="163"/>
      <c r="C166" s="198" t="s">
        <v>259</v>
      </c>
      <c r="D166" s="198" t="s">
        <v>139</v>
      </c>
      <c r="E166" s="199" t="s">
        <v>260</v>
      </c>
      <c r="F166" s="200" t="s">
        <v>261</v>
      </c>
      <c r="G166" s="200"/>
      <c r="H166" s="200"/>
      <c r="I166" s="200"/>
      <c r="J166" s="201" t="s">
        <v>142</v>
      </c>
      <c r="K166" s="202">
        <v>0.805</v>
      </c>
      <c r="L166" s="203">
        <v>0</v>
      </c>
      <c r="M166" s="203"/>
      <c r="N166" s="204">
        <v>0</v>
      </c>
      <c r="O166" s="204"/>
      <c r="P166" s="204"/>
      <c r="Q166" s="204"/>
      <c r="R166" s="165"/>
      <c r="T166" s="205"/>
      <c r="U166" s="45" t="s">
        <v>37</v>
      </c>
      <c r="V166" s="35"/>
      <c r="W166" s="206">
        <f>V166*K166</f>
        <v>0</v>
      </c>
      <c r="X166" s="206">
        <v>2.25634</v>
      </c>
      <c r="Y166" s="206">
        <f>X166*K166</f>
        <v>1.8163536999999998</v>
      </c>
      <c r="Z166" s="206">
        <v>0</v>
      </c>
      <c r="AA166" s="207">
        <f>Z166*K166</f>
        <v>0</v>
      </c>
      <c r="AR166" s="11" t="s">
        <v>143</v>
      </c>
      <c r="AT166" s="11" t="s">
        <v>139</v>
      </c>
      <c r="AU166" s="11" t="s">
        <v>94</v>
      </c>
      <c r="AY166" s="11" t="s">
        <v>138</v>
      </c>
      <c r="BE166" s="121">
        <f>IF(U166="základní",N166,0)</f>
        <v>0</v>
      </c>
      <c r="BF166" s="121">
        <f>IF(U166="snížená",N166,0)</f>
        <v>0</v>
      </c>
      <c r="BG166" s="121">
        <f>IF(U166="zákl. přenesená",N166,0)</f>
        <v>0</v>
      </c>
      <c r="BH166" s="121">
        <f>IF(U166="sníž. přenesená",N166,0)</f>
        <v>0</v>
      </c>
      <c r="BI166" s="121">
        <f>IF(U166="nulová",N166,0)</f>
        <v>0</v>
      </c>
      <c r="BJ166" s="11" t="s">
        <v>78</v>
      </c>
      <c r="BK166" s="121">
        <f>ROUND(L166*K166,2)</f>
        <v>0</v>
      </c>
      <c r="BL166" s="11" t="s">
        <v>143</v>
      </c>
      <c r="BM166" s="11" t="s">
        <v>262</v>
      </c>
    </row>
    <row r="167" spans="2:63" s="184" customFormat="1" ht="29.25" customHeight="1">
      <c r="B167" s="185"/>
      <c r="C167" s="186"/>
      <c r="D167" s="196" t="s">
        <v>112</v>
      </c>
      <c r="E167" s="196"/>
      <c r="F167" s="196"/>
      <c r="G167" s="196"/>
      <c r="H167" s="196"/>
      <c r="I167" s="196"/>
      <c r="J167" s="196"/>
      <c r="K167" s="196"/>
      <c r="L167" s="196"/>
      <c r="M167" s="196"/>
      <c r="N167" s="215">
        <v>0</v>
      </c>
      <c r="O167" s="215"/>
      <c r="P167" s="215"/>
      <c r="Q167" s="215"/>
      <c r="R167" s="189"/>
      <c r="T167" s="190"/>
      <c r="U167" s="186"/>
      <c r="V167" s="186"/>
      <c r="W167" s="191">
        <f>SUM(W168:W170)</f>
        <v>0</v>
      </c>
      <c r="X167" s="186"/>
      <c r="Y167" s="191">
        <f>SUM(Y168:Y170)</f>
        <v>0</v>
      </c>
      <c r="Z167" s="186"/>
      <c r="AA167" s="192">
        <f>SUM(AA168:AA170)</f>
        <v>0</v>
      </c>
      <c r="AR167" s="193" t="s">
        <v>78</v>
      </c>
      <c r="AT167" s="194" t="s">
        <v>71</v>
      </c>
      <c r="AU167" s="194" t="s">
        <v>78</v>
      </c>
      <c r="AY167" s="193" t="s">
        <v>138</v>
      </c>
      <c r="BK167" s="195">
        <f>SUM(BK168:BK170)</f>
        <v>0</v>
      </c>
    </row>
    <row r="168" spans="2:65" s="33" customFormat="1" ht="38.25" customHeight="1">
      <c r="B168" s="163"/>
      <c r="C168" s="198" t="s">
        <v>263</v>
      </c>
      <c r="D168" s="198" t="s">
        <v>139</v>
      </c>
      <c r="E168" s="199" t="s">
        <v>264</v>
      </c>
      <c r="F168" s="200" t="s">
        <v>265</v>
      </c>
      <c r="G168" s="200"/>
      <c r="H168" s="200"/>
      <c r="I168" s="200"/>
      <c r="J168" s="201" t="s">
        <v>180</v>
      </c>
      <c r="K168" s="202">
        <v>75</v>
      </c>
      <c r="L168" s="203">
        <v>0</v>
      </c>
      <c r="M168" s="203"/>
      <c r="N168" s="204">
        <v>0</v>
      </c>
      <c r="O168" s="204"/>
      <c r="P168" s="204"/>
      <c r="Q168" s="204"/>
      <c r="R168" s="165"/>
      <c r="T168" s="205"/>
      <c r="U168" s="45" t="s">
        <v>37</v>
      </c>
      <c r="V168" s="35"/>
      <c r="W168" s="206">
        <f>V168*K168</f>
        <v>0</v>
      </c>
      <c r="X168" s="206">
        <v>0</v>
      </c>
      <c r="Y168" s="206">
        <f>X168*K168</f>
        <v>0</v>
      </c>
      <c r="Z168" s="206">
        <v>0</v>
      </c>
      <c r="AA168" s="207">
        <f>Z168*K168</f>
        <v>0</v>
      </c>
      <c r="AR168" s="11" t="s">
        <v>143</v>
      </c>
      <c r="AT168" s="11" t="s">
        <v>139</v>
      </c>
      <c r="AU168" s="11" t="s">
        <v>94</v>
      </c>
      <c r="AY168" s="11" t="s">
        <v>138</v>
      </c>
      <c r="BE168" s="121">
        <f>IF(U168="základní",N168,0)</f>
        <v>0</v>
      </c>
      <c r="BF168" s="121">
        <f>IF(U168="snížená",N168,0)</f>
        <v>0</v>
      </c>
      <c r="BG168" s="121">
        <f>IF(U168="zákl. přenesená",N168,0)</f>
        <v>0</v>
      </c>
      <c r="BH168" s="121">
        <f>IF(U168="sníž. přenesená",N168,0)</f>
        <v>0</v>
      </c>
      <c r="BI168" s="121">
        <f>IF(U168="nulová",N168,0)</f>
        <v>0</v>
      </c>
      <c r="BJ168" s="11" t="s">
        <v>78</v>
      </c>
      <c r="BK168" s="121">
        <f>ROUND(L168*K168,2)</f>
        <v>0</v>
      </c>
      <c r="BL168" s="11" t="s">
        <v>143</v>
      </c>
      <c r="BM168" s="11" t="s">
        <v>266</v>
      </c>
    </row>
    <row r="169" spans="2:65" s="33" customFormat="1" ht="38.25" customHeight="1">
      <c r="B169" s="163"/>
      <c r="C169" s="198" t="s">
        <v>267</v>
      </c>
      <c r="D169" s="198" t="s">
        <v>139</v>
      </c>
      <c r="E169" s="199" t="s">
        <v>268</v>
      </c>
      <c r="F169" s="200" t="s">
        <v>269</v>
      </c>
      <c r="G169" s="200"/>
      <c r="H169" s="200"/>
      <c r="I169" s="200"/>
      <c r="J169" s="201" t="s">
        <v>180</v>
      </c>
      <c r="K169" s="202">
        <v>2500</v>
      </c>
      <c r="L169" s="203">
        <v>0</v>
      </c>
      <c r="M169" s="203"/>
      <c r="N169" s="204">
        <v>0</v>
      </c>
      <c r="O169" s="204"/>
      <c r="P169" s="204"/>
      <c r="Q169" s="204"/>
      <c r="R169" s="165"/>
      <c r="T169" s="205"/>
      <c r="U169" s="45" t="s">
        <v>37</v>
      </c>
      <c r="V169" s="35"/>
      <c r="W169" s="206">
        <f>V169*K169</f>
        <v>0</v>
      </c>
      <c r="X169" s="206">
        <v>0</v>
      </c>
      <c r="Y169" s="206">
        <f>X169*K169</f>
        <v>0</v>
      </c>
      <c r="Z169" s="206">
        <v>0</v>
      </c>
      <c r="AA169" s="207">
        <f>Z169*K169</f>
        <v>0</v>
      </c>
      <c r="AR169" s="11" t="s">
        <v>143</v>
      </c>
      <c r="AT169" s="11" t="s">
        <v>139</v>
      </c>
      <c r="AU169" s="11" t="s">
        <v>94</v>
      </c>
      <c r="AY169" s="11" t="s">
        <v>138</v>
      </c>
      <c r="BE169" s="121">
        <f>IF(U169="základní",N169,0)</f>
        <v>0</v>
      </c>
      <c r="BF169" s="121">
        <f>IF(U169="snížená",N169,0)</f>
        <v>0</v>
      </c>
      <c r="BG169" s="121">
        <f>IF(U169="zákl. přenesená",N169,0)</f>
        <v>0</v>
      </c>
      <c r="BH169" s="121">
        <f>IF(U169="sníž. přenesená",N169,0)</f>
        <v>0</v>
      </c>
      <c r="BI169" s="121">
        <f>IF(U169="nulová",N169,0)</f>
        <v>0</v>
      </c>
      <c r="BJ169" s="11" t="s">
        <v>78</v>
      </c>
      <c r="BK169" s="121">
        <f>ROUND(L169*K169,2)</f>
        <v>0</v>
      </c>
      <c r="BL169" s="11" t="s">
        <v>143</v>
      </c>
      <c r="BM169" s="11" t="s">
        <v>270</v>
      </c>
    </row>
    <row r="170" spans="2:65" s="33" customFormat="1" ht="38.25" customHeight="1">
      <c r="B170" s="163"/>
      <c r="C170" s="198" t="s">
        <v>271</v>
      </c>
      <c r="D170" s="198" t="s">
        <v>139</v>
      </c>
      <c r="E170" s="199" t="s">
        <v>272</v>
      </c>
      <c r="F170" s="200" t="s">
        <v>273</v>
      </c>
      <c r="G170" s="200"/>
      <c r="H170" s="200"/>
      <c r="I170" s="200"/>
      <c r="J170" s="201" t="s">
        <v>180</v>
      </c>
      <c r="K170" s="202">
        <v>75</v>
      </c>
      <c r="L170" s="203">
        <v>0</v>
      </c>
      <c r="M170" s="203"/>
      <c r="N170" s="204">
        <v>0</v>
      </c>
      <c r="O170" s="204"/>
      <c r="P170" s="204"/>
      <c r="Q170" s="204"/>
      <c r="R170" s="165"/>
      <c r="T170" s="205"/>
      <c r="U170" s="45" t="s">
        <v>37</v>
      </c>
      <c r="V170" s="35"/>
      <c r="W170" s="206">
        <f>V170*K170</f>
        <v>0</v>
      </c>
      <c r="X170" s="206">
        <v>0</v>
      </c>
      <c r="Y170" s="206">
        <f>X170*K170</f>
        <v>0</v>
      </c>
      <c r="Z170" s="206">
        <v>0</v>
      </c>
      <c r="AA170" s="207">
        <f>Z170*K170</f>
        <v>0</v>
      </c>
      <c r="AR170" s="11" t="s">
        <v>143</v>
      </c>
      <c r="AT170" s="11" t="s">
        <v>139</v>
      </c>
      <c r="AU170" s="11" t="s">
        <v>94</v>
      </c>
      <c r="AY170" s="11" t="s">
        <v>138</v>
      </c>
      <c r="BE170" s="121">
        <f>IF(U170="základní",N170,0)</f>
        <v>0</v>
      </c>
      <c r="BF170" s="121">
        <f>IF(U170="snížená",N170,0)</f>
        <v>0</v>
      </c>
      <c r="BG170" s="121">
        <f>IF(U170="zákl. přenesená",N170,0)</f>
        <v>0</v>
      </c>
      <c r="BH170" s="121">
        <f>IF(U170="sníž. přenesená",N170,0)</f>
        <v>0</v>
      </c>
      <c r="BI170" s="121">
        <f>IF(U170="nulová",N170,0)</f>
        <v>0</v>
      </c>
      <c r="BJ170" s="11" t="s">
        <v>78</v>
      </c>
      <c r="BK170" s="121">
        <f>ROUND(L170*K170,2)</f>
        <v>0</v>
      </c>
      <c r="BL170" s="11" t="s">
        <v>143</v>
      </c>
      <c r="BM170" s="11" t="s">
        <v>274</v>
      </c>
    </row>
    <row r="171" spans="2:63" s="184" customFormat="1" ht="29.25" customHeight="1">
      <c r="B171" s="185"/>
      <c r="C171" s="186"/>
      <c r="D171" s="196" t="s">
        <v>113</v>
      </c>
      <c r="E171" s="196"/>
      <c r="F171" s="196"/>
      <c r="G171" s="196"/>
      <c r="H171" s="196"/>
      <c r="I171" s="196"/>
      <c r="J171" s="196"/>
      <c r="K171" s="196"/>
      <c r="L171" s="196"/>
      <c r="M171" s="196"/>
      <c r="N171" s="215">
        <v>0</v>
      </c>
      <c r="O171" s="215"/>
      <c r="P171" s="215"/>
      <c r="Q171" s="215"/>
      <c r="R171" s="189"/>
      <c r="T171" s="190"/>
      <c r="U171" s="186"/>
      <c r="V171" s="186"/>
      <c r="W171" s="191">
        <f>SUM(W172:W172)</f>
        <v>0</v>
      </c>
      <c r="X171" s="186"/>
      <c r="Y171" s="191">
        <f>SUM(Y172:Y172)</f>
        <v>0</v>
      </c>
      <c r="Z171" s="186"/>
      <c r="AA171" s="192">
        <f>SUM(AA172:AA172)</f>
        <v>0</v>
      </c>
      <c r="AR171" s="193" t="s">
        <v>78</v>
      </c>
      <c r="AT171" s="194" t="s">
        <v>71</v>
      </c>
      <c r="AU171" s="194" t="s">
        <v>78</v>
      </c>
      <c r="AY171" s="193" t="s">
        <v>138</v>
      </c>
      <c r="BK171" s="195">
        <f>SUM(BK172:BK172)</f>
        <v>0</v>
      </c>
    </row>
    <row r="172" spans="2:65" s="33" customFormat="1" ht="38.25" customHeight="1">
      <c r="B172" s="163"/>
      <c r="C172" s="198" t="s">
        <v>275</v>
      </c>
      <c r="D172" s="198" t="s">
        <v>139</v>
      </c>
      <c r="E172" s="199" t="s">
        <v>276</v>
      </c>
      <c r="F172" s="200" t="s">
        <v>277</v>
      </c>
      <c r="G172" s="200"/>
      <c r="H172" s="200"/>
      <c r="I172" s="200"/>
      <c r="J172" s="201" t="s">
        <v>174</v>
      </c>
      <c r="K172" s="202">
        <v>116.064</v>
      </c>
      <c r="L172" s="203">
        <v>0</v>
      </c>
      <c r="M172" s="203"/>
      <c r="N172" s="204">
        <v>0</v>
      </c>
      <c r="O172" s="204"/>
      <c r="P172" s="204"/>
      <c r="Q172" s="204"/>
      <c r="R172" s="165"/>
      <c r="T172" s="205"/>
      <c r="U172" s="45" t="s">
        <v>37</v>
      </c>
      <c r="V172" s="35"/>
      <c r="W172" s="206">
        <f>V172*K172</f>
        <v>0</v>
      </c>
      <c r="X172" s="206">
        <v>0</v>
      </c>
      <c r="Y172" s="206">
        <f>X172*K172</f>
        <v>0</v>
      </c>
      <c r="Z172" s="206">
        <v>0</v>
      </c>
      <c r="AA172" s="207">
        <f>Z172*K172</f>
        <v>0</v>
      </c>
      <c r="AR172" s="11" t="s">
        <v>143</v>
      </c>
      <c r="AT172" s="11" t="s">
        <v>139</v>
      </c>
      <c r="AU172" s="11" t="s">
        <v>94</v>
      </c>
      <c r="AY172" s="11" t="s">
        <v>138</v>
      </c>
      <c r="BE172" s="121">
        <f>IF(U172="základní",N172,0)</f>
        <v>0</v>
      </c>
      <c r="BF172" s="121">
        <f>IF(U172="snížená",N172,0)</f>
        <v>0</v>
      </c>
      <c r="BG172" s="121">
        <f>IF(U172="zákl. přenesená",N172,0)</f>
        <v>0</v>
      </c>
      <c r="BH172" s="121">
        <f>IF(U172="sníž. přenesená",N172,0)</f>
        <v>0</v>
      </c>
      <c r="BI172" s="121">
        <f>IF(U172="nulová",N172,0)</f>
        <v>0</v>
      </c>
      <c r="BJ172" s="11" t="s">
        <v>78</v>
      </c>
      <c r="BK172" s="121">
        <f>ROUND(L172*K172,2)</f>
        <v>0</v>
      </c>
      <c r="BL172" s="11" t="s">
        <v>143</v>
      </c>
      <c r="BM172" s="11" t="s">
        <v>278</v>
      </c>
    </row>
    <row r="173" spans="2:63" s="184" customFormat="1" ht="29.25" customHeight="1">
      <c r="B173" s="185"/>
      <c r="C173" s="186"/>
      <c r="D173" s="196" t="s">
        <v>114</v>
      </c>
      <c r="E173" s="196"/>
      <c r="F173" s="196"/>
      <c r="G173" s="196"/>
      <c r="H173" s="196"/>
      <c r="I173" s="196"/>
      <c r="J173" s="196"/>
      <c r="K173" s="196"/>
      <c r="L173" s="196"/>
      <c r="M173" s="196"/>
      <c r="N173" s="215">
        <v>0</v>
      </c>
      <c r="O173" s="215"/>
      <c r="P173" s="215"/>
      <c r="Q173" s="215"/>
      <c r="R173" s="189"/>
      <c r="T173" s="190"/>
      <c r="U173" s="186"/>
      <c r="V173" s="186"/>
      <c r="W173" s="191">
        <f>W174</f>
        <v>0</v>
      </c>
      <c r="X173" s="186"/>
      <c r="Y173" s="191">
        <f>Y174</f>
        <v>0</v>
      </c>
      <c r="Z173" s="186"/>
      <c r="AA173" s="192">
        <f>AA174</f>
        <v>0</v>
      </c>
      <c r="AR173" s="193" t="s">
        <v>78</v>
      </c>
      <c r="AT173" s="194" t="s">
        <v>71</v>
      </c>
      <c r="AU173" s="194" t="s">
        <v>78</v>
      </c>
      <c r="AY173" s="193" t="s">
        <v>138</v>
      </c>
      <c r="BK173" s="195">
        <f>BK174</f>
        <v>0</v>
      </c>
    </row>
    <row r="174" spans="2:65" s="33" customFormat="1" ht="25.5" customHeight="1">
      <c r="B174" s="163"/>
      <c r="C174" s="198" t="s">
        <v>279</v>
      </c>
      <c r="D174" s="198" t="s">
        <v>139</v>
      </c>
      <c r="E174" s="199" t="s">
        <v>280</v>
      </c>
      <c r="F174" s="200" t="s">
        <v>281</v>
      </c>
      <c r="G174" s="200"/>
      <c r="H174" s="200"/>
      <c r="I174" s="200"/>
      <c r="J174" s="201" t="s">
        <v>174</v>
      </c>
      <c r="K174" s="202">
        <v>189.685</v>
      </c>
      <c r="L174" s="203">
        <v>0</v>
      </c>
      <c r="M174" s="203"/>
      <c r="N174" s="204">
        <v>0</v>
      </c>
      <c r="O174" s="204"/>
      <c r="P174" s="204"/>
      <c r="Q174" s="204"/>
      <c r="R174" s="165"/>
      <c r="T174" s="205"/>
      <c r="U174" s="45" t="s">
        <v>37</v>
      </c>
      <c r="V174" s="35"/>
      <c r="W174" s="206">
        <f>V174*K174</f>
        <v>0</v>
      </c>
      <c r="X174" s="206">
        <v>0</v>
      </c>
      <c r="Y174" s="206">
        <f>X174*K174</f>
        <v>0</v>
      </c>
      <c r="Z174" s="206">
        <v>0</v>
      </c>
      <c r="AA174" s="207">
        <f>Z174*K174</f>
        <v>0</v>
      </c>
      <c r="AR174" s="11" t="s">
        <v>143</v>
      </c>
      <c r="AT174" s="11" t="s">
        <v>139</v>
      </c>
      <c r="AU174" s="11" t="s">
        <v>94</v>
      </c>
      <c r="AY174" s="11" t="s">
        <v>138</v>
      </c>
      <c r="BE174" s="121">
        <f>IF(U174="základní",N174,0)</f>
        <v>0</v>
      </c>
      <c r="BF174" s="121">
        <f>IF(U174="snížená",N174,0)</f>
        <v>0</v>
      </c>
      <c r="BG174" s="121">
        <f>IF(U174="zákl. přenesená",N174,0)</f>
        <v>0</v>
      </c>
      <c r="BH174" s="121">
        <f>IF(U174="sníž. přenesená",N174,0)</f>
        <v>0</v>
      </c>
      <c r="BI174" s="121">
        <f>IF(U174="nulová",N174,0)</f>
        <v>0</v>
      </c>
      <c r="BJ174" s="11" t="s">
        <v>78</v>
      </c>
      <c r="BK174" s="121">
        <f>ROUND(L174*K174,2)</f>
        <v>0</v>
      </c>
      <c r="BL174" s="11" t="s">
        <v>143</v>
      </c>
      <c r="BM174" s="11" t="s">
        <v>267</v>
      </c>
    </row>
    <row r="175" spans="2:18" s="33" customFormat="1" ht="6.75" customHeight="1"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5"/>
    </row>
  </sheetData>
  <sheetProtection selectLockedCells="1" selectUnlockedCells="1"/>
  <mergeCells count="196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N126:Q126"/>
    <mergeCell ref="N127:Q127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N147:Q147"/>
    <mergeCell ref="F148:I148"/>
    <mergeCell ref="L148:M148"/>
    <mergeCell ref="N148:Q148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N159:Q159"/>
    <mergeCell ref="F160:I160"/>
    <mergeCell ref="L160:M160"/>
    <mergeCell ref="N160:Q160"/>
    <mergeCell ref="F161:I161"/>
    <mergeCell ref="L161:M161"/>
    <mergeCell ref="N161:Q161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N171:Q171"/>
    <mergeCell ref="F172:I172"/>
    <mergeCell ref="L172:M172"/>
    <mergeCell ref="N172:Q172"/>
    <mergeCell ref="N173:Q173"/>
    <mergeCell ref="F174:I174"/>
    <mergeCell ref="L174:M174"/>
    <mergeCell ref="N174:Q174"/>
  </mergeCells>
  <hyperlinks>
    <hyperlink ref="F1" location="C2" display="1) Krycí list rozpočtu"/>
    <hyperlink ref="H1" location="C86" display="2) Rekapitulace rozpočtu"/>
    <hyperlink ref="L1" location="C131" display="3) Rozpočet"/>
    <hyperlink ref="S1" location="Rekapitulace stavby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&amp;C&amp;"Trebuchet MS,obyčejné"&amp;8Strana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2021-04-27T13:42:33Z</dcterms:modified>
  <cp:category/>
  <cp:version/>
  <cp:contentType/>
  <cp:contentStatus/>
  <cp:revision>2</cp:revision>
</cp:coreProperties>
</file>