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Z:\2. PROJEKTY 2014 - 2020\PRV II\10. kolo\04 VV\!dop 2\zp otice RV\08_VŘ\sklad zelí\"/>
    </mc:Choice>
  </mc:AlternateContent>
  <xr:revisionPtr revIDLastSave="0" documentId="13_ncr:1_{0399B165-7F53-4189-92BB-A2177E7B467A}" xr6:coauthVersionLast="47" xr6:coauthVersionMax="47" xr10:uidLastSave="{00000000-0000-0000-0000-000000000000}"/>
  <bookViews>
    <workbookView xWindow="28680" yWindow="-120" windowWidth="25440" windowHeight="15390" activeTab="1" xr2:uid="{00000000-000D-0000-FFFF-FFFF00000000}"/>
  </bookViews>
  <sheets>
    <sheet name="Rekapitulace stavby" sheetId="1" r:id="rId1"/>
    <sheet name="01 - Termosklad" sheetId="2" r:id="rId2"/>
    <sheet name="02 - Dešťová kanalizace " sheetId="3" r:id="rId3"/>
    <sheet name="03-1 - Montáž" sheetId="4" r:id="rId4"/>
    <sheet name="03-2 - Materiál" sheetId="5" r:id="rId5"/>
    <sheet name="04 - Vzduchotechnika" sheetId="6" r:id="rId6"/>
    <sheet name="VON - Vedlejší a ostatní ..." sheetId="7" r:id="rId7"/>
    <sheet name="Pokyny pro vyplnění" sheetId="8" r:id="rId8"/>
  </sheets>
  <definedNames>
    <definedName name="_xlnm._FilterDatabase" localSheetId="1" hidden="1">'01 - Termosklad'!$C$99:$K$618</definedName>
    <definedName name="_xlnm._FilterDatabase" localSheetId="2" hidden="1">'02 - Dešťová kanalizace '!$C$85:$K$175</definedName>
    <definedName name="_xlnm._FilterDatabase" localSheetId="3" hidden="1">'03-1 - Montáž'!$C$92:$K$163</definedName>
    <definedName name="_xlnm._FilterDatabase" localSheetId="4" hidden="1">'03-2 - Materiál'!$C$90:$K$163</definedName>
    <definedName name="_xlnm._FilterDatabase" localSheetId="5" hidden="1">'04 - Vzduchotechnika'!$C$80:$K$95</definedName>
    <definedName name="_xlnm._FilterDatabase" localSheetId="6" hidden="1">'VON - Vedlejší a ostatní ...'!$C$79:$K$89</definedName>
    <definedName name="_xlnm.Print_Titles" localSheetId="1">'01 - Termosklad'!$99:$99</definedName>
    <definedName name="_xlnm.Print_Titles" localSheetId="2">'02 - Dešťová kanalizace '!$85:$85</definedName>
    <definedName name="_xlnm.Print_Titles" localSheetId="3">'03-1 - Montáž'!$92:$92</definedName>
    <definedName name="_xlnm.Print_Titles" localSheetId="4">'03-2 - Materiál'!$90:$90</definedName>
    <definedName name="_xlnm.Print_Titles" localSheetId="5">'04 - Vzduchotechnika'!$80:$80</definedName>
    <definedName name="_xlnm.Print_Titles" localSheetId="0">'Rekapitulace stavby'!$52:$52</definedName>
    <definedName name="_xlnm.Print_Titles" localSheetId="6">'VON - Vedlejší a ostatní ...'!$79:$79</definedName>
    <definedName name="_xlnm.Print_Area" localSheetId="1">'01 - Termosklad'!$C$4:$J$39,'01 - Termosklad'!$C$45:$J$81,'01 - Termosklad'!$C$87:$K$618</definedName>
    <definedName name="_xlnm.Print_Area" localSheetId="2">'02 - Dešťová kanalizace '!$C$4:$J$39,'02 - Dešťová kanalizace '!$C$45:$J$67,'02 - Dešťová kanalizace '!$C$73:$K$175</definedName>
    <definedName name="_xlnm.Print_Area" localSheetId="3">'03-1 - Montáž'!$C$4:$J$41,'03-1 - Montáž'!$C$47:$J$72,'03-1 - Montáž'!$C$78:$K$163</definedName>
    <definedName name="_xlnm.Print_Area" localSheetId="4">'03-2 - Materiál'!$C$4:$J$41,'03-2 - Materiál'!$C$47:$J$70,'03-2 - Materiál'!$C$76:$K$163</definedName>
    <definedName name="_xlnm.Print_Area" localSheetId="5">'04 - Vzduchotechnika'!$C$4:$J$39,'04 - Vzduchotechnika'!$C$45:$J$62,'04 - Vzduchotechnika'!$C$68:$K$95</definedName>
    <definedName name="_xlnm.Print_Area" localSheetId="7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stavby'!$C$42:$AQ$62</definedName>
    <definedName name="_xlnm.Print_Area" localSheetId="6">'VON - Vedlejší a ostatní ...'!$C$4:$J$39,'VON - Vedlejší a ostatní ...'!$C$45:$J$61,'VON - Vedlejší a ostatní ...'!$C$67:$K$89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7" i="7" l="1"/>
  <c r="J36" i="7"/>
  <c r="AY61" i="1"/>
  <c r="J35" i="7"/>
  <c r="AX61" i="1" s="1"/>
  <c r="BI89" i="7"/>
  <c r="BH89" i="7"/>
  <c r="BG89" i="7"/>
  <c r="BF89" i="7"/>
  <c r="T89" i="7"/>
  <c r="R89" i="7"/>
  <c r="P89" i="7"/>
  <c r="BI88" i="7"/>
  <c r="BH88" i="7"/>
  <c r="BG88" i="7"/>
  <c r="BF88" i="7"/>
  <c r="T88" i="7"/>
  <c r="R88" i="7"/>
  <c r="P88" i="7"/>
  <c r="BI87" i="7"/>
  <c r="BH87" i="7"/>
  <c r="BG87" i="7"/>
  <c r="BF87" i="7"/>
  <c r="T87" i="7"/>
  <c r="R87" i="7"/>
  <c r="P87" i="7"/>
  <c r="BI86" i="7"/>
  <c r="BH86" i="7"/>
  <c r="BG86" i="7"/>
  <c r="BF86" i="7"/>
  <c r="T86" i="7"/>
  <c r="R86" i="7"/>
  <c r="P86" i="7"/>
  <c r="BI85" i="7"/>
  <c r="BH85" i="7"/>
  <c r="BG85" i="7"/>
  <c r="BF85" i="7"/>
  <c r="T85" i="7"/>
  <c r="R85" i="7"/>
  <c r="P85" i="7"/>
  <c r="BI84" i="7"/>
  <c r="BH84" i="7"/>
  <c r="BG84" i="7"/>
  <c r="BF84" i="7"/>
  <c r="T84" i="7"/>
  <c r="R84" i="7"/>
  <c r="P84" i="7"/>
  <c r="BI83" i="7"/>
  <c r="BH83" i="7"/>
  <c r="BG83" i="7"/>
  <c r="BF83" i="7"/>
  <c r="T83" i="7"/>
  <c r="R83" i="7"/>
  <c r="P83" i="7"/>
  <c r="BI82" i="7"/>
  <c r="BH82" i="7"/>
  <c r="BG82" i="7"/>
  <c r="BF82" i="7"/>
  <c r="T82" i="7"/>
  <c r="R82" i="7"/>
  <c r="P82" i="7"/>
  <c r="J76" i="7"/>
  <c r="F76" i="7"/>
  <c r="F74" i="7"/>
  <c r="E72" i="7"/>
  <c r="J54" i="7"/>
  <c r="F54" i="7"/>
  <c r="F52" i="7"/>
  <c r="E50" i="7"/>
  <c r="J24" i="7"/>
  <c r="E24" i="7"/>
  <c r="J55" i="7" s="1"/>
  <c r="J23" i="7"/>
  <c r="J18" i="7"/>
  <c r="E18" i="7"/>
  <c r="F55" i="7" s="1"/>
  <c r="J17" i="7"/>
  <c r="J12" i="7"/>
  <c r="J74" i="7" s="1"/>
  <c r="E7" i="7"/>
  <c r="E48" i="7"/>
  <c r="J37" i="6"/>
  <c r="J36" i="6"/>
  <c r="AY60" i="1" s="1"/>
  <c r="J35" i="6"/>
  <c r="AX60" i="1" s="1"/>
  <c r="BI95" i="6"/>
  <c r="BH95" i="6"/>
  <c r="BG95" i="6"/>
  <c r="BF95" i="6"/>
  <c r="T95" i="6"/>
  <c r="R95" i="6"/>
  <c r="P95" i="6"/>
  <c r="BI94" i="6"/>
  <c r="BH94" i="6"/>
  <c r="BG94" i="6"/>
  <c r="BF94" i="6"/>
  <c r="T94" i="6"/>
  <c r="R94" i="6"/>
  <c r="P94" i="6"/>
  <c r="BI93" i="6"/>
  <c r="BH93" i="6"/>
  <c r="BG93" i="6"/>
  <c r="BF93" i="6"/>
  <c r="T93" i="6"/>
  <c r="R93" i="6"/>
  <c r="P93" i="6"/>
  <c r="BI92" i="6"/>
  <c r="BH92" i="6"/>
  <c r="BG92" i="6"/>
  <c r="BF92" i="6"/>
  <c r="T92" i="6"/>
  <c r="R92" i="6"/>
  <c r="P92" i="6"/>
  <c r="BI91" i="6"/>
  <c r="BH91" i="6"/>
  <c r="BG91" i="6"/>
  <c r="BF91" i="6"/>
  <c r="T91" i="6"/>
  <c r="R91" i="6"/>
  <c r="P91" i="6"/>
  <c r="BI90" i="6"/>
  <c r="BH90" i="6"/>
  <c r="BG90" i="6"/>
  <c r="BF90" i="6"/>
  <c r="T90" i="6"/>
  <c r="R90" i="6"/>
  <c r="P90" i="6"/>
  <c r="BI89" i="6"/>
  <c r="BH89" i="6"/>
  <c r="BG89" i="6"/>
  <c r="BF89" i="6"/>
  <c r="T89" i="6"/>
  <c r="R89" i="6"/>
  <c r="P89" i="6"/>
  <c r="BI88" i="6"/>
  <c r="BH88" i="6"/>
  <c r="BG88" i="6"/>
  <c r="BF88" i="6"/>
  <c r="F34" i="6" s="1"/>
  <c r="T88" i="6"/>
  <c r="R88" i="6"/>
  <c r="P88" i="6"/>
  <c r="BI87" i="6"/>
  <c r="BH87" i="6"/>
  <c r="BG87" i="6"/>
  <c r="BF87" i="6"/>
  <c r="T87" i="6"/>
  <c r="R87" i="6"/>
  <c r="P87" i="6"/>
  <c r="BI86" i="6"/>
  <c r="BH86" i="6"/>
  <c r="BG86" i="6"/>
  <c r="BF86" i="6"/>
  <c r="T86" i="6"/>
  <c r="R86" i="6"/>
  <c r="P86" i="6"/>
  <c r="BI85" i="6"/>
  <c r="BH85" i="6"/>
  <c r="BG85" i="6"/>
  <c r="BF85" i="6"/>
  <c r="T85" i="6"/>
  <c r="R85" i="6"/>
  <c r="P85" i="6"/>
  <c r="BI84" i="6"/>
  <c r="BH84" i="6"/>
  <c r="BG84" i="6"/>
  <c r="BF84" i="6"/>
  <c r="T84" i="6"/>
  <c r="R84" i="6"/>
  <c r="P84" i="6"/>
  <c r="J77" i="6"/>
  <c r="F77" i="6"/>
  <c r="F75" i="6"/>
  <c r="E73" i="6"/>
  <c r="J54" i="6"/>
  <c r="F54" i="6"/>
  <c r="F52" i="6"/>
  <c r="E50" i="6"/>
  <c r="J24" i="6"/>
  <c r="E24" i="6"/>
  <c r="J55" i="6" s="1"/>
  <c r="J23" i="6"/>
  <c r="J18" i="6"/>
  <c r="E18" i="6"/>
  <c r="F55" i="6" s="1"/>
  <c r="J17" i="6"/>
  <c r="J12" i="6"/>
  <c r="J52" i="6" s="1"/>
  <c r="E7" i="6"/>
  <c r="E71" i="6" s="1"/>
  <c r="J39" i="5"/>
  <c r="J38" i="5"/>
  <c r="AY59" i="1"/>
  <c r="J37" i="5"/>
  <c r="AX59" i="1" s="1"/>
  <c r="BI163" i="5"/>
  <c r="BH163" i="5"/>
  <c r="BG163" i="5"/>
  <c r="BF163" i="5"/>
  <c r="T163" i="5"/>
  <c r="R163" i="5"/>
  <c r="P163" i="5"/>
  <c r="BI162" i="5"/>
  <c r="BH162" i="5"/>
  <c r="BG162" i="5"/>
  <c r="BF162" i="5"/>
  <c r="T162" i="5"/>
  <c r="R162" i="5"/>
  <c r="P162" i="5"/>
  <c r="BI161" i="5"/>
  <c r="BH161" i="5"/>
  <c r="BG161" i="5"/>
  <c r="BF161" i="5"/>
  <c r="T161" i="5"/>
  <c r="R161" i="5"/>
  <c r="P161" i="5"/>
  <c r="BI160" i="5"/>
  <c r="BH160" i="5"/>
  <c r="BG160" i="5"/>
  <c r="BF160" i="5"/>
  <c r="T160" i="5"/>
  <c r="R160" i="5"/>
  <c r="P160" i="5"/>
  <c r="BI159" i="5"/>
  <c r="BH159" i="5"/>
  <c r="BG159" i="5"/>
  <c r="BF159" i="5"/>
  <c r="T159" i="5"/>
  <c r="R159" i="5"/>
  <c r="P159" i="5"/>
  <c r="BI158" i="5"/>
  <c r="BH158" i="5"/>
  <c r="BG158" i="5"/>
  <c r="BF158" i="5"/>
  <c r="T158" i="5"/>
  <c r="R158" i="5"/>
  <c r="P158" i="5"/>
  <c r="BI157" i="5"/>
  <c r="BH157" i="5"/>
  <c r="BG157" i="5"/>
  <c r="BF157" i="5"/>
  <c r="T157" i="5"/>
  <c r="R157" i="5"/>
  <c r="P157" i="5"/>
  <c r="BI156" i="5"/>
  <c r="BH156" i="5"/>
  <c r="BG156" i="5"/>
  <c r="BF156" i="5"/>
  <c r="T156" i="5"/>
  <c r="R156" i="5"/>
  <c r="P156" i="5"/>
  <c r="BI155" i="5"/>
  <c r="BH155" i="5"/>
  <c r="BG155" i="5"/>
  <c r="BF155" i="5"/>
  <c r="T155" i="5"/>
  <c r="R155" i="5"/>
  <c r="P155" i="5"/>
  <c r="BI154" i="5"/>
  <c r="BH154" i="5"/>
  <c r="BG154" i="5"/>
  <c r="BF154" i="5"/>
  <c r="T154" i="5"/>
  <c r="R154" i="5"/>
  <c r="P154" i="5"/>
  <c r="BI153" i="5"/>
  <c r="BH153" i="5"/>
  <c r="BG153" i="5"/>
  <c r="BF153" i="5"/>
  <c r="T153" i="5"/>
  <c r="R153" i="5"/>
  <c r="P153" i="5"/>
  <c r="BI152" i="5"/>
  <c r="BH152" i="5"/>
  <c r="BG152" i="5"/>
  <c r="BF152" i="5"/>
  <c r="T152" i="5"/>
  <c r="R152" i="5"/>
  <c r="P152" i="5"/>
  <c r="BI151" i="5"/>
  <c r="BH151" i="5"/>
  <c r="BG151" i="5"/>
  <c r="BF151" i="5"/>
  <c r="T151" i="5"/>
  <c r="R151" i="5"/>
  <c r="P151" i="5"/>
  <c r="BI150" i="5"/>
  <c r="BH150" i="5"/>
  <c r="BG150" i="5"/>
  <c r="BF150" i="5"/>
  <c r="T150" i="5"/>
  <c r="R150" i="5"/>
  <c r="P150" i="5"/>
  <c r="BI148" i="5"/>
  <c r="BH148" i="5"/>
  <c r="BG148" i="5"/>
  <c r="BF148" i="5"/>
  <c r="T148" i="5"/>
  <c r="R148" i="5"/>
  <c r="P148" i="5"/>
  <c r="BI147" i="5"/>
  <c r="BH147" i="5"/>
  <c r="BG147" i="5"/>
  <c r="BF147" i="5"/>
  <c r="T147" i="5"/>
  <c r="R147" i="5"/>
  <c r="P147" i="5"/>
  <c r="BI146" i="5"/>
  <c r="BH146" i="5"/>
  <c r="BG146" i="5"/>
  <c r="BF146" i="5"/>
  <c r="T146" i="5"/>
  <c r="R146" i="5"/>
  <c r="P146" i="5"/>
  <c r="BI145" i="5"/>
  <c r="BH145" i="5"/>
  <c r="BG145" i="5"/>
  <c r="BF145" i="5"/>
  <c r="T145" i="5"/>
  <c r="R145" i="5"/>
  <c r="P145" i="5"/>
  <c r="BI144" i="5"/>
  <c r="BH144" i="5"/>
  <c r="BG144" i="5"/>
  <c r="BF144" i="5"/>
  <c r="T144" i="5"/>
  <c r="R144" i="5"/>
  <c r="P144" i="5"/>
  <c r="BI143" i="5"/>
  <c r="BH143" i="5"/>
  <c r="BG143" i="5"/>
  <c r="BF143" i="5"/>
  <c r="T143" i="5"/>
  <c r="R143" i="5"/>
  <c r="P143" i="5"/>
  <c r="BI142" i="5"/>
  <c r="BH142" i="5"/>
  <c r="BG142" i="5"/>
  <c r="BF142" i="5"/>
  <c r="T142" i="5"/>
  <c r="R142" i="5"/>
  <c r="P142" i="5"/>
  <c r="BI141" i="5"/>
  <c r="BH141" i="5"/>
  <c r="BG141" i="5"/>
  <c r="BF141" i="5"/>
  <c r="T141" i="5"/>
  <c r="R141" i="5"/>
  <c r="P141" i="5"/>
  <c r="BI140" i="5"/>
  <c r="BH140" i="5"/>
  <c r="BG140" i="5"/>
  <c r="BF140" i="5"/>
  <c r="T140" i="5"/>
  <c r="R140" i="5"/>
  <c r="P140" i="5"/>
  <c r="BI139" i="5"/>
  <c r="BH139" i="5"/>
  <c r="BG139" i="5"/>
  <c r="BF139" i="5"/>
  <c r="T139" i="5"/>
  <c r="R139" i="5"/>
  <c r="P139" i="5"/>
  <c r="BI138" i="5"/>
  <c r="BH138" i="5"/>
  <c r="BG138" i="5"/>
  <c r="BF138" i="5"/>
  <c r="T138" i="5"/>
  <c r="R138" i="5"/>
  <c r="P138" i="5"/>
  <c r="BI137" i="5"/>
  <c r="BH137" i="5"/>
  <c r="BG137" i="5"/>
  <c r="BF137" i="5"/>
  <c r="T137" i="5"/>
  <c r="R137" i="5"/>
  <c r="P137" i="5"/>
  <c r="BI136" i="5"/>
  <c r="BH136" i="5"/>
  <c r="BG136" i="5"/>
  <c r="BF136" i="5"/>
  <c r="T136" i="5"/>
  <c r="R136" i="5"/>
  <c r="P136" i="5"/>
  <c r="BI135" i="5"/>
  <c r="BH135" i="5"/>
  <c r="BG135" i="5"/>
  <c r="BF135" i="5"/>
  <c r="T135" i="5"/>
  <c r="R135" i="5"/>
  <c r="P135" i="5"/>
  <c r="BI134" i="5"/>
  <c r="BH134" i="5"/>
  <c r="BG134" i="5"/>
  <c r="BF134" i="5"/>
  <c r="T134" i="5"/>
  <c r="R134" i="5"/>
  <c r="P134" i="5"/>
  <c r="BI133" i="5"/>
  <c r="BH133" i="5"/>
  <c r="BG133" i="5"/>
  <c r="BF133" i="5"/>
  <c r="T133" i="5"/>
  <c r="R133" i="5"/>
  <c r="P133" i="5"/>
  <c r="BI131" i="5"/>
  <c r="BH131" i="5"/>
  <c r="BG131" i="5"/>
  <c r="BF131" i="5"/>
  <c r="T131" i="5"/>
  <c r="R131" i="5"/>
  <c r="P131" i="5"/>
  <c r="BI130" i="5"/>
  <c r="BH130" i="5"/>
  <c r="BG130" i="5"/>
  <c r="BF130" i="5"/>
  <c r="T130" i="5"/>
  <c r="R130" i="5"/>
  <c r="P130" i="5"/>
  <c r="BI129" i="5"/>
  <c r="BH129" i="5"/>
  <c r="BG129" i="5"/>
  <c r="BF129" i="5"/>
  <c r="T129" i="5"/>
  <c r="R129" i="5"/>
  <c r="P129" i="5"/>
  <c r="BI128" i="5"/>
  <c r="BH128" i="5"/>
  <c r="BG128" i="5"/>
  <c r="BF128" i="5"/>
  <c r="T128" i="5"/>
  <c r="R128" i="5"/>
  <c r="P128" i="5"/>
  <c r="BI127" i="5"/>
  <c r="BH127" i="5"/>
  <c r="BG127" i="5"/>
  <c r="BF127" i="5"/>
  <c r="T127" i="5"/>
  <c r="R127" i="5"/>
  <c r="P127" i="5"/>
  <c r="BI126" i="5"/>
  <c r="BH126" i="5"/>
  <c r="BG126" i="5"/>
  <c r="BF126" i="5"/>
  <c r="T126" i="5"/>
  <c r="R126" i="5"/>
  <c r="P126" i="5"/>
  <c r="BI125" i="5"/>
  <c r="BH125" i="5"/>
  <c r="BG125" i="5"/>
  <c r="BF125" i="5"/>
  <c r="T125" i="5"/>
  <c r="R125" i="5"/>
  <c r="P125" i="5"/>
  <c r="BI124" i="5"/>
  <c r="BH124" i="5"/>
  <c r="BG124" i="5"/>
  <c r="BF124" i="5"/>
  <c r="T124" i="5"/>
  <c r="R124" i="5"/>
  <c r="P124" i="5"/>
  <c r="BI122" i="5"/>
  <c r="BH122" i="5"/>
  <c r="BG122" i="5"/>
  <c r="BF122" i="5"/>
  <c r="T122" i="5"/>
  <c r="R122" i="5"/>
  <c r="P122" i="5"/>
  <c r="BI121" i="5"/>
  <c r="BH121" i="5"/>
  <c r="BG121" i="5"/>
  <c r="BF121" i="5"/>
  <c r="T121" i="5"/>
  <c r="R121" i="5"/>
  <c r="P121" i="5"/>
  <c r="BI120" i="5"/>
  <c r="BH120" i="5"/>
  <c r="BG120" i="5"/>
  <c r="BF120" i="5"/>
  <c r="T120" i="5"/>
  <c r="R120" i="5"/>
  <c r="P120" i="5"/>
  <c r="BI119" i="5"/>
  <c r="BH119" i="5"/>
  <c r="BG119" i="5"/>
  <c r="BF119" i="5"/>
  <c r="T119" i="5"/>
  <c r="R119" i="5"/>
  <c r="P119" i="5"/>
  <c r="BI118" i="5"/>
  <c r="BH118" i="5"/>
  <c r="BG118" i="5"/>
  <c r="BF118" i="5"/>
  <c r="T118" i="5"/>
  <c r="R118" i="5"/>
  <c r="P118" i="5"/>
  <c r="BI117" i="5"/>
  <c r="BH117" i="5"/>
  <c r="BG117" i="5"/>
  <c r="BF117" i="5"/>
  <c r="T117" i="5"/>
  <c r="R117" i="5"/>
  <c r="P117" i="5"/>
  <c r="BI116" i="5"/>
  <c r="BH116" i="5"/>
  <c r="BG116" i="5"/>
  <c r="BF116" i="5"/>
  <c r="T116" i="5"/>
  <c r="R116" i="5"/>
  <c r="P116" i="5"/>
  <c r="BI115" i="5"/>
  <c r="BH115" i="5"/>
  <c r="BG115" i="5"/>
  <c r="BF115" i="5"/>
  <c r="T115" i="5"/>
  <c r="R115" i="5"/>
  <c r="P115" i="5"/>
  <c r="BI114" i="5"/>
  <c r="BH114" i="5"/>
  <c r="BG114" i="5"/>
  <c r="BF114" i="5"/>
  <c r="T114" i="5"/>
  <c r="R114" i="5"/>
  <c r="P114" i="5"/>
  <c r="BI113" i="5"/>
  <c r="BH113" i="5"/>
  <c r="BG113" i="5"/>
  <c r="BF113" i="5"/>
  <c r="T113" i="5"/>
  <c r="R113" i="5"/>
  <c r="P113" i="5"/>
  <c r="BI112" i="5"/>
  <c r="BH112" i="5"/>
  <c r="BG112" i="5"/>
  <c r="BF112" i="5"/>
  <c r="T112" i="5"/>
  <c r="R112" i="5"/>
  <c r="P112" i="5"/>
  <c r="BI111" i="5"/>
  <c r="BH111" i="5"/>
  <c r="BG111" i="5"/>
  <c r="BF111" i="5"/>
  <c r="T111" i="5"/>
  <c r="R111" i="5"/>
  <c r="P111" i="5"/>
  <c r="BI110" i="5"/>
  <c r="BH110" i="5"/>
  <c r="BG110" i="5"/>
  <c r="BF110" i="5"/>
  <c r="T110" i="5"/>
  <c r="R110" i="5"/>
  <c r="P110" i="5"/>
  <c r="BI109" i="5"/>
  <c r="BH109" i="5"/>
  <c r="BG109" i="5"/>
  <c r="BF109" i="5"/>
  <c r="T109" i="5"/>
  <c r="R109" i="5"/>
  <c r="P109" i="5"/>
  <c r="BI108" i="5"/>
  <c r="BH108" i="5"/>
  <c r="BG108" i="5"/>
  <c r="BF108" i="5"/>
  <c r="T108" i="5"/>
  <c r="R108" i="5"/>
  <c r="P108" i="5"/>
  <c r="BI107" i="5"/>
  <c r="BH107" i="5"/>
  <c r="BG107" i="5"/>
  <c r="BF107" i="5"/>
  <c r="T107" i="5"/>
  <c r="R107" i="5"/>
  <c r="P107" i="5"/>
  <c r="BI106" i="5"/>
  <c r="BH106" i="5"/>
  <c r="BG106" i="5"/>
  <c r="BF106" i="5"/>
  <c r="T106" i="5"/>
  <c r="R106" i="5"/>
  <c r="P106" i="5"/>
  <c r="BI105" i="5"/>
  <c r="BH105" i="5"/>
  <c r="BG105" i="5"/>
  <c r="BF105" i="5"/>
  <c r="T105" i="5"/>
  <c r="R105" i="5"/>
  <c r="P105" i="5"/>
  <c r="BI104" i="5"/>
  <c r="BH104" i="5"/>
  <c r="BG104" i="5"/>
  <c r="BF104" i="5"/>
  <c r="T104" i="5"/>
  <c r="R104" i="5"/>
  <c r="P104" i="5"/>
  <c r="BI103" i="5"/>
  <c r="BH103" i="5"/>
  <c r="BG103" i="5"/>
  <c r="BF103" i="5"/>
  <c r="T103" i="5"/>
  <c r="R103" i="5"/>
  <c r="P103" i="5"/>
  <c r="BI102" i="5"/>
  <c r="BH102" i="5"/>
  <c r="BG102" i="5"/>
  <c r="BF102" i="5"/>
  <c r="T102" i="5"/>
  <c r="R102" i="5"/>
  <c r="P102" i="5"/>
  <c r="BI101" i="5"/>
  <c r="BH101" i="5"/>
  <c r="BG101" i="5"/>
  <c r="BF101" i="5"/>
  <c r="T101" i="5"/>
  <c r="R101" i="5"/>
  <c r="P101" i="5"/>
  <c r="BI100" i="5"/>
  <c r="BH100" i="5"/>
  <c r="BG100" i="5"/>
  <c r="BF100" i="5"/>
  <c r="T100" i="5"/>
  <c r="R100" i="5"/>
  <c r="P100" i="5"/>
  <c r="BI99" i="5"/>
  <c r="BH99" i="5"/>
  <c r="BG99" i="5"/>
  <c r="BF99" i="5"/>
  <c r="T99" i="5"/>
  <c r="R99" i="5"/>
  <c r="P99" i="5"/>
  <c r="BI98" i="5"/>
  <c r="BH98" i="5"/>
  <c r="BG98" i="5"/>
  <c r="BF98" i="5"/>
  <c r="T98" i="5"/>
  <c r="R98" i="5"/>
  <c r="P98" i="5"/>
  <c r="BI96" i="5"/>
  <c r="BH96" i="5"/>
  <c r="BG96" i="5"/>
  <c r="BF96" i="5"/>
  <c r="T96" i="5"/>
  <c r="R96" i="5"/>
  <c r="P96" i="5"/>
  <c r="BI95" i="5"/>
  <c r="BH95" i="5"/>
  <c r="BG95" i="5"/>
  <c r="BF95" i="5"/>
  <c r="T95" i="5"/>
  <c r="R95" i="5"/>
  <c r="P95" i="5"/>
  <c r="BI94" i="5"/>
  <c r="BH94" i="5"/>
  <c r="BG94" i="5"/>
  <c r="BF94" i="5"/>
  <c r="T94" i="5"/>
  <c r="R94" i="5"/>
  <c r="P94" i="5"/>
  <c r="J87" i="5"/>
  <c r="F87" i="5"/>
  <c r="F85" i="5"/>
  <c r="E83" i="5"/>
  <c r="J58" i="5"/>
  <c r="F58" i="5"/>
  <c r="F56" i="5"/>
  <c r="E54" i="5"/>
  <c r="J26" i="5"/>
  <c r="E26" i="5"/>
  <c r="J88" i="5" s="1"/>
  <c r="J25" i="5"/>
  <c r="J20" i="5"/>
  <c r="E20" i="5"/>
  <c r="F59" i="5" s="1"/>
  <c r="J19" i="5"/>
  <c r="J14" i="5"/>
  <c r="J85" i="5" s="1"/>
  <c r="E7" i="5"/>
  <c r="E79" i="5" s="1"/>
  <c r="J39" i="4"/>
  <c r="J38" i="4"/>
  <c r="AY58" i="1" s="1"/>
  <c r="J37" i="4"/>
  <c r="AX58" i="1"/>
  <c r="BI163" i="4"/>
  <c r="BH163" i="4"/>
  <c r="BG163" i="4"/>
  <c r="BF163" i="4"/>
  <c r="T163" i="4"/>
  <c r="R163" i="4"/>
  <c r="P163" i="4"/>
  <c r="BI162" i="4"/>
  <c r="BH162" i="4"/>
  <c r="BG162" i="4"/>
  <c r="BF162" i="4"/>
  <c r="T162" i="4"/>
  <c r="R162" i="4"/>
  <c r="P162" i="4"/>
  <c r="BI161" i="4"/>
  <c r="BH161" i="4"/>
  <c r="BG161" i="4"/>
  <c r="BF161" i="4"/>
  <c r="T161" i="4"/>
  <c r="R161" i="4"/>
  <c r="P161" i="4"/>
  <c r="BI160" i="4"/>
  <c r="BH160" i="4"/>
  <c r="BG160" i="4"/>
  <c r="BF160" i="4"/>
  <c r="T160" i="4"/>
  <c r="R160" i="4"/>
  <c r="P160" i="4"/>
  <c r="BI159" i="4"/>
  <c r="BH159" i="4"/>
  <c r="BG159" i="4"/>
  <c r="BF159" i="4"/>
  <c r="T159" i="4"/>
  <c r="R159" i="4"/>
  <c r="P159" i="4"/>
  <c r="BI158" i="4"/>
  <c r="BH158" i="4"/>
  <c r="BG158" i="4"/>
  <c r="BF158" i="4"/>
  <c r="T158" i="4"/>
  <c r="R158" i="4"/>
  <c r="P158" i="4"/>
  <c r="BI157" i="4"/>
  <c r="BH157" i="4"/>
  <c r="BG157" i="4"/>
  <c r="BF157" i="4"/>
  <c r="T157" i="4"/>
  <c r="R157" i="4"/>
  <c r="P157" i="4"/>
  <c r="BI156" i="4"/>
  <c r="BH156" i="4"/>
  <c r="BG156" i="4"/>
  <c r="BF156" i="4"/>
  <c r="T156" i="4"/>
  <c r="R156" i="4"/>
  <c r="P156" i="4"/>
  <c r="BI154" i="4"/>
  <c r="BH154" i="4"/>
  <c r="BG154" i="4"/>
  <c r="BF154" i="4"/>
  <c r="T154" i="4"/>
  <c r="R154" i="4"/>
  <c r="P154" i="4"/>
  <c r="BI153" i="4"/>
  <c r="BH153" i="4"/>
  <c r="BG153" i="4"/>
  <c r="BF153" i="4"/>
  <c r="T153" i="4"/>
  <c r="R153" i="4"/>
  <c r="P153" i="4"/>
  <c r="BI152" i="4"/>
  <c r="BH152" i="4"/>
  <c r="BG152" i="4"/>
  <c r="BF152" i="4"/>
  <c r="T152" i="4"/>
  <c r="R152" i="4"/>
  <c r="P152" i="4"/>
  <c r="BI151" i="4"/>
  <c r="BH151" i="4"/>
  <c r="BG151" i="4"/>
  <c r="BF151" i="4"/>
  <c r="T151" i="4"/>
  <c r="R151" i="4"/>
  <c r="P151" i="4"/>
  <c r="BI150" i="4"/>
  <c r="BH150" i="4"/>
  <c r="BG150" i="4"/>
  <c r="BF150" i="4"/>
  <c r="T150" i="4"/>
  <c r="R150" i="4"/>
  <c r="P150" i="4"/>
  <c r="BI149" i="4"/>
  <c r="BH149" i="4"/>
  <c r="BG149" i="4"/>
  <c r="BF149" i="4"/>
  <c r="T149" i="4"/>
  <c r="R149" i="4"/>
  <c r="P149" i="4"/>
  <c r="BI148" i="4"/>
  <c r="BH148" i="4"/>
  <c r="BG148" i="4"/>
  <c r="BF148" i="4"/>
  <c r="T148" i="4"/>
  <c r="R148" i="4"/>
  <c r="P148" i="4"/>
  <c r="BI146" i="4"/>
  <c r="BH146" i="4"/>
  <c r="BG146" i="4"/>
  <c r="BF146" i="4"/>
  <c r="T146" i="4"/>
  <c r="R146" i="4"/>
  <c r="P146" i="4"/>
  <c r="BI145" i="4"/>
  <c r="BH145" i="4"/>
  <c r="BG145" i="4"/>
  <c r="BF145" i="4"/>
  <c r="T145" i="4"/>
  <c r="R145" i="4"/>
  <c r="P145" i="4"/>
  <c r="BI144" i="4"/>
  <c r="BH144" i="4"/>
  <c r="BG144" i="4"/>
  <c r="BF144" i="4"/>
  <c r="T144" i="4"/>
  <c r="R144" i="4"/>
  <c r="P144" i="4"/>
  <c r="BI143" i="4"/>
  <c r="BH143" i="4"/>
  <c r="BG143" i="4"/>
  <c r="BF143" i="4"/>
  <c r="T143" i="4"/>
  <c r="R143" i="4"/>
  <c r="P143" i="4"/>
  <c r="BI142" i="4"/>
  <c r="BH142" i="4"/>
  <c r="BG142" i="4"/>
  <c r="BF142" i="4"/>
  <c r="T142" i="4"/>
  <c r="R142" i="4"/>
  <c r="P142" i="4"/>
  <c r="BI141" i="4"/>
  <c r="BH141" i="4"/>
  <c r="BG141" i="4"/>
  <c r="BF141" i="4"/>
  <c r="T141" i="4"/>
  <c r="R141" i="4"/>
  <c r="P141" i="4"/>
  <c r="BI140" i="4"/>
  <c r="BH140" i="4"/>
  <c r="BG140" i="4"/>
  <c r="BF140" i="4"/>
  <c r="T140" i="4"/>
  <c r="R140" i="4"/>
  <c r="P140" i="4"/>
  <c r="BI139" i="4"/>
  <c r="BH139" i="4"/>
  <c r="BG139" i="4"/>
  <c r="BF139" i="4"/>
  <c r="T139" i="4"/>
  <c r="R139" i="4"/>
  <c r="P139" i="4"/>
  <c r="BI137" i="4"/>
  <c r="BH137" i="4"/>
  <c r="BG137" i="4"/>
  <c r="BF137" i="4"/>
  <c r="T137" i="4"/>
  <c r="R137" i="4"/>
  <c r="P137" i="4"/>
  <c r="BI136" i="4"/>
  <c r="BH136" i="4"/>
  <c r="BG136" i="4"/>
  <c r="BF136" i="4"/>
  <c r="T136" i="4"/>
  <c r="R136" i="4"/>
  <c r="P136" i="4"/>
  <c r="BI135" i="4"/>
  <c r="BH135" i="4"/>
  <c r="BG135" i="4"/>
  <c r="BF135" i="4"/>
  <c r="T135" i="4"/>
  <c r="R135" i="4"/>
  <c r="P135" i="4"/>
  <c r="BI134" i="4"/>
  <c r="BH134" i="4"/>
  <c r="BG134" i="4"/>
  <c r="BF134" i="4"/>
  <c r="T134" i="4"/>
  <c r="R134" i="4"/>
  <c r="P134" i="4"/>
  <c r="BI133" i="4"/>
  <c r="BH133" i="4"/>
  <c r="BG133" i="4"/>
  <c r="BF133" i="4"/>
  <c r="T133" i="4"/>
  <c r="R133" i="4"/>
  <c r="P133" i="4"/>
  <c r="BI132" i="4"/>
  <c r="BH132" i="4"/>
  <c r="BG132" i="4"/>
  <c r="BF132" i="4"/>
  <c r="T132" i="4"/>
  <c r="R132" i="4"/>
  <c r="P132" i="4"/>
  <c r="BI131" i="4"/>
  <c r="BH131" i="4"/>
  <c r="BG131" i="4"/>
  <c r="BF131" i="4"/>
  <c r="T131" i="4"/>
  <c r="R131" i="4"/>
  <c r="P131" i="4"/>
  <c r="BI130" i="4"/>
  <c r="BH130" i="4"/>
  <c r="BG130" i="4"/>
  <c r="BF130" i="4"/>
  <c r="T130" i="4"/>
  <c r="R130" i="4"/>
  <c r="P130" i="4"/>
  <c r="BI129" i="4"/>
  <c r="BH129" i="4"/>
  <c r="BG129" i="4"/>
  <c r="BF129" i="4"/>
  <c r="T129" i="4"/>
  <c r="R129" i="4"/>
  <c r="P129" i="4"/>
  <c r="BI128" i="4"/>
  <c r="BH128" i="4"/>
  <c r="BG128" i="4"/>
  <c r="BF128" i="4"/>
  <c r="T128" i="4"/>
  <c r="R128" i="4"/>
  <c r="P128" i="4"/>
  <c r="BI127" i="4"/>
  <c r="BH127" i="4"/>
  <c r="BG127" i="4"/>
  <c r="BF127" i="4"/>
  <c r="T127" i="4"/>
  <c r="R127" i="4"/>
  <c r="P127" i="4"/>
  <c r="BI126" i="4"/>
  <c r="BH126" i="4"/>
  <c r="BG126" i="4"/>
  <c r="BF126" i="4"/>
  <c r="T126" i="4"/>
  <c r="R126" i="4"/>
  <c r="P126" i="4"/>
  <c r="BI125" i="4"/>
  <c r="BH125" i="4"/>
  <c r="BG125" i="4"/>
  <c r="BF125" i="4"/>
  <c r="T125" i="4"/>
  <c r="R125" i="4"/>
  <c r="P125" i="4"/>
  <c r="BI124" i="4"/>
  <c r="BH124" i="4"/>
  <c r="BG124" i="4"/>
  <c r="BF124" i="4"/>
  <c r="T124" i="4"/>
  <c r="R124" i="4"/>
  <c r="P124" i="4"/>
  <c r="BI123" i="4"/>
  <c r="BH123" i="4"/>
  <c r="BG123" i="4"/>
  <c r="BF123" i="4"/>
  <c r="T123" i="4"/>
  <c r="R123" i="4"/>
  <c r="P123" i="4"/>
  <c r="BI122" i="4"/>
  <c r="BH122" i="4"/>
  <c r="BG122" i="4"/>
  <c r="BF122" i="4"/>
  <c r="T122" i="4"/>
  <c r="R122" i="4"/>
  <c r="P122" i="4"/>
  <c r="BI120" i="4"/>
  <c r="BH120" i="4"/>
  <c r="BG120" i="4"/>
  <c r="BF120" i="4"/>
  <c r="T120" i="4"/>
  <c r="T119" i="4" s="1"/>
  <c r="R120" i="4"/>
  <c r="R119" i="4"/>
  <c r="P120" i="4"/>
  <c r="P119" i="4" s="1"/>
  <c r="BI118" i="4"/>
  <c r="BH118" i="4"/>
  <c r="BG118" i="4"/>
  <c r="BF118" i="4"/>
  <c r="T118" i="4"/>
  <c r="R118" i="4"/>
  <c r="P118" i="4"/>
  <c r="BI117" i="4"/>
  <c r="BH117" i="4"/>
  <c r="BG117" i="4"/>
  <c r="BF117" i="4"/>
  <c r="T117" i="4"/>
  <c r="R117" i="4"/>
  <c r="P117" i="4"/>
  <c r="BI116" i="4"/>
  <c r="BH116" i="4"/>
  <c r="BG116" i="4"/>
  <c r="BF116" i="4"/>
  <c r="T116" i="4"/>
  <c r="R116" i="4"/>
  <c r="P116" i="4"/>
  <c r="BI115" i="4"/>
  <c r="BH115" i="4"/>
  <c r="BG115" i="4"/>
  <c r="BF115" i="4"/>
  <c r="T115" i="4"/>
  <c r="R115" i="4"/>
  <c r="P115" i="4"/>
  <c r="BI114" i="4"/>
  <c r="BH114" i="4"/>
  <c r="BG114" i="4"/>
  <c r="BF114" i="4"/>
  <c r="T114" i="4"/>
  <c r="R114" i="4"/>
  <c r="P114" i="4"/>
  <c r="BI113" i="4"/>
  <c r="BH113" i="4"/>
  <c r="BG113" i="4"/>
  <c r="BF113" i="4"/>
  <c r="T113" i="4"/>
  <c r="R113" i="4"/>
  <c r="P113" i="4"/>
  <c r="BI112" i="4"/>
  <c r="BH112" i="4"/>
  <c r="BG112" i="4"/>
  <c r="BF112" i="4"/>
  <c r="T112" i="4"/>
  <c r="R112" i="4"/>
  <c r="P112" i="4"/>
  <c r="BI111" i="4"/>
  <c r="BH111" i="4"/>
  <c r="BG111" i="4"/>
  <c r="BF111" i="4"/>
  <c r="T111" i="4"/>
  <c r="R111" i="4"/>
  <c r="P111" i="4"/>
  <c r="BI110" i="4"/>
  <c r="BH110" i="4"/>
  <c r="BG110" i="4"/>
  <c r="BF110" i="4"/>
  <c r="T110" i="4"/>
  <c r="R110" i="4"/>
  <c r="P110" i="4"/>
  <c r="BI109" i="4"/>
  <c r="BH109" i="4"/>
  <c r="BG109" i="4"/>
  <c r="BF109" i="4"/>
  <c r="T109" i="4"/>
  <c r="R109" i="4"/>
  <c r="P109" i="4"/>
  <c r="BI108" i="4"/>
  <c r="BH108" i="4"/>
  <c r="BG108" i="4"/>
  <c r="BF108" i="4"/>
  <c r="T108" i="4"/>
  <c r="R108" i="4"/>
  <c r="P108" i="4"/>
  <c r="BI107" i="4"/>
  <c r="BH107" i="4"/>
  <c r="BG107" i="4"/>
  <c r="BF107" i="4"/>
  <c r="T107" i="4"/>
  <c r="R107" i="4"/>
  <c r="P107" i="4"/>
  <c r="BI106" i="4"/>
  <c r="BH106" i="4"/>
  <c r="BG106" i="4"/>
  <c r="BF106" i="4"/>
  <c r="T106" i="4"/>
  <c r="R106" i="4"/>
  <c r="P106" i="4"/>
  <c r="BI105" i="4"/>
  <c r="BH105" i="4"/>
  <c r="BG105" i="4"/>
  <c r="BF105" i="4"/>
  <c r="T105" i="4"/>
  <c r="R105" i="4"/>
  <c r="P105" i="4"/>
  <c r="BI104" i="4"/>
  <c r="BH104" i="4"/>
  <c r="BG104" i="4"/>
  <c r="BF104" i="4"/>
  <c r="T104" i="4"/>
  <c r="R104" i="4"/>
  <c r="P104" i="4"/>
  <c r="BI103" i="4"/>
  <c r="BH103" i="4"/>
  <c r="BG103" i="4"/>
  <c r="BF103" i="4"/>
  <c r="T103" i="4"/>
  <c r="R103" i="4"/>
  <c r="P103" i="4"/>
  <c r="BI102" i="4"/>
  <c r="BH102" i="4"/>
  <c r="BG102" i="4"/>
  <c r="BF102" i="4"/>
  <c r="T102" i="4"/>
  <c r="R102" i="4"/>
  <c r="P102" i="4"/>
  <c r="BI101" i="4"/>
  <c r="BH101" i="4"/>
  <c r="BG101" i="4"/>
  <c r="BF101" i="4"/>
  <c r="T101" i="4"/>
  <c r="R101" i="4"/>
  <c r="P101" i="4"/>
  <c r="BI100" i="4"/>
  <c r="BH100" i="4"/>
  <c r="BG100" i="4"/>
  <c r="BF100" i="4"/>
  <c r="T100" i="4"/>
  <c r="R100" i="4"/>
  <c r="P100" i="4"/>
  <c r="BI98" i="4"/>
  <c r="BH98" i="4"/>
  <c r="BG98" i="4"/>
  <c r="BF98" i="4"/>
  <c r="T98" i="4"/>
  <c r="R98" i="4"/>
  <c r="P98" i="4"/>
  <c r="BI97" i="4"/>
  <c r="BH97" i="4"/>
  <c r="BG97" i="4"/>
  <c r="BF97" i="4"/>
  <c r="T97" i="4"/>
  <c r="R97" i="4"/>
  <c r="P97" i="4"/>
  <c r="BI96" i="4"/>
  <c r="BH96" i="4"/>
  <c r="BG96" i="4"/>
  <c r="BF96" i="4"/>
  <c r="T96" i="4"/>
  <c r="R96" i="4"/>
  <c r="P96" i="4"/>
  <c r="J89" i="4"/>
  <c r="F89" i="4"/>
  <c r="F87" i="4"/>
  <c r="E85" i="4"/>
  <c r="J58" i="4"/>
  <c r="F58" i="4"/>
  <c r="F56" i="4"/>
  <c r="E54" i="4"/>
  <c r="J26" i="4"/>
  <c r="E26" i="4"/>
  <c r="J90" i="4" s="1"/>
  <c r="J25" i="4"/>
  <c r="J20" i="4"/>
  <c r="E20" i="4"/>
  <c r="F90" i="4" s="1"/>
  <c r="J19" i="4"/>
  <c r="J14" i="4"/>
  <c r="J87" i="4"/>
  <c r="E7" i="4"/>
  <c r="E50" i="4"/>
  <c r="J37" i="3"/>
  <c r="J36" i="3"/>
  <c r="AY56" i="1"/>
  <c r="J35" i="3"/>
  <c r="AX56" i="1"/>
  <c r="BI174" i="3"/>
  <c r="BH174" i="3"/>
  <c r="BG174" i="3"/>
  <c r="BF174" i="3"/>
  <c r="T174" i="3"/>
  <c r="R174" i="3"/>
  <c r="P174" i="3"/>
  <c r="BI173" i="3"/>
  <c r="BH173" i="3"/>
  <c r="BG173" i="3"/>
  <c r="BF173" i="3"/>
  <c r="T173" i="3"/>
  <c r="R173" i="3"/>
  <c r="P173" i="3"/>
  <c r="BI171" i="3"/>
  <c r="BH171" i="3"/>
  <c r="BG171" i="3"/>
  <c r="BF171" i="3"/>
  <c r="T171" i="3"/>
  <c r="R171" i="3"/>
  <c r="P171" i="3"/>
  <c r="BI169" i="3"/>
  <c r="BH169" i="3"/>
  <c r="BG169" i="3"/>
  <c r="BF169" i="3"/>
  <c r="T169" i="3"/>
  <c r="R169" i="3"/>
  <c r="P169" i="3"/>
  <c r="BI167" i="3"/>
  <c r="BH167" i="3"/>
  <c r="BG167" i="3"/>
  <c r="BF167" i="3"/>
  <c r="T167" i="3"/>
  <c r="R167" i="3"/>
  <c r="P167" i="3"/>
  <c r="BI165" i="3"/>
  <c r="BH165" i="3"/>
  <c r="BG165" i="3"/>
  <c r="BF165" i="3"/>
  <c r="T165" i="3"/>
  <c r="R165" i="3"/>
  <c r="P165" i="3"/>
  <c r="BI163" i="3"/>
  <c r="BH163" i="3"/>
  <c r="BG163" i="3"/>
  <c r="BF163" i="3"/>
  <c r="T163" i="3"/>
  <c r="R163" i="3"/>
  <c r="P163" i="3"/>
  <c r="BI159" i="3"/>
  <c r="BH159" i="3"/>
  <c r="BG159" i="3"/>
  <c r="BF159" i="3"/>
  <c r="T159" i="3"/>
  <c r="T158" i="3" s="1"/>
  <c r="R159" i="3"/>
  <c r="R158" i="3"/>
  <c r="P159" i="3"/>
  <c r="P158" i="3"/>
  <c r="BI153" i="3"/>
  <c r="BH153" i="3"/>
  <c r="BG153" i="3"/>
  <c r="BF153" i="3"/>
  <c r="T153" i="3"/>
  <c r="R153" i="3"/>
  <c r="P153" i="3"/>
  <c r="BI151" i="3"/>
  <c r="BH151" i="3"/>
  <c r="BG151" i="3"/>
  <c r="BF151" i="3"/>
  <c r="T151" i="3"/>
  <c r="R151" i="3"/>
  <c r="P151" i="3"/>
  <c r="BI146" i="3"/>
  <c r="BH146" i="3"/>
  <c r="BG146" i="3"/>
  <c r="BF146" i="3"/>
  <c r="T146" i="3"/>
  <c r="R146" i="3"/>
  <c r="P146" i="3"/>
  <c r="BI141" i="3"/>
  <c r="BH141" i="3"/>
  <c r="BG141" i="3"/>
  <c r="BF141" i="3"/>
  <c r="T141" i="3"/>
  <c r="R141" i="3"/>
  <c r="P141" i="3"/>
  <c r="BI137" i="3"/>
  <c r="BH137" i="3"/>
  <c r="BG137" i="3"/>
  <c r="BF137" i="3"/>
  <c r="T137" i="3"/>
  <c r="R137" i="3"/>
  <c r="P137" i="3"/>
  <c r="BI133" i="3"/>
  <c r="BH133" i="3"/>
  <c r="BG133" i="3"/>
  <c r="BF133" i="3"/>
  <c r="T133" i="3"/>
  <c r="R133" i="3"/>
  <c r="P133" i="3"/>
  <c r="BI125" i="3"/>
  <c r="BH125" i="3"/>
  <c r="BG125" i="3"/>
  <c r="BF125" i="3"/>
  <c r="T125" i="3"/>
  <c r="T124" i="3"/>
  <c r="R125" i="3"/>
  <c r="R124" i="3"/>
  <c r="P125" i="3"/>
  <c r="P124" i="3" s="1"/>
  <c r="BI116" i="3"/>
  <c r="BH116" i="3"/>
  <c r="BG116" i="3"/>
  <c r="BF116" i="3"/>
  <c r="T116" i="3"/>
  <c r="R116" i="3"/>
  <c r="P116" i="3"/>
  <c r="BI114" i="3"/>
  <c r="BH114" i="3"/>
  <c r="BG114" i="3"/>
  <c r="BF114" i="3"/>
  <c r="T114" i="3"/>
  <c r="R114" i="3"/>
  <c r="P114" i="3"/>
  <c r="BI106" i="3"/>
  <c r="BH106" i="3"/>
  <c r="BG106" i="3"/>
  <c r="BF106" i="3"/>
  <c r="T106" i="3"/>
  <c r="R106" i="3"/>
  <c r="P106" i="3"/>
  <c r="BI103" i="3"/>
  <c r="BH103" i="3"/>
  <c r="BG103" i="3"/>
  <c r="BF103" i="3"/>
  <c r="T103" i="3"/>
  <c r="R103" i="3"/>
  <c r="P103" i="3"/>
  <c r="BI101" i="3"/>
  <c r="BH101" i="3"/>
  <c r="BG101" i="3"/>
  <c r="BF101" i="3"/>
  <c r="T101" i="3"/>
  <c r="R101" i="3"/>
  <c r="P101" i="3"/>
  <c r="BI99" i="3"/>
  <c r="BH99" i="3"/>
  <c r="BG99" i="3"/>
  <c r="BF99" i="3"/>
  <c r="T99" i="3"/>
  <c r="R99" i="3"/>
  <c r="P99" i="3"/>
  <c r="BI97" i="3"/>
  <c r="BH97" i="3"/>
  <c r="BG97" i="3"/>
  <c r="BF97" i="3"/>
  <c r="T97" i="3"/>
  <c r="R97" i="3"/>
  <c r="P97" i="3"/>
  <c r="BI89" i="3"/>
  <c r="BH89" i="3"/>
  <c r="BG89" i="3"/>
  <c r="BF89" i="3"/>
  <c r="T89" i="3"/>
  <c r="R89" i="3"/>
  <c r="P89" i="3"/>
  <c r="J82" i="3"/>
  <c r="F82" i="3"/>
  <c r="F80" i="3"/>
  <c r="E78" i="3"/>
  <c r="J54" i="3"/>
  <c r="F54" i="3"/>
  <c r="F52" i="3"/>
  <c r="E50" i="3"/>
  <c r="J24" i="3"/>
  <c r="E24" i="3"/>
  <c r="J83" i="3" s="1"/>
  <c r="J23" i="3"/>
  <c r="J18" i="3"/>
  <c r="E18" i="3"/>
  <c r="F55" i="3" s="1"/>
  <c r="J17" i="3"/>
  <c r="J12" i="3"/>
  <c r="J80" i="3" s="1"/>
  <c r="E7" i="3"/>
  <c r="E48" i="3" s="1"/>
  <c r="J37" i="2"/>
  <c r="J36" i="2"/>
  <c r="AY55" i="1"/>
  <c r="J35" i="2"/>
  <c r="AX55" i="1" s="1"/>
  <c r="BI617" i="2"/>
  <c r="BH617" i="2"/>
  <c r="BG617" i="2"/>
  <c r="BF617" i="2"/>
  <c r="T617" i="2"/>
  <c r="R617" i="2"/>
  <c r="P617" i="2"/>
  <c r="BI615" i="2"/>
  <c r="BH615" i="2"/>
  <c r="BG615" i="2"/>
  <c r="BF615" i="2"/>
  <c r="T615" i="2"/>
  <c r="R615" i="2"/>
  <c r="P615" i="2"/>
  <c r="BI612" i="2"/>
  <c r="BH612" i="2"/>
  <c r="BG612" i="2"/>
  <c r="BF612" i="2"/>
  <c r="T612" i="2"/>
  <c r="R612" i="2"/>
  <c r="P612" i="2"/>
  <c r="BI610" i="2"/>
  <c r="BH610" i="2"/>
  <c r="BG610" i="2"/>
  <c r="BF610" i="2"/>
  <c r="T610" i="2"/>
  <c r="R610" i="2"/>
  <c r="P610" i="2"/>
  <c r="BI605" i="2"/>
  <c r="BH605" i="2"/>
  <c r="BG605" i="2"/>
  <c r="BF605" i="2"/>
  <c r="T605" i="2"/>
  <c r="R605" i="2"/>
  <c r="P605" i="2"/>
  <c r="BI603" i="2"/>
  <c r="BH603" i="2"/>
  <c r="BG603" i="2"/>
  <c r="BF603" i="2"/>
  <c r="T603" i="2"/>
  <c r="R603" i="2"/>
  <c r="P603" i="2"/>
  <c r="BI601" i="2"/>
  <c r="BH601" i="2"/>
  <c r="BG601" i="2"/>
  <c r="BF601" i="2"/>
  <c r="T601" i="2"/>
  <c r="R601" i="2"/>
  <c r="P601" i="2"/>
  <c r="BI600" i="2"/>
  <c r="BH600" i="2"/>
  <c r="BG600" i="2"/>
  <c r="BF600" i="2"/>
  <c r="T600" i="2"/>
  <c r="R600" i="2"/>
  <c r="P600" i="2"/>
  <c r="BI599" i="2"/>
  <c r="BH599" i="2"/>
  <c r="BG599" i="2"/>
  <c r="BF599" i="2"/>
  <c r="T599" i="2"/>
  <c r="R599" i="2"/>
  <c r="P599" i="2"/>
  <c r="BI598" i="2"/>
  <c r="BH598" i="2"/>
  <c r="BG598" i="2"/>
  <c r="BF598" i="2"/>
  <c r="T598" i="2"/>
  <c r="R598" i="2"/>
  <c r="P598" i="2"/>
  <c r="BI597" i="2"/>
  <c r="BH597" i="2"/>
  <c r="BG597" i="2"/>
  <c r="BF597" i="2"/>
  <c r="T597" i="2"/>
  <c r="R597" i="2"/>
  <c r="P597" i="2"/>
  <c r="BI596" i="2"/>
  <c r="BH596" i="2"/>
  <c r="BG596" i="2"/>
  <c r="BF596" i="2"/>
  <c r="T596" i="2"/>
  <c r="R596" i="2"/>
  <c r="P596" i="2"/>
  <c r="BI595" i="2"/>
  <c r="BH595" i="2"/>
  <c r="BG595" i="2"/>
  <c r="BF595" i="2"/>
  <c r="T595" i="2"/>
  <c r="R595" i="2"/>
  <c r="P595" i="2"/>
  <c r="BI594" i="2"/>
  <c r="BH594" i="2"/>
  <c r="BG594" i="2"/>
  <c r="BF594" i="2"/>
  <c r="T594" i="2"/>
  <c r="R594" i="2"/>
  <c r="P594" i="2"/>
  <c r="BI591" i="2"/>
  <c r="BH591" i="2"/>
  <c r="BG591" i="2"/>
  <c r="BF591" i="2"/>
  <c r="T591" i="2"/>
  <c r="R591" i="2"/>
  <c r="P591" i="2"/>
  <c r="BI589" i="2"/>
  <c r="BH589" i="2"/>
  <c r="BG589" i="2"/>
  <c r="BF589" i="2"/>
  <c r="T589" i="2"/>
  <c r="R589" i="2"/>
  <c r="P589" i="2"/>
  <c r="BI587" i="2"/>
  <c r="BH587" i="2"/>
  <c r="BG587" i="2"/>
  <c r="BF587" i="2"/>
  <c r="T587" i="2"/>
  <c r="R587" i="2"/>
  <c r="P587" i="2"/>
  <c r="BI584" i="2"/>
  <c r="BH584" i="2"/>
  <c r="BG584" i="2"/>
  <c r="BF584" i="2"/>
  <c r="T584" i="2"/>
  <c r="R584" i="2"/>
  <c r="P584" i="2"/>
  <c r="BI580" i="2"/>
  <c r="BH580" i="2"/>
  <c r="BG580" i="2"/>
  <c r="BF580" i="2"/>
  <c r="T580" i="2"/>
  <c r="R580" i="2"/>
  <c r="P580" i="2"/>
  <c r="BI578" i="2"/>
  <c r="BH578" i="2"/>
  <c r="BG578" i="2"/>
  <c r="BF578" i="2"/>
  <c r="T578" i="2"/>
  <c r="R578" i="2"/>
  <c r="P578" i="2"/>
  <c r="BI574" i="2"/>
  <c r="BH574" i="2"/>
  <c r="BG574" i="2"/>
  <c r="BF574" i="2"/>
  <c r="T574" i="2"/>
  <c r="R574" i="2"/>
  <c r="P574" i="2"/>
  <c r="BI571" i="2"/>
  <c r="BH571" i="2"/>
  <c r="BG571" i="2"/>
  <c r="BF571" i="2"/>
  <c r="T571" i="2"/>
  <c r="R571" i="2"/>
  <c r="P571" i="2"/>
  <c r="BI569" i="2"/>
  <c r="BH569" i="2"/>
  <c r="BG569" i="2"/>
  <c r="BF569" i="2"/>
  <c r="T569" i="2"/>
  <c r="R569" i="2"/>
  <c r="P569" i="2"/>
  <c r="BI567" i="2"/>
  <c r="BH567" i="2"/>
  <c r="BG567" i="2"/>
  <c r="BF567" i="2"/>
  <c r="T567" i="2"/>
  <c r="R567" i="2"/>
  <c r="P567" i="2"/>
  <c r="BI565" i="2"/>
  <c r="BH565" i="2"/>
  <c r="BG565" i="2"/>
  <c r="BF565" i="2"/>
  <c r="T565" i="2"/>
  <c r="R565" i="2"/>
  <c r="P565" i="2"/>
  <c r="BI563" i="2"/>
  <c r="BH563" i="2"/>
  <c r="BG563" i="2"/>
  <c r="BF563" i="2"/>
  <c r="T563" i="2"/>
  <c r="R563" i="2"/>
  <c r="P563" i="2"/>
  <c r="BI561" i="2"/>
  <c r="BH561" i="2"/>
  <c r="BG561" i="2"/>
  <c r="BF561" i="2"/>
  <c r="T561" i="2"/>
  <c r="R561" i="2"/>
  <c r="P561" i="2"/>
  <c r="BI558" i="2"/>
  <c r="BH558" i="2"/>
  <c r="BG558" i="2"/>
  <c r="BF558" i="2"/>
  <c r="T558" i="2"/>
  <c r="R558" i="2"/>
  <c r="P558" i="2"/>
  <c r="BI554" i="2"/>
  <c r="BH554" i="2"/>
  <c r="BG554" i="2"/>
  <c r="BF554" i="2"/>
  <c r="T554" i="2"/>
  <c r="T553" i="2"/>
  <c r="R554" i="2"/>
  <c r="R553" i="2" s="1"/>
  <c r="P554" i="2"/>
  <c r="P553" i="2"/>
  <c r="BI551" i="2"/>
  <c r="BH551" i="2"/>
  <c r="BG551" i="2"/>
  <c r="BF551" i="2"/>
  <c r="T551" i="2"/>
  <c r="R551" i="2"/>
  <c r="P551" i="2"/>
  <c r="BI548" i="2"/>
  <c r="BH548" i="2"/>
  <c r="BG548" i="2"/>
  <c r="BF548" i="2"/>
  <c r="T548" i="2"/>
  <c r="R548" i="2"/>
  <c r="P548" i="2"/>
  <c r="BI546" i="2"/>
  <c r="BH546" i="2"/>
  <c r="BG546" i="2"/>
  <c r="BF546" i="2"/>
  <c r="T546" i="2"/>
  <c r="R546" i="2"/>
  <c r="P546" i="2"/>
  <c r="BI544" i="2"/>
  <c r="BH544" i="2"/>
  <c r="BG544" i="2"/>
  <c r="BF544" i="2"/>
  <c r="T544" i="2"/>
  <c r="R544" i="2"/>
  <c r="P544" i="2"/>
  <c r="BI522" i="2"/>
  <c r="BH522" i="2"/>
  <c r="BG522" i="2"/>
  <c r="BF522" i="2"/>
  <c r="T522" i="2"/>
  <c r="R522" i="2"/>
  <c r="P522" i="2"/>
  <c r="BI488" i="2"/>
  <c r="BH488" i="2"/>
  <c r="BG488" i="2"/>
  <c r="BF488" i="2"/>
  <c r="T488" i="2"/>
  <c r="R488" i="2"/>
  <c r="P488" i="2"/>
  <c r="BI486" i="2"/>
  <c r="BH486" i="2"/>
  <c r="BG486" i="2"/>
  <c r="BF486" i="2"/>
  <c r="T486" i="2"/>
  <c r="R486" i="2"/>
  <c r="P486" i="2"/>
  <c r="BI466" i="2"/>
  <c r="BH466" i="2"/>
  <c r="BG466" i="2"/>
  <c r="BF466" i="2"/>
  <c r="T466" i="2"/>
  <c r="R466" i="2"/>
  <c r="P466" i="2"/>
  <c r="BI439" i="2"/>
  <c r="BH439" i="2"/>
  <c r="BG439" i="2"/>
  <c r="BF439" i="2"/>
  <c r="T439" i="2"/>
  <c r="R439" i="2"/>
  <c r="P439" i="2"/>
  <c r="BI437" i="2"/>
  <c r="BH437" i="2"/>
  <c r="BG437" i="2"/>
  <c r="BF437" i="2"/>
  <c r="T437" i="2"/>
  <c r="R437" i="2"/>
  <c r="P437" i="2"/>
  <c r="BI435" i="2"/>
  <c r="BH435" i="2"/>
  <c r="BG435" i="2"/>
  <c r="BF435" i="2"/>
  <c r="T435" i="2"/>
  <c r="R435" i="2"/>
  <c r="P435" i="2"/>
  <c r="BI432" i="2"/>
  <c r="BH432" i="2"/>
  <c r="BG432" i="2"/>
  <c r="BF432" i="2"/>
  <c r="T432" i="2"/>
  <c r="R432" i="2"/>
  <c r="P432" i="2"/>
  <c r="BI430" i="2"/>
  <c r="BH430" i="2"/>
  <c r="BG430" i="2"/>
  <c r="BF430" i="2"/>
  <c r="T430" i="2"/>
  <c r="R430" i="2"/>
  <c r="P430" i="2"/>
  <c r="BI428" i="2"/>
  <c r="BH428" i="2"/>
  <c r="BG428" i="2"/>
  <c r="BF428" i="2"/>
  <c r="T428" i="2"/>
  <c r="R428" i="2"/>
  <c r="P428" i="2"/>
  <c r="BI424" i="2"/>
  <c r="BH424" i="2"/>
  <c r="BG424" i="2"/>
  <c r="BF424" i="2"/>
  <c r="T424" i="2"/>
  <c r="R424" i="2"/>
  <c r="P424" i="2"/>
  <c r="BI420" i="2"/>
  <c r="BH420" i="2"/>
  <c r="BG420" i="2"/>
  <c r="BF420" i="2"/>
  <c r="T420" i="2"/>
  <c r="R420" i="2"/>
  <c r="P420" i="2"/>
  <c r="BI417" i="2"/>
  <c r="BH417" i="2"/>
  <c r="BG417" i="2"/>
  <c r="BF417" i="2"/>
  <c r="T417" i="2"/>
  <c r="R417" i="2"/>
  <c r="P417" i="2"/>
  <c r="BI413" i="2"/>
  <c r="BH413" i="2"/>
  <c r="BG413" i="2"/>
  <c r="BF413" i="2"/>
  <c r="T413" i="2"/>
  <c r="R413" i="2"/>
  <c r="P413" i="2"/>
  <c r="BI410" i="2"/>
  <c r="BH410" i="2"/>
  <c r="BG410" i="2"/>
  <c r="BF410" i="2"/>
  <c r="T410" i="2"/>
  <c r="R410" i="2"/>
  <c r="P410" i="2"/>
  <c r="BI408" i="2"/>
  <c r="BH408" i="2"/>
  <c r="BG408" i="2"/>
  <c r="BF408" i="2"/>
  <c r="T408" i="2"/>
  <c r="R408" i="2"/>
  <c r="P408" i="2"/>
  <c r="BI406" i="2"/>
  <c r="BH406" i="2"/>
  <c r="BG406" i="2"/>
  <c r="BF406" i="2"/>
  <c r="T406" i="2"/>
  <c r="R406" i="2"/>
  <c r="P406" i="2"/>
  <c r="BI379" i="2"/>
  <c r="BH379" i="2"/>
  <c r="BG379" i="2"/>
  <c r="BF379" i="2"/>
  <c r="T379" i="2"/>
  <c r="R379" i="2"/>
  <c r="P379" i="2"/>
  <c r="BI374" i="2"/>
  <c r="BH374" i="2"/>
  <c r="BG374" i="2"/>
  <c r="BF374" i="2"/>
  <c r="T374" i="2"/>
  <c r="R374" i="2"/>
  <c r="P374" i="2"/>
  <c r="BI372" i="2"/>
  <c r="BH372" i="2"/>
  <c r="BG372" i="2"/>
  <c r="BF372" i="2"/>
  <c r="T372" i="2"/>
  <c r="R372" i="2"/>
  <c r="P372" i="2"/>
  <c r="BI370" i="2"/>
  <c r="BH370" i="2"/>
  <c r="BG370" i="2"/>
  <c r="BF370" i="2"/>
  <c r="T370" i="2"/>
  <c r="R370" i="2"/>
  <c r="P370" i="2"/>
  <c r="BI366" i="2"/>
  <c r="BH366" i="2"/>
  <c r="BG366" i="2"/>
  <c r="BF366" i="2"/>
  <c r="T366" i="2"/>
  <c r="R366" i="2"/>
  <c r="P366" i="2"/>
  <c r="BI347" i="2"/>
  <c r="BH347" i="2"/>
  <c r="BG347" i="2"/>
  <c r="BF347" i="2"/>
  <c r="T347" i="2"/>
  <c r="R347" i="2"/>
  <c r="P347" i="2"/>
  <c r="BI339" i="2"/>
  <c r="BH339" i="2"/>
  <c r="BG339" i="2"/>
  <c r="BF339" i="2"/>
  <c r="T339" i="2"/>
  <c r="R339" i="2"/>
  <c r="P339" i="2"/>
  <c r="BI337" i="2"/>
  <c r="BH337" i="2"/>
  <c r="BG337" i="2"/>
  <c r="BF337" i="2"/>
  <c r="T337" i="2"/>
  <c r="R337" i="2"/>
  <c r="P337" i="2"/>
  <c r="BI335" i="2"/>
  <c r="BH335" i="2"/>
  <c r="BG335" i="2"/>
  <c r="BF335" i="2"/>
  <c r="T335" i="2"/>
  <c r="R335" i="2"/>
  <c r="P335" i="2"/>
  <c r="BI331" i="2"/>
  <c r="BH331" i="2"/>
  <c r="BG331" i="2"/>
  <c r="BF331" i="2"/>
  <c r="T331" i="2"/>
  <c r="R331" i="2"/>
  <c r="P331" i="2"/>
  <c r="BI329" i="2"/>
  <c r="BH329" i="2"/>
  <c r="BG329" i="2"/>
  <c r="BF329" i="2"/>
  <c r="T329" i="2"/>
  <c r="R329" i="2"/>
  <c r="P329" i="2"/>
  <c r="BI323" i="2"/>
  <c r="BH323" i="2"/>
  <c r="BG323" i="2"/>
  <c r="BF323" i="2"/>
  <c r="T323" i="2"/>
  <c r="R323" i="2"/>
  <c r="P323" i="2"/>
  <c r="BI319" i="2"/>
  <c r="BH319" i="2"/>
  <c r="BG319" i="2"/>
  <c r="BF319" i="2"/>
  <c r="T319" i="2"/>
  <c r="R319" i="2"/>
  <c r="P319" i="2"/>
  <c r="BI317" i="2"/>
  <c r="BH317" i="2"/>
  <c r="BG317" i="2"/>
  <c r="BF317" i="2"/>
  <c r="T317" i="2"/>
  <c r="R317" i="2"/>
  <c r="P317" i="2"/>
  <c r="BI308" i="2"/>
  <c r="BH308" i="2"/>
  <c r="BG308" i="2"/>
  <c r="BF308" i="2"/>
  <c r="T308" i="2"/>
  <c r="R308" i="2"/>
  <c r="P308" i="2"/>
  <c r="BI306" i="2"/>
  <c r="BH306" i="2"/>
  <c r="BG306" i="2"/>
  <c r="BF306" i="2"/>
  <c r="T306" i="2"/>
  <c r="R306" i="2"/>
  <c r="P306" i="2"/>
  <c r="BI305" i="2"/>
  <c r="BH305" i="2"/>
  <c r="BG305" i="2"/>
  <c r="BF305" i="2"/>
  <c r="T305" i="2"/>
  <c r="R305" i="2"/>
  <c r="P305" i="2"/>
  <c r="BI304" i="2"/>
  <c r="BH304" i="2"/>
  <c r="BG304" i="2"/>
  <c r="BF304" i="2"/>
  <c r="T304" i="2"/>
  <c r="R304" i="2"/>
  <c r="P304" i="2"/>
  <c r="BI303" i="2"/>
  <c r="BH303" i="2"/>
  <c r="BG303" i="2"/>
  <c r="BF303" i="2"/>
  <c r="T303" i="2"/>
  <c r="R303" i="2"/>
  <c r="P303" i="2"/>
  <c r="BI301" i="2"/>
  <c r="BH301" i="2"/>
  <c r="BG301" i="2"/>
  <c r="BF301" i="2"/>
  <c r="T301" i="2"/>
  <c r="R301" i="2"/>
  <c r="P301" i="2"/>
  <c r="BI300" i="2"/>
  <c r="BH300" i="2"/>
  <c r="BG300" i="2"/>
  <c r="BF300" i="2"/>
  <c r="T300" i="2"/>
  <c r="R300" i="2"/>
  <c r="P300" i="2"/>
  <c r="BI299" i="2"/>
  <c r="BH299" i="2"/>
  <c r="BG299" i="2"/>
  <c r="BF299" i="2"/>
  <c r="T299" i="2"/>
  <c r="R299" i="2"/>
  <c r="P299" i="2"/>
  <c r="BI298" i="2"/>
  <c r="BH298" i="2"/>
  <c r="BG298" i="2"/>
  <c r="BF298" i="2"/>
  <c r="T298" i="2"/>
  <c r="R298" i="2"/>
  <c r="P298" i="2"/>
  <c r="BI297" i="2"/>
  <c r="BH297" i="2"/>
  <c r="BG297" i="2"/>
  <c r="BF297" i="2"/>
  <c r="T297" i="2"/>
  <c r="R297" i="2"/>
  <c r="P297" i="2"/>
  <c r="BI296" i="2"/>
  <c r="BH296" i="2"/>
  <c r="BG296" i="2"/>
  <c r="BF296" i="2"/>
  <c r="T296" i="2"/>
  <c r="R296" i="2"/>
  <c r="P296" i="2"/>
  <c r="BI295" i="2"/>
  <c r="BH295" i="2"/>
  <c r="BG295" i="2"/>
  <c r="BF295" i="2"/>
  <c r="T295" i="2"/>
  <c r="R295" i="2"/>
  <c r="P295" i="2"/>
  <c r="BI294" i="2"/>
  <c r="BH294" i="2"/>
  <c r="BG294" i="2"/>
  <c r="BF294" i="2"/>
  <c r="T294" i="2"/>
  <c r="R294" i="2"/>
  <c r="P294" i="2"/>
  <c r="BI293" i="2"/>
  <c r="BH293" i="2"/>
  <c r="BG293" i="2"/>
  <c r="BF293" i="2"/>
  <c r="T293" i="2"/>
  <c r="R293" i="2"/>
  <c r="P293" i="2"/>
  <c r="BI258" i="2"/>
  <c r="BH258" i="2"/>
  <c r="BG258" i="2"/>
  <c r="BF258" i="2"/>
  <c r="T258" i="2"/>
  <c r="T194" i="2"/>
  <c r="R258" i="2"/>
  <c r="P258" i="2"/>
  <c r="BI195" i="2"/>
  <c r="BH195" i="2"/>
  <c r="BG195" i="2"/>
  <c r="BF195" i="2"/>
  <c r="T195" i="2"/>
  <c r="R195" i="2"/>
  <c r="R194" i="2" s="1"/>
  <c r="P195" i="2"/>
  <c r="P194" i="2" s="1"/>
  <c r="BI188" i="2"/>
  <c r="BH188" i="2"/>
  <c r="BG188" i="2"/>
  <c r="BF188" i="2"/>
  <c r="T188" i="2"/>
  <c r="R188" i="2"/>
  <c r="P188" i="2"/>
  <c r="BI182" i="2"/>
  <c r="BH182" i="2"/>
  <c r="BG182" i="2"/>
  <c r="BF182" i="2"/>
  <c r="T182" i="2"/>
  <c r="R182" i="2"/>
  <c r="P182" i="2"/>
  <c r="BI177" i="2"/>
  <c r="BH177" i="2"/>
  <c r="BG177" i="2"/>
  <c r="BF177" i="2"/>
  <c r="T177" i="2"/>
  <c r="R177" i="2"/>
  <c r="P177" i="2"/>
  <c r="BI176" i="2"/>
  <c r="BH176" i="2"/>
  <c r="BG176" i="2"/>
  <c r="BF176" i="2"/>
  <c r="T176" i="2"/>
  <c r="R176" i="2"/>
  <c r="P176" i="2"/>
  <c r="BI169" i="2"/>
  <c r="BH169" i="2"/>
  <c r="BG169" i="2"/>
  <c r="BF169" i="2"/>
  <c r="T169" i="2"/>
  <c r="R169" i="2"/>
  <c r="P169" i="2"/>
  <c r="BI155" i="2"/>
  <c r="BH155" i="2"/>
  <c r="BG155" i="2"/>
  <c r="BF155" i="2"/>
  <c r="T155" i="2"/>
  <c r="R155" i="2"/>
  <c r="P155" i="2"/>
  <c r="BI148" i="2"/>
  <c r="BH148" i="2"/>
  <c r="BG148" i="2"/>
  <c r="BF148" i="2"/>
  <c r="T148" i="2"/>
  <c r="R148" i="2"/>
  <c r="P148" i="2"/>
  <c r="BI144" i="2"/>
  <c r="BH144" i="2"/>
  <c r="BG144" i="2"/>
  <c r="BF144" i="2"/>
  <c r="T144" i="2"/>
  <c r="R144" i="2"/>
  <c r="P144" i="2"/>
  <c r="BI142" i="2"/>
  <c r="BH142" i="2"/>
  <c r="BG142" i="2"/>
  <c r="BF142" i="2"/>
  <c r="T142" i="2"/>
  <c r="R142" i="2"/>
  <c r="P142" i="2"/>
  <c r="BI139" i="2"/>
  <c r="BH139" i="2"/>
  <c r="BG139" i="2"/>
  <c r="BF139" i="2"/>
  <c r="T139" i="2"/>
  <c r="R139" i="2"/>
  <c r="P139" i="2"/>
  <c r="BI137" i="2"/>
  <c r="BH137" i="2"/>
  <c r="BG137" i="2"/>
  <c r="BF137" i="2"/>
  <c r="T137" i="2"/>
  <c r="R137" i="2"/>
  <c r="P137" i="2"/>
  <c r="BI112" i="2"/>
  <c r="BH112" i="2"/>
  <c r="BG112" i="2"/>
  <c r="BF112" i="2"/>
  <c r="T112" i="2"/>
  <c r="R112" i="2"/>
  <c r="P112" i="2"/>
  <c r="BI103" i="2"/>
  <c r="BH103" i="2"/>
  <c r="BG103" i="2"/>
  <c r="BF103" i="2"/>
  <c r="T103" i="2"/>
  <c r="R103" i="2"/>
  <c r="P103" i="2"/>
  <c r="J96" i="2"/>
  <c r="F96" i="2"/>
  <c r="F94" i="2"/>
  <c r="E92" i="2"/>
  <c r="J54" i="2"/>
  <c r="F54" i="2"/>
  <c r="F52" i="2"/>
  <c r="E50" i="2"/>
  <c r="J24" i="2"/>
  <c r="E24" i="2"/>
  <c r="J97" i="2" s="1"/>
  <c r="J23" i="2"/>
  <c r="J18" i="2"/>
  <c r="E18" i="2"/>
  <c r="F55" i="2" s="1"/>
  <c r="J17" i="2"/>
  <c r="J12" i="2"/>
  <c r="J94" i="2" s="1"/>
  <c r="E7" i="2"/>
  <c r="E90" i="2" s="1"/>
  <c r="L50" i="1"/>
  <c r="AM50" i="1"/>
  <c r="AM49" i="1"/>
  <c r="L49" i="1"/>
  <c r="AM47" i="1"/>
  <c r="L47" i="1"/>
  <c r="L45" i="1"/>
  <c r="L44" i="1"/>
  <c r="BK605" i="2"/>
  <c r="BK301" i="2"/>
  <c r="J296" i="2"/>
  <c r="J370" i="2"/>
  <c r="BK140" i="4"/>
  <c r="BK123" i="4"/>
  <c r="BK100" i="4"/>
  <c r="J158" i="5"/>
  <c r="BK159" i="5"/>
  <c r="BK160" i="5"/>
  <c r="J89" i="7"/>
  <c r="J366" i="2"/>
  <c r="BK297" i="2"/>
  <c r="BK331" i="2"/>
  <c r="J372" i="2"/>
  <c r="J177" i="2"/>
  <c r="J153" i="3"/>
  <c r="J110" i="4"/>
  <c r="J112" i="4"/>
  <c r="J141" i="4"/>
  <c r="BK154" i="5"/>
  <c r="J118" i="5"/>
  <c r="BK98" i="5"/>
  <c r="BK84" i="7"/>
  <c r="BK615" i="2"/>
  <c r="BK300" i="2"/>
  <c r="BK182" i="2"/>
  <c r="BK165" i="3"/>
  <c r="J149" i="4"/>
  <c r="BK163" i="4"/>
  <c r="BK130" i="4"/>
  <c r="BK110" i="5"/>
  <c r="BK152" i="5"/>
  <c r="J99" i="5"/>
  <c r="BK84" i="6"/>
  <c r="J432" i="2"/>
  <c r="J176" i="2"/>
  <c r="BK410" i="2"/>
  <c r="J112" i="2"/>
  <c r="BK167" i="3"/>
  <c r="BK158" i="4"/>
  <c r="J101" i="4"/>
  <c r="J132" i="4"/>
  <c r="J153" i="5"/>
  <c r="BK146" i="5"/>
  <c r="BK93" i="6"/>
  <c r="BK83" i="7"/>
  <c r="J610" i="2"/>
  <c r="BK296" i="2"/>
  <c r="BK339" i="2"/>
  <c r="BK379" i="2"/>
  <c r="BK137" i="3"/>
  <c r="BK137" i="4"/>
  <c r="J115" i="4"/>
  <c r="BK153" i="5"/>
  <c r="J100" i="5"/>
  <c r="J143" i="5"/>
  <c r="BK142" i="5"/>
  <c r="J89" i="6"/>
  <c r="BK439" i="2"/>
  <c r="BK428" i="2"/>
  <c r="J578" i="2"/>
  <c r="BK565" i="2"/>
  <c r="BK169" i="3"/>
  <c r="J128" i="4"/>
  <c r="BK97" i="4"/>
  <c r="BK145" i="4"/>
  <c r="J96" i="4"/>
  <c r="J109" i="5"/>
  <c r="BK105" i="5"/>
  <c r="J86" i="6"/>
  <c r="BK420" i="2"/>
  <c r="BK437" i="2"/>
  <c r="BK574" i="2"/>
  <c r="BK424" i="2"/>
  <c r="BK329" i="2"/>
  <c r="BK103" i="3"/>
  <c r="J157" i="4"/>
  <c r="J116" i="4"/>
  <c r="BK112" i="4"/>
  <c r="J160" i="5"/>
  <c r="J106" i="5"/>
  <c r="BK111" i="5"/>
  <c r="J182" i="2"/>
  <c r="BK188" i="2"/>
  <c r="J584" i="2"/>
  <c r="J408" i="2"/>
  <c r="J331" i="2"/>
  <c r="BK141" i="3"/>
  <c r="BK109" i="4"/>
  <c r="BK105" i="4"/>
  <c r="BK150" i="4"/>
  <c r="J95" i="5"/>
  <c r="J144" i="5"/>
  <c r="J101" i="5"/>
  <c r="J84" i="7"/>
  <c r="BK258" i="2"/>
  <c r="BK103" i="2"/>
  <c r="J571" i="2"/>
  <c r="BK303" i="2"/>
  <c r="J163" i="3"/>
  <c r="BK160" i="4"/>
  <c r="BK128" i="4"/>
  <c r="J144" i="4"/>
  <c r="BK124" i="5"/>
  <c r="BK158" i="5"/>
  <c r="BK91" i="6"/>
  <c r="BK89" i="7"/>
  <c r="J612" i="2"/>
  <c r="J424" i="2"/>
  <c r="J435" i="2"/>
  <c r="BK558" i="2"/>
  <c r="BK174" i="3"/>
  <c r="BK154" i="4"/>
  <c r="J130" i="4"/>
  <c r="BK146" i="4"/>
  <c r="BK134" i="5"/>
  <c r="J151" i="5"/>
  <c r="BK126" i="5"/>
  <c r="J87" i="7"/>
  <c r="J298" i="2"/>
  <c r="BK466" i="2"/>
  <c r="J589" i="2"/>
  <c r="BK159" i="3"/>
  <c r="J146" i="3"/>
  <c r="J97" i="4"/>
  <c r="BK124" i="4"/>
  <c r="BK116" i="4"/>
  <c r="J148" i="5"/>
  <c r="J136" i="5"/>
  <c r="J90" i="6"/>
  <c r="BK601" i="2"/>
  <c r="BK612" i="2"/>
  <c r="BK546" i="2"/>
  <c r="BK561" i="2"/>
  <c r="J301" i="2"/>
  <c r="J151" i="3"/>
  <c r="BK103" i="4"/>
  <c r="BK120" i="4"/>
  <c r="BK151" i="5"/>
  <c r="J147" i="5"/>
  <c r="BK122" i="5"/>
  <c r="BK85" i="7"/>
  <c r="BK142" i="2"/>
  <c r="J335" i="2"/>
  <c r="BK308" i="2"/>
  <c r="J561" i="2"/>
  <c r="BK89" i="3"/>
  <c r="J104" i="4"/>
  <c r="J108" i="4"/>
  <c r="BK142" i="4"/>
  <c r="BK152" i="4"/>
  <c r="J135" i="5"/>
  <c r="BK135" i="5"/>
  <c r="BK139" i="5"/>
  <c r="J95" i="6"/>
  <c r="BK610" i="2"/>
  <c r="BK554" i="2"/>
  <c r="J615" i="2"/>
  <c r="J139" i="2"/>
  <c r="BK370" i="2"/>
  <c r="BK173" i="3"/>
  <c r="J126" i="4"/>
  <c r="J131" i="4"/>
  <c r="BK126" i="4"/>
  <c r="J110" i="5"/>
  <c r="J134" i="5"/>
  <c r="BK131" i="5"/>
  <c r="BK86" i="6"/>
  <c r="J88" i="7"/>
  <c r="J137" i="2"/>
  <c r="J329" i="2"/>
  <c r="J293" i="2"/>
  <c r="BK432" i="2"/>
  <c r="J116" i="3"/>
  <c r="J158" i="4"/>
  <c r="BK127" i="4"/>
  <c r="BK150" i="5"/>
  <c r="J138" i="5"/>
  <c r="BK163" i="5"/>
  <c r="J108" i="5"/>
  <c r="BK435" i="2"/>
  <c r="J595" i="2"/>
  <c r="BK169" i="2"/>
  <c r="J428" i="2"/>
  <c r="J551" i="2"/>
  <c r="J99" i="3"/>
  <c r="J106" i="3"/>
  <c r="J150" i="4"/>
  <c r="J105" i="4"/>
  <c r="BK137" i="5"/>
  <c r="BK104" i="5"/>
  <c r="J111" i="5"/>
  <c r="J93" i="6"/>
  <c r="J406" i="2"/>
  <c r="BK406" i="2"/>
  <c r="J374" i="2"/>
  <c r="J103" i="2"/>
  <c r="J145" i="4"/>
  <c r="J139" i="4"/>
  <c r="J102" i="4"/>
  <c r="BK147" i="5"/>
  <c r="J137" i="5"/>
  <c r="J155" i="5"/>
  <c r="J85" i="7"/>
  <c r="BK176" i="2"/>
  <c r="BK587" i="2"/>
  <c r="BK594" i="2"/>
  <c r="BK112" i="2"/>
  <c r="BK163" i="3"/>
  <c r="J153" i="4"/>
  <c r="BK108" i="4"/>
  <c r="BK157" i="5"/>
  <c r="BK101" i="5"/>
  <c r="BK144" i="5"/>
  <c r="BK88" i="6"/>
  <c r="BK417" i="2"/>
  <c r="BK366" i="2"/>
  <c r="J554" i="2"/>
  <c r="BK548" i="2"/>
  <c r="J137" i="3"/>
  <c r="BK133" i="4"/>
  <c r="BK159" i="4"/>
  <c r="J145" i="5"/>
  <c r="J127" i="5"/>
  <c r="BK118" i="5"/>
  <c r="BK90" i="6"/>
  <c r="BK305" i="2"/>
  <c r="J379" i="2"/>
  <c r="J148" i="2"/>
  <c r="BK488" i="2"/>
  <c r="BK153" i="3"/>
  <c r="J148" i="4"/>
  <c r="J114" i="4"/>
  <c r="BK128" i="5"/>
  <c r="BK102" i="5"/>
  <c r="BK141" i="5"/>
  <c r="J92" i="6"/>
  <c r="J563" i="2"/>
  <c r="BK148" i="2"/>
  <c r="BK144" i="2"/>
  <c r="BK319" i="2"/>
  <c r="BK146" i="3"/>
  <c r="J154" i="4"/>
  <c r="J118" i="4"/>
  <c r="BK114" i="4"/>
  <c r="BK145" i="5"/>
  <c r="BK125" i="5"/>
  <c r="J117" i="5"/>
  <c r="J591" i="2"/>
  <c r="BK563" i="2"/>
  <c r="BK335" i="2"/>
  <c r="BK137" i="2"/>
  <c r="J295" i="2"/>
  <c r="BK116" i="3"/>
  <c r="BK98" i="4"/>
  <c r="J151" i="4"/>
  <c r="J156" i="5"/>
  <c r="J130" i="5"/>
  <c r="BK99" i="5"/>
  <c r="BK603" i="2"/>
  <c r="J596" i="2"/>
  <c r="J417" i="2"/>
  <c r="J297" i="2"/>
  <c r="BK97" i="3"/>
  <c r="BK117" i="4"/>
  <c r="J146" i="4"/>
  <c r="J135" i="4"/>
  <c r="J105" i="5"/>
  <c r="BK117" i="5"/>
  <c r="J195" i="2"/>
  <c r="BK151" i="4"/>
  <c r="BK104" i="4"/>
  <c r="BK107" i="4"/>
  <c r="J119" i="5"/>
  <c r="BK108" i="5"/>
  <c r="BK95" i="6"/>
  <c r="BK596" i="2"/>
  <c r="J488" i="2"/>
  <c r="BK155" i="2"/>
  <c r="J101" i="3"/>
  <c r="BK106" i="4"/>
  <c r="J123" i="4"/>
  <c r="BK131" i="4"/>
  <c r="J116" i="5"/>
  <c r="J102" i="5"/>
  <c r="J113" i="5"/>
  <c r="J94" i="6"/>
  <c r="J522" i="2"/>
  <c r="BK430" i="2"/>
  <c r="BK486" i="2"/>
  <c r="BK578" i="2"/>
  <c r="BK299" i="2"/>
  <c r="J114" i="3"/>
  <c r="BK96" i="4"/>
  <c r="J140" i="4"/>
  <c r="J121" i="5"/>
  <c r="J139" i="5"/>
  <c r="BK116" i="5"/>
  <c r="BK89" i="6"/>
  <c r="J567" i="2"/>
  <c r="BK522" i="2"/>
  <c r="J258" i="2"/>
  <c r="J317" i="2"/>
  <c r="J141" i="3"/>
  <c r="J134" i="4"/>
  <c r="J111" i="4"/>
  <c r="BK157" i="4"/>
  <c r="BK109" i="5"/>
  <c r="J122" i="5"/>
  <c r="BK94" i="5"/>
  <c r="BK86" i="7"/>
  <c r="J574" i="2"/>
  <c r="BK317" i="2"/>
  <c r="BK304" i="2"/>
  <c r="BK372" i="2"/>
  <c r="J103" i="3"/>
  <c r="J136" i="4"/>
  <c r="J160" i="4"/>
  <c r="BK111" i="4"/>
  <c r="J103" i="5"/>
  <c r="J129" i="5"/>
  <c r="J114" i="5"/>
  <c r="J91" i="6"/>
  <c r="J597" i="2"/>
  <c r="J594" i="2"/>
  <c r="J544" i="2"/>
  <c r="BK571" i="2"/>
  <c r="J410" i="2"/>
  <c r="BK99" i="3"/>
  <c r="BK110" i="4"/>
  <c r="J109" i="4"/>
  <c r="BK139" i="4"/>
  <c r="BK143" i="5"/>
  <c r="J150" i="5"/>
  <c r="BK100" i="5"/>
  <c r="BK138" i="5"/>
  <c r="BK82" i="7"/>
  <c r="BK599" i="2"/>
  <c r="J304" i="2"/>
  <c r="BK323" i="2"/>
  <c r="BK293" i="2"/>
  <c r="J97" i="3"/>
  <c r="BK135" i="4"/>
  <c r="BK113" i="4"/>
  <c r="J129" i="4"/>
  <c r="J161" i="5"/>
  <c r="J159" i="5"/>
  <c r="J104" i="5"/>
  <c r="J82" i="7"/>
  <c r="J587" i="2"/>
  <c r="J299" i="2"/>
  <c r="BK294" i="2"/>
  <c r="BK569" i="2"/>
  <c r="J171" i="3"/>
  <c r="BK101" i="3"/>
  <c r="BK118" i="4"/>
  <c r="BK156" i="4"/>
  <c r="J131" i="5"/>
  <c r="J154" i="5"/>
  <c r="BK133" i="5"/>
  <c r="J163" i="5"/>
  <c r="J603" i="2"/>
  <c r="J580" i="2"/>
  <c r="J319" i="2"/>
  <c r="BK584" i="2"/>
  <c r="J339" i="2"/>
  <c r="J89" i="3"/>
  <c r="J127" i="4"/>
  <c r="BK136" i="4"/>
  <c r="J143" i="4"/>
  <c r="J141" i="5"/>
  <c r="BK155" i="5"/>
  <c r="J124" i="5"/>
  <c r="BK88" i="7"/>
  <c r="BK617" i="2"/>
  <c r="BK598" i="2"/>
  <c r="J430" i="2"/>
  <c r="BK544" i="2"/>
  <c r="J173" i="3"/>
  <c r="BK115" i="4"/>
  <c r="BK161" i="4"/>
  <c r="BK141" i="4"/>
  <c r="BK162" i="5"/>
  <c r="BK115" i="5"/>
  <c r="J107" i="5"/>
  <c r="J598" i="2"/>
  <c r="BK589" i="2"/>
  <c r="J188" i="2"/>
  <c r="BK298" i="2"/>
  <c r="J437" i="2"/>
  <c r="BK114" i="3"/>
  <c r="J120" i="4"/>
  <c r="J162" i="4"/>
  <c r="J124" i="4"/>
  <c r="J126" i="5"/>
  <c r="BK129" i="5"/>
  <c r="BK95" i="5"/>
  <c r="J599" i="2"/>
  <c r="J605" i="2"/>
  <c r="BK139" i="2"/>
  <c r="J420" i="2"/>
  <c r="J337" i="2"/>
  <c r="J133" i="3"/>
  <c r="BK143" i="4"/>
  <c r="J125" i="4"/>
  <c r="BK161" i="5"/>
  <c r="J115" i="5"/>
  <c r="J98" i="5"/>
  <c r="BK120" i="5"/>
  <c r="BK87" i="7"/>
  <c r="BK567" i="2"/>
  <c r="J569" i="2"/>
  <c r="BK306" i="2"/>
  <c r="J294" i="2"/>
  <c r="J167" i="3"/>
  <c r="BK132" i="4"/>
  <c r="BK129" i="4"/>
  <c r="J161" i="4"/>
  <c r="BK130" i="5"/>
  <c r="J112" i="5"/>
  <c r="BK156" i="5"/>
  <c r="J86" i="7"/>
  <c r="BK374" i="2"/>
  <c r="J486" i="2"/>
  <c r="J548" i="2"/>
  <c r="J347" i="2"/>
  <c r="J165" i="3"/>
  <c r="J156" i="4"/>
  <c r="BK153" i="4"/>
  <c r="BK162" i="4"/>
  <c r="BK136" i="5"/>
  <c r="BK112" i="5"/>
  <c r="J140" i="5"/>
  <c r="BK106" i="5"/>
  <c r="J85" i="6"/>
  <c r="J308" i="2"/>
  <c r="J155" i="2"/>
  <c r="J439" i="2"/>
  <c r="J413" i="2"/>
  <c r="BK125" i="3"/>
  <c r="BK101" i="4"/>
  <c r="J133" i="4"/>
  <c r="J107" i="4"/>
  <c r="J146" i="5"/>
  <c r="J142" i="5"/>
  <c r="J162" i="5"/>
  <c r="J128" i="5"/>
  <c r="J83" i="7"/>
  <c r="J303" i="2"/>
  <c r="J565" i="2"/>
  <c r="BK580" i="2"/>
  <c r="J300" i="2"/>
  <c r="J169" i="3"/>
  <c r="BK148" i="4"/>
  <c r="BK125" i="4"/>
  <c r="J163" i="4"/>
  <c r="BK148" i="5"/>
  <c r="J125" i="5"/>
  <c r="J133" i="5"/>
  <c r="BK595" i="2"/>
  <c r="J306" i="2"/>
  <c r="BK413" i="2"/>
  <c r="BK337" i="2"/>
  <c r="J305" i="2"/>
  <c r="BK195" i="2"/>
  <c r="J174" i="3"/>
  <c r="BK122" i="4"/>
  <c r="J103" i="4"/>
  <c r="J137" i="4"/>
  <c r="J113" i="4"/>
  <c r="BK114" i="5"/>
  <c r="BK127" i="5"/>
  <c r="J87" i="6"/>
  <c r="J546" i="2"/>
  <c r="J142" i="2"/>
  <c r="AS57" i="1"/>
  <c r="J100" i="4"/>
  <c r="BK121" i="5"/>
  <c r="BK92" i="6"/>
  <c r="J600" i="2"/>
  <c r="BK177" i="2"/>
  <c r="J159" i="3"/>
  <c r="BK144" i="4"/>
  <c r="BK140" i="5"/>
  <c r="BK103" i="5"/>
  <c r="BK94" i="6"/>
  <c r="BK597" i="2"/>
  <c r="J558" i="2"/>
  <c r="BK347" i="2"/>
  <c r="J122" i="4"/>
  <c r="J98" i="4"/>
  <c r="J94" i="5"/>
  <c r="J84" i="6"/>
  <c r="BK600" i="2"/>
  <c r="BK551" i="2"/>
  <c r="J125" i="3"/>
  <c r="J142" i="4"/>
  <c r="BK149" i="4"/>
  <c r="J120" i="5"/>
  <c r="BK119" i="5"/>
  <c r="BK87" i="6"/>
  <c r="BK295" i="2"/>
  <c r="BK591" i="2"/>
  <c r="BK106" i="3"/>
  <c r="J152" i="4"/>
  <c r="J152" i="5"/>
  <c r="BK107" i="5"/>
  <c r="J169" i="2"/>
  <c r="J323" i="2"/>
  <c r="BK151" i="3"/>
  <c r="J106" i="4"/>
  <c r="BK102" i="4"/>
  <c r="BK113" i="5"/>
  <c r="J88" i="6"/>
  <c r="J601" i="2"/>
  <c r="BK408" i="2"/>
  <c r="BK171" i="3"/>
  <c r="J117" i="4"/>
  <c r="J159" i="4"/>
  <c r="J96" i="5"/>
  <c r="BK85" i="6"/>
  <c r="J617" i="2"/>
  <c r="J466" i="2"/>
  <c r="J144" i="2"/>
  <c r="BK133" i="3"/>
  <c r="BK134" i="4"/>
  <c r="BK96" i="5"/>
  <c r="J157" i="5"/>
  <c r="T181" i="2" l="1"/>
  <c r="R181" i="2"/>
  <c r="P181" i="2"/>
  <c r="R307" i="2"/>
  <c r="T346" i="2"/>
  <c r="T419" i="2"/>
  <c r="R431" i="2"/>
  <c r="R543" i="2"/>
  <c r="R557" i="2"/>
  <c r="R593" i="2"/>
  <c r="P88" i="3"/>
  <c r="BK162" i="3"/>
  <c r="BK161" i="3"/>
  <c r="J161" i="3"/>
  <c r="J65" i="3" s="1"/>
  <c r="R99" i="4"/>
  <c r="BK138" i="4"/>
  <c r="J138" i="4" s="1"/>
  <c r="J69" i="4" s="1"/>
  <c r="BK155" i="4"/>
  <c r="J155" i="4"/>
  <c r="J71" i="4"/>
  <c r="BK97" i="5"/>
  <c r="BK92" i="5" s="1"/>
  <c r="J92" i="5" s="1"/>
  <c r="J64" i="5" s="1"/>
  <c r="P132" i="5"/>
  <c r="P83" i="6"/>
  <c r="P82" i="6" s="1"/>
  <c r="P81" i="6" s="1"/>
  <c r="AU60" i="1" s="1"/>
  <c r="BK102" i="2"/>
  <c r="J102" i="2"/>
  <c r="J61" i="2" s="1"/>
  <c r="BK302" i="2"/>
  <c r="J302" i="2"/>
  <c r="J66" i="2" s="1"/>
  <c r="BK346" i="2"/>
  <c r="J346" i="2" s="1"/>
  <c r="J69" i="2" s="1"/>
  <c r="BK419" i="2"/>
  <c r="J419" i="2" s="1"/>
  <c r="J70" i="2" s="1"/>
  <c r="BK431" i="2"/>
  <c r="J431" i="2" s="1"/>
  <c r="J71" i="2" s="1"/>
  <c r="T543" i="2"/>
  <c r="P557" i="2"/>
  <c r="BK586" i="2"/>
  <c r="J586" i="2" s="1"/>
  <c r="J78" i="2" s="1"/>
  <c r="BK614" i="2"/>
  <c r="J614" i="2" s="1"/>
  <c r="J80" i="2" s="1"/>
  <c r="T88" i="3"/>
  <c r="R95" i="4"/>
  <c r="P121" i="4"/>
  <c r="P147" i="4"/>
  <c r="T97" i="5"/>
  <c r="BK149" i="5"/>
  <c r="J149" i="5" s="1"/>
  <c r="J69" i="5" s="1"/>
  <c r="P102" i="2"/>
  <c r="P147" i="2"/>
  <c r="T292" i="2"/>
  <c r="T302" i="2"/>
  <c r="R322" i="2"/>
  <c r="P438" i="2"/>
  <c r="BK543" i="2"/>
  <c r="J543" i="2"/>
  <c r="J73" i="2"/>
  <c r="T573" i="2"/>
  <c r="T593" i="2"/>
  <c r="BK132" i="3"/>
  <c r="J132" i="3"/>
  <c r="J63" i="3" s="1"/>
  <c r="R162" i="3"/>
  <c r="R161" i="3"/>
  <c r="T95" i="4"/>
  <c r="T121" i="4"/>
  <c r="P155" i="4"/>
  <c r="R97" i="5"/>
  <c r="R132" i="5"/>
  <c r="R102" i="2"/>
  <c r="R147" i="2"/>
  <c r="P292" i="2"/>
  <c r="P307" i="2"/>
  <c r="P346" i="2"/>
  <c r="R419" i="2"/>
  <c r="T431" i="2"/>
  <c r="T557" i="2"/>
  <c r="P593" i="2"/>
  <c r="R132" i="3"/>
  <c r="P99" i="4"/>
  <c r="T138" i="4"/>
  <c r="R155" i="4"/>
  <c r="R93" i="5"/>
  <c r="R123" i="5"/>
  <c r="P149" i="5"/>
  <c r="BK83" i="6"/>
  <c r="BK82" i="6" s="1"/>
  <c r="BK81" i="7"/>
  <c r="J81" i="7" s="1"/>
  <c r="J60" i="7" s="1"/>
  <c r="BK147" i="2"/>
  <c r="J147" i="2" s="1"/>
  <c r="J62" i="2" s="1"/>
  <c r="R292" i="2"/>
  <c r="R302" i="2"/>
  <c r="R346" i="2"/>
  <c r="P419" i="2"/>
  <c r="P431" i="2"/>
  <c r="R573" i="2"/>
  <c r="T586" i="2"/>
  <c r="T614" i="2"/>
  <c r="BK88" i="3"/>
  <c r="J88" i="3" s="1"/>
  <c r="J61" i="3" s="1"/>
  <c r="BK95" i="4"/>
  <c r="BK121" i="4"/>
  <c r="J121" i="4" s="1"/>
  <c r="J68" i="4" s="1"/>
  <c r="BK147" i="4"/>
  <c r="J147" i="4" s="1"/>
  <c r="J70" i="4" s="1"/>
  <c r="BK93" i="5"/>
  <c r="J93" i="5" s="1"/>
  <c r="J65" i="5" s="1"/>
  <c r="P123" i="5"/>
  <c r="T149" i="5"/>
  <c r="BK307" i="2"/>
  <c r="J307" i="2"/>
  <c r="J67" i="2" s="1"/>
  <c r="P322" i="2"/>
  <c r="R438" i="2"/>
  <c r="P543" i="2"/>
  <c r="P573" i="2"/>
  <c r="R586" i="2"/>
  <c r="R614" i="2"/>
  <c r="P132" i="3"/>
  <c r="P162" i="3"/>
  <c r="P161" i="3" s="1"/>
  <c r="P95" i="4"/>
  <c r="R121" i="4"/>
  <c r="R147" i="4"/>
  <c r="T93" i="5"/>
  <c r="T123" i="5"/>
  <c r="R149" i="5"/>
  <c r="R83" i="6"/>
  <c r="R82" i="6" s="1"/>
  <c r="R81" i="6" s="1"/>
  <c r="P81" i="7"/>
  <c r="P80" i="7" s="1"/>
  <c r="AU61" i="1" s="1"/>
  <c r="T102" i="2"/>
  <c r="T147" i="2"/>
  <c r="BK292" i="2"/>
  <c r="J292" i="2"/>
  <c r="J65" i="2" s="1"/>
  <c r="P302" i="2"/>
  <c r="T307" i="2"/>
  <c r="T322" i="2"/>
  <c r="T438" i="2"/>
  <c r="BK573" i="2"/>
  <c r="J573" i="2" s="1"/>
  <c r="J77" i="2" s="1"/>
  <c r="P586" i="2"/>
  <c r="P614" i="2"/>
  <c r="T132" i="3"/>
  <c r="T162" i="3"/>
  <c r="T161" i="3" s="1"/>
  <c r="BK99" i="4"/>
  <c r="J99" i="4" s="1"/>
  <c r="J66" i="4" s="1"/>
  <c r="R138" i="4"/>
  <c r="T155" i="4"/>
  <c r="P97" i="5"/>
  <c r="BK132" i="5"/>
  <c r="J132" i="5"/>
  <c r="J68" i="5"/>
  <c r="R81" i="7"/>
  <c r="R80" i="7"/>
  <c r="BK322" i="2"/>
  <c r="J322" i="2" s="1"/>
  <c r="J68" i="2" s="1"/>
  <c r="BK438" i="2"/>
  <c r="J438" i="2" s="1"/>
  <c r="J72" i="2" s="1"/>
  <c r="BK557" i="2"/>
  <c r="BK593" i="2"/>
  <c r="J593" i="2" s="1"/>
  <c r="J79" i="2" s="1"/>
  <c r="R88" i="3"/>
  <c r="R87" i="3" s="1"/>
  <c r="R86" i="3" s="1"/>
  <c r="T99" i="4"/>
  <c r="P138" i="4"/>
  <c r="T147" i="4"/>
  <c r="P93" i="5"/>
  <c r="BK123" i="5"/>
  <c r="J123" i="5"/>
  <c r="J67" i="5" s="1"/>
  <c r="T132" i="5"/>
  <c r="T83" i="6"/>
  <c r="T82" i="6" s="1"/>
  <c r="T81" i="6" s="1"/>
  <c r="T81" i="7"/>
  <c r="T80" i="7" s="1"/>
  <c r="BK194" i="2"/>
  <c r="J194" i="2" s="1"/>
  <c r="J64" i="2" s="1"/>
  <c r="BK119" i="4"/>
  <c r="J119" i="4" s="1"/>
  <c r="J67" i="4" s="1"/>
  <c r="BK181" i="2"/>
  <c r="J181" i="2" s="1"/>
  <c r="J63" i="2" s="1"/>
  <c r="BK124" i="3"/>
  <c r="J124" i="3"/>
  <c r="J62" i="3"/>
  <c r="BK158" i="3"/>
  <c r="J158" i="3"/>
  <c r="J64" i="3" s="1"/>
  <c r="BK553" i="2"/>
  <c r="J553" i="2" s="1"/>
  <c r="J74" i="2" s="1"/>
  <c r="J52" i="7"/>
  <c r="J77" i="7"/>
  <c r="BE82" i="7"/>
  <c r="BE85" i="7"/>
  <c r="BE86" i="7"/>
  <c r="BE87" i="7"/>
  <c r="J83" i="6"/>
  <c r="J61" i="6" s="1"/>
  <c r="BE88" i="7"/>
  <c r="E70" i="7"/>
  <c r="F77" i="7"/>
  <c r="BE83" i="7"/>
  <c r="BE84" i="7"/>
  <c r="BE89" i="7"/>
  <c r="E48" i="6"/>
  <c r="F78" i="6"/>
  <c r="BE84" i="6"/>
  <c r="BE85" i="6"/>
  <c r="J75" i="6"/>
  <c r="J78" i="6"/>
  <c r="BE95" i="6"/>
  <c r="BE86" i="6"/>
  <c r="BE89" i="6"/>
  <c r="BE90" i="6"/>
  <c r="BE91" i="6"/>
  <c r="BA60" i="1"/>
  <c r="BE93" i="6"/>
  <c r="BE94" i="6"/>
  <c r="BE87" i="6"/>
  <c r="BE88" i="6"/>
  <c r="BE92" i="6"/>
  <c r="J56" i="5"/>
  <c r="BE101" i="5"/>
  <c r="BE114" i="5"/>
  <c r="BE115" i="5"/>
  <c r="BE130" i="5"/>
  <c r="BE131" i="5"/>
  <c r="BE135" i="5"/>
  <c r="BE154" i="5"/>
  <c r="BE158" i="5"/>
  <c r="BE162" i="5"/>
  <c r="E50" i="5"/>
  <c r="BE102" i="5"/>
  <c r="BE110" i="5"/>
  <c r="BE111" i="5"/>
  <c r="BE120" i="5"/>
  <c r="BE125" i="5"/>
  <c r="BE129" i="5"/>
  <c r="BE137" i="5"/>
  <c r="BE151" i="5"/>
  <c r="BE152" i="5"/>
  <c r="BE153" i="5"/>
  <c r="BE95" i="5"/>
  <c r="BE109" i="5"/>
  <c r="BE112" i="5"/>
  <c r="BE122" i="5"/>
  <c r="BE124" i="5"/>
  <c r="BE126" i="5"/>
  <c r="BE139" i="5"/>
  <c r="BE160" i="5"/>
  <c r="J59" i="5"/>
  <c r="F88" i="5"/>
  <c r="BE103" i="5"/>
  <c r="BE104" i="5"/>
  <c r="BE133" i="5"/>
  <c r="BE138" i="5"/>
  <c r="BE147" i="5"/>
  <c r="BE156" i="5"/>
  <c r="BE163" i="5"/>
  <c r="J95" i="4"/>
  <c r="J65" i="4" s="1"/>
  <c r="BE100" i="5"/>
  <c r="BE105" i="5"/>
  <c r="BE107" i="5"/>
  <c r="BE108" i="5"/>
  <c r="BE121" i="5"/>
  <c r="BE140" i="5"/>
  <c r="BE141" i="5"/>
  <c r="BE142" i="5"/>
  <c r="BE143" i="5"/>
  <c r="BE155" i="5"/>
  <c r="BE113" i="5"/>
  <c r="BE118" i="5"/>
  <c r="BE136" i="5"/>
  <c r="BE150" i="5"/>
  <c r="BE157" i="5"/>
  <c r="BE96" i="5"/>
  <c r="BE106" i="5"/>
  <c r="BE134" i="5"/>
  <c r="BE145" i="5"/>
  <c r="BE146" i="5"/>
  <c r="BE161" i="5"/>
  <c r="BE94" i="5"/>
  <c r="BE98" i="5"/>
  <c r="BE99" i="5"/>
  <c r="BE116" i="5"/>
  <c r="BE117" i="5"/>
  <c r="BE119" i="5"/>
  <c r="BE127" i="5"/>
  <c r="BE128" i="5"/>
  <c r="BE144" i="5"/>
  <c r="BE148" i="5"/>
  <c r="BE159" i="5"/>
  <c r="E81" i="4"/>
  <c r="BE102" i="4"/>
  <c r="BE110" i="4"/>
  <c r="BE124" i="4"/>
  <c r="BE127" i="4"/>
  <c r="BE132" i="4"/>
  <c r="BE134" i="4"/>
  <c r="BE137" i="4"/>
  <c r="BE139" i="4"/>
  <c r="BE145" i="4"/>
  <c r="J162" i="3"/>
  <c r="J66" i="3" s="1"/>
  <c r="J56" i="4"/>
  <c r="BE104" i="4"/>
  <c r="BE116" i="4"/>
  <c r="BE117" i="4"/>
  <c r="BE118" i="4"/>
  <c r="BE120" i="4"/>
  <c r="BE122" i="4"/>
  <c r="BE133" i="4"/>
  <c r="J59" i="4"/>
  <c r="BE96" i="4"/>
  <c r="BE97" i="4"/>
  <c r="BE103" i="4"/>
  <c r="BE109" i="4"/>
  <c r="BE123" i="4"/>
  <c r="BE150" i="4"/>
  <c r="BE153" i="4"/>
  <c r="BE161" i="4"/>
  <c r="BE162" i="4"/>
  <c r="BE163" i="4"/>
  <c r="F59" i="4"/>
  <c r="BE106" i="4"/>
  <c r="BE111" i="4"/>
  <c r="BE114" i="4"/>
  <c r="BE136" i="4"/>
  <c r="BE151" i="4"/>
  <c r="BE152" i="4"/>
  <c r="BE157" i="4"/>
  <c r="BE158" i="4"/>
  <c r="BE107" i="4"/>
  <c r="BE112" i="4"/>
  <c r="BE113" i="4"/>
  <c r="BE140" i="4"/>
  <c r="BE146" i="4"/>
  <c r="BE154" i="4"/>
  <c r="BE98" i="4"/>
  <c r="BE100" i="4"/>
  <c r="BE105" i="4"/>
  <c r="BE126" i="4"/>
  <c r="BE128" i="4"/>
  <c r="BE131" i="4"/>
  <c r="BE141" i="4"/>
  <c r="BE142" i="4"/>
  <c r="BE144" i="4"/>
  <c r="BE101" i="4"/>
  <c r="BE108" i="4"/>
  <c r="BE129" i="4"/>
  <c r="BE130" i="4"/>
  <c r="BE135" i="4"/>
  <c r="BE143" i="4"/>
  <c r="BE156" i="4"/>
  <c r="BE115" i="4"/>
  <c r="BE125" i="4"/>
  <c r="BE148" i="4"/>
  <c r="BE149" i="4"/>
  <c r="BE159" i="4"/>
  <c r="BE160" i="4"/>
  <c r="BE159" i="3"/>
  <c r="J52" i="3"/>
  <c r="F83" i="3"/>
  <c r="BE97" i="3"/>
  <c r="BE114" i="3"/>
  <c r="BE116" i="3"/>
  <c r="BE125" i="3"/>
  <c r="BE151" i="3"/>
  <c r="BE165" i="3"/>
  <c r="BE174" i="3"/>
  <c r="BE101" i="3"/>
  <c r="BE106" i="3"/>
  <c r="E76" i="3"/>
  <c r="J55" i="3"/>
  <c r="BE89" i="3"/>
  <c r="BE146" i="3"/>
  <c r="BE153" i="3"/>
  <c r="BE169" i="3"/>
  <c r="BE171" i="3"/>
  <c r="BE173" i="3"/>
  <c r="BE99" i="3"/>
  <c r="J557" i="2"/>
  <c r="J76" i="2" s="1"/>
  <c r="BE163" i="3"/>
  <c r="BE103" i="3"/>
  <c r="BE133" i="3"/>
  <c r="BE137" i="3"/>
  <c r="BE141" i="3"/>
  <c r="BE167" i="3"/>
  <c r="E48" i="2"/>
  <c r="BE144" i="2"/>
  <c r="BE304" i="2"/>
  <c r="BE305" i="2"/>
  <c r="BE306" i="2"/>
  <c r="J52" i="2"/>
  <c r="BE155" i="2"/>
  <c r="BE177" i="2"/>
  <c r="BE182" i="2"/>
  <c r="BE296" i="2"/>
  <c r="BE297" i="2"/>
  <c r="BE298" i="2"/>
  <c r="BE308" i="2"/>
  <c r="BE417" i="2"/>
  <c r="BE544" i="2"/>
  <c r="BE546" i="2"/>
  <c r="BE571" i="2"/>
  <c r="J55" i="2"/>
  <c r="BE293" i="2"/>
  <c r="BE295" i="2"/>
  <c r="BE317" i="2"/>
  <c r="BE337" i="2"/>
  <c r="BE374" i="2"/>
  <c r="BE430" i="2"/>
  <c r="BE439" i="2"/>
  <c r="BE466" i="2"/>
  <c r="BE486" i="2"/>
  <c r="BE488" i="2"/>
  <c r="BE522" i="2"/>
  <c r="BE558" i="2"/>
  <c r="BE567" i="2"/>
  <c r="BE569" i="2"/>
  <c r="BE574" i="2"/>
  <c r="BE580" i="2"/>
  <c r="BE591" i="2"/>
  <c r="F97" i="2"/>
  <c r="BE335" i="2"/>
  <c r="BE410" i="2"/>
  <c r="BE420" i="2"/>
  <c r="BE595" i="2"/>
  <c r="BE612" i="2"/>
  <c r="BE112" i="2"/>
  <c r="BE139" i="2"/>
  <c r="BE142" i="2"/>
  <c r="BE169" i="2"/>
  <c r="BE176" i="2"/>
  <c r="BE188" i="2"/>
  <c r="BE258" i="2"/>
  <c r="BE301" i="2"/>
  <c r="BE303" i="2"/>
  <c r="BE366" i="2"/>
  <c r="BE370" i="2"/>
  <c r="BE379" i="2"/>
  <c r="BE406" i="2"/>
  <c r="BE424" i="2"/>
  <c r="BE435" i="2"/>
  <c r="BE437" i="2"/>
  <c r="BE551" i="2"/>
  <c r="BE563" i="2"/>
  <c r="BE565" i="2"/>
  <c r="BE137" i="2"/>
  <c r="BE148" i="2"/>
  <c r="BE294" i="2"/>
  <c r="BE299" i="2"/>
  <c r="BE347" i="2"/>
  <c r="BE428" i="2"/>
  <c r="BE432" i="2"/>
  <c r="BE578" i="2"/>
  <c r="BE594" i="2"/>
  <c r="BE323" i="2"/>
  <c r="BE339" i="2"/>
  <c r="BE372" i="2"/>
  <c r="BE408" i="2"/>
  <c r="BE548" i="2"/>
  <c r="BE554" i="2"/>
  <c r="BE561" i="2"/>
  <c r="BE587" i="2"/>
  <c r="BE596" i="2"/>
  <c r="BE597" i="2"/>
  <c r="BE598" i="2"/>
  <c r="BE600" i="2"/>
  <c r="BE610" i="2"/>
  <c r="BE615" i="2"/>
  <c r="BE617" i="2"/>
  <c r="BE103" i="2"/>
  <c r="BE195" i="2"/>
  <c r="BE300" i="2"/>
  <c r="BE319" i="2"/>
  <c r="BE329" i="2"/>
  <c r="BE331" i="2"/>
  <c r="BE413" i="2"/>
  <c r="BE584" i="2"/>
  <c r="BE589" i="2"/>
  <c r="BE599" i="2"/>
  <c r="BE601" i="2"/>
  <c r="BE603" i="2"/>
  <c r="BE605" i="2"/>
  <c r="F38" i="5"/>
  <c r="BC59" i="1" s="1"/>
  <c r="F36" i="5"/>
  <c r="BA59" i="1" s="1"/>
  <c r="F34" i="3"/>
  <c r="BA56" i="1"/>
  <c r="F36" i="6"/>
  <c r="BC60" i="1" s="1"/>
  <c r="AS54" i="1"/>
  <c r="F37" i="3"/>
  <c r="BD56" i="1"/>
  <c r="F35" i="7"/>
  <c r="BB61" i="1" s="1"/>
  <c r="F34" i="7"/>
  <c r="BA61" i="1" s="1"/>
  <c r="F36" i="2"/>
  <c r="BC55" i="1" s="1"/>
  <c r="J34" i="7"/>
  <c r="AW61" i="1"/>
  <c r="F37" i="2"/>
  <c r="BD55" i="1" s="1"/>
  <c r="F38" i="4"/>
  <c r="BC58" i="1" s="1"/>
  <c r="F34" i="2"/>
  <c r="BA55" i="1" s="1"/>
  <c r="F39" i="4"/>
  <c r="BD58" i="1"/>
  <c r="J36" i="4"/>
  <c r="AW58" i="1" s="1"/>
  <c r="F35" i="3"/>
  <c r="BB56" i="1" s="1"/>
  <c r="J34" i="2"/>
  <c r="AW55" i="1" s="1"/>
  <c r="F35" i="2"/>
  <c r="BB55" i="1" s="1"/>
  <c r="F37" i="6"/>
  <c r="BD60" i="1"/>
  <c r="F37" i="5"/>
  <c r="BB59" i="1"/>
  <c r="F36" i="7"/>
  <c r="BC61" i="1" s="1"/>
  <c r="F37" i="4"/>
  <c r="BB58" i="1" s="1"/>
  <c r="J34" i="6"/>
  <c r="AW60" i="1" s="1"/>
  <c r="J34" i="3"/>
  <c r="AW56" i="1"/>
  <c r="F35" i="6"/>
  <c r="BB60" i="1" s="1"/>
  <c r="F37" i="7"/>
  <c r="BD61" i="1" s="1"/>
  <c r="J36" i="5"/>
  <c r="AW59" i="1" s="1"/>
  <c r="F36" i="4"/>
  <c r="BA58" i="1" s="1"/>
  <c r="F39" i="5"/>
  <c r="BD59" i="1" s="1"/>
  <c r="F36" i="3"/>
  <c r="BC56" i="1" s="1"/>
  <c r="J97" i="5" l="1"/>
  <c r="J66" i="5" s="1"/>
  <c r="BK101" i="2"/>
  <c r="J101" i="2" s="1"/>
  <c r="J60" i="2" s="1"/>
  <c r="J82" i="6"/>
  <c r="J60" i="6" s="1"/>
  <c r="BK81" i="6"/>
  <c r="J81" i="6" s="1"/>
  <c r="BK87" i="3"/>
  <c r="J87" i="3" s="1"/>
  <c r="J60" i="3" s="1"/>
  <c r="P92" i="5"/>
  <c r="P91" i="5" s="1"/>
  <c r="AU59" i="1" s="1"/>
  <c r="P556" i="2"/>
  <c r="P101" i="2"/>
  <c r="P100" i="2" s="1"/>
  <c r="AU55" i="1" s="1"/>
  <c r="BK94" i="4"/>
  <c r="BK93" i="4"/>
  <c r="J93" i="4" s="1"/>
  <c r="J32" i="4" s="1"/>
  <c r="AG58" i="1" s="1"/>
  <c r="P94" i="4"/>
  <c r="P93" i="4" s="1"/>
  <c r="AU58" i="1" s="1"/>
  <c r="T87" i="3"/>
  <c r="T86" i="3"/>
  <c r="P87" i="3"/>
  <c r="P86" i="3"/>
  <c r="AU56" i="1" s="1"/>
  <c r="T101" i="2"/>
  <c r="R92" i="5"/>
  <c r="R91" i="5"/>
  <c r="R101" i="2"/>
  <c r="T94" i="4"/>
  <c r="T93" i="4"/>
  <c r="R556" i="2"/>
  <c r="T556" i="2"/>
  <c r="R94" i="4"/>
  <c r="R93" i="4" s="1"/>
  <c r="BK556" i="2"/>
  <c r="J556" i="2" s="1"/>
  <c r="J75" i="2" s="1"/>
  <c r="T92" i="5"/>
  <c r="T91" i="5"/>
  <c r="BK80" i="7"/>
  <c r="J80" i="7"/>
  <c r="J30" i="7" s="1"/>
  <c r="AG61" i="1" s="1"/>
  <c r="BK91" i="5"/>
  <c r="J91" i="5" s="1"/>
  <c r="J32" i="5" s="1"/>
  <c r="AG59" i="1" s="1"/>
  <c r="BK86" i="3"/>
  <c r="J86" i="3"/>
  <c r="J59" i="3" s="1"/>
  <c r="J33" i="3"/>
  <c r="AV56" i="1" s="1"/>
  <c r="AT56" i="1" s="1"/>
  <c r="F35" i="4"/>
  <c r="AZ58" i="1" s="1"/>
  <c r="F33" i="7"/>
  <c r="AZ61" i="1" s="1"/>
  <c r="J33" i="7"/>
  <c r="AV61" i="1"/>
  <c r="AT61" i="1" s="1"/>
  <c r="F33" i="6"/>
  <c r="AZ60" i="1" s="1"/>
  <c r="BC57" i="1"/>
  <c r="AY57" i="1" s="1"/>
  <c r="J33" i="2"/>
  <c r="AV55" i="1" s="1"/>
  <c r="AT55" i="1" s="1"/>
  <c r="J33" i="6"/>
  <c r="AV60" i="1" s="1"/>
  <c r="AT60" i="1" s="1"/>
  <c r="F33" i="3"/>
  <c r="AZ56" i="1"/>
  <c r="BA57" i="1"/>
  <c r="AW57" i="1"/>
  <c r="F35" i="5"/>
  <c r="AZ59" i="1"/>
  <c r="J35" i="5"/>
  <c r="AV59" i="1" s="1"/>
  <c r="AT59" i="1" s="1"/>
  <c r="F33" i="2"/>
  <c r="AZ55" i="1" s="1"/>
  <c r="J35" i="4"/>
  <c r="AV58" i="1" s="1"/>
  <c r="AT58" i="1" s="1"/>
  <c r="BB57" i="1"/>
  <c r="AX57" i="1" s="1"/>
  <c r="BD57" i="1"/>
  <c r="AN58" i="1" l="1"/>
  <c r="AG57" i="1"/>
  <c r="BK100" i="2"/>
  <c r="J100" i="2" s="1"/>
  <c r="J30" i="2" s="1"/>
  <c r="AG55" i="1" s="1"/>
  <c r="AN55" i="1" s="1"/>
  <c r="J59" i="6"/>
  <c r="J30" i="6"/>
  <c r="AG60" i="1" s="1"/>
  <c r="AN60" i="1" s="1"/>
  <c r="R100" i="2"/>
  <c r="T100" i="2"/>
  <c r="J94" i="4"/>
  <c r="J64" i="4" s="1"/>
  <c r="J59" i="7"/>
  <c r="J63" i="4"/>
  <c r="J39" i="7"/>
  <c r="AN59" i="1"/>
  <c r="J63" i="5"/>
  <c r="J41" i="5"/>
  <c r="J41" i="4"/>
  <c r="J59" i="2"/>
  <c r="J39" i="2"/>
  <c r="AN61" i="1"/>
  <c r="J30" i="3"/>
  <c r="AG56" i="1" s="1"/>
  <c r="AN56" i="1" s="1"/>
  <c r="BB54" i="1"/>
  <c r="AX54" i="1"/>
  <c r="BC54" i="1"/>
  <c r="AY54" i="1" s="1"/>
  <c r="BA54" i="1"/>
  <c r="AW54" i="1"/>
  <c r="AK30" i="1"/>
  <c r="AU57" i="1"/>
  <c r="AZ57" i="1"/>
  <c r="AV57" i="1"/>
  <c r="AT57" i="1" s="1"/>
  <c r="AN57" i="1" s="1"/>
  <c r="BD54" i="1"/>
  <c r="W33" i="1"/>
  <c r="J39" i="6" l="1"/>
  <c r="J39" i="3"/>
  <c r="W30" i="1"/>
  <c r="AZ54" i="1"/>
  <c r="W29" i="1" s="1"/>
  <c r="AU54" i="1"/>
  <c r="AG54" i="1"/>
  <c r="AK26" i="1" s="1"/>
  <c r="W31" i="1"/>
  <c r="W32" i="1"/>
  <c r="AV54" i="1" l="1"/>
  <c r="AK29" i="1" s="1"/>
  <c r="AK35" i="1" s="1"/>
  <c r="AT54" i="1" l="1"/>
  <c r="AN54" i="1" s="1"/>
</calcChain>
</file>

<file path=xl/sharedStrings.xml><?xml version="1.0" encoding="utf-8"?>
<sst xmlns="http://schemas.openxmlformats.org/spreadsheetml/2006/main" count="9483" uniqueCount="1623">
  <si>
    <t>Export Komplet</t>
  </si>
  <si>
    <t>VZ</t>
  </si>
  <si>
    <t>2.0</t>
  </si>
  <si>
    <t>ZAMOK</t>
  </si>
  <si>
    <t>False</t>
  </si>
  <si>
    <t>{b6da6828-8cb9-42fe-b923-c232a8947e9b}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</si>
  <si>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</si>
  <si>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</si>
  <si>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</si>
  <si>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</si>
  <si>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</si>
  <si>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</si>
  <si>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</si>
  <si>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</si>
  <si>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2022-020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</si>
  <si>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</si>
  <si>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</si>
  <si>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Novostavba termoskladu v Malých Hošticích</t>
  </si>
  <si>
    <t>KSO:</t>
  </si>
  <si>
    <t/>
  </si>
  <si>
    <t>CC-CZ:</t>
  </si>
  <si>
    <t>Místo:</t>
  </si>
  <si>
    <t>k.ú. Malé Hoštice, parc.č. 363/1</t>
  </si>
  <si>
    <t>Datum:</t>
  </si>
  <si>
    <t>13. 3. 2022</t>
  </si>
  <si>
    <t>Zadavatel:</t>
  </si>
  <si>
    <t>IČ:</t>
  </si>
  <si>
    <t>64609910</t>
  </si>
  <si>
    <t>ZP Otice, a.s., Hlavní 266, 747 81 Otice</t>
  </si>
  <si>
    <t>DIČ:</t>
  </si>
  <si>
    <t>Uchazeč:</t>
  </si>
  <si>
    <t>Vyplň údaj</t>
  </si>
  <si>
    <t>Projektant:</t>
  </si>
  <si>
    <t>Ing. Martin Heider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</si>
  <si>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</si>
  <si>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</si>
  <si>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</si>
  <si>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</si>
  <si>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</si>
  <si>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</si>
  <si>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</si>
  <si>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</si>
  <si>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</si>
  <si>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</si>
  <si>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</si>
  <si>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</si>
  <si>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</si>
  <si>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</si>
  <si>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</si>
  <si>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</si>
  <si>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</si>
  <si>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</si>
  <si>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</si>
  <si>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</si>
  <si>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</si>
  <si>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</si>
  <si>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</si>
  <si>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</si>
  <si>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</si>
  <si>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</si>
  <si>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</si>
  <si>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</si>
  <si>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</si>
  <si>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</si>
  <si>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</si>
  <si>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</si>
  <si>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</si>
  <si>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</si>
  <si>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</si>
  <si>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</si>
  <si>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</si>
  <si>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</si>
  <si>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</si>
  <si>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</si>
  <si>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</si>
  <si>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</si>
  <si>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</si>
  <si>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</si>
  <si>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</si>
  <si>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Termosklad</t>
  </si>
  <si>
    <t>STA</t>
  </si>
  <si>
    <t>1</t>
  </si>
  <si>
    <t>{45ea4136-fd0a-4936-ae83-b2ea2defe601}</t>
  </si>
  <si>
    <t>2</t>
  </si>
  <si>
    <t>02</t>
  </si>
  <si>
    <t xml:space="preserve">Dešťová kanalizace </t>
  </si>
  <si>
    <t>{8602e6ab-88ec-4cea-9abc-22e412a6594a}</t>
  </si>
  <si>
    <t>03</t>
  </si>
  <si>
    <t>Silnoproudá elektrotechnika vč. ochrany před bleskem</t>
  </si>
  <si>
    <t>{1dea9fb0-b6e2-4d4b-9388-c4ad1a029a96}</t>
  </si>
  <si>
    <t>03-1</t>
  </si>
  <si>
    <t>Montáž</t>
  </si>
  <si>
    <t>Soupis</t>
  </si>
  <si>
    <t>{f46501fd-55fd-47dd-9e61-5a044bc81bea}</t>
  </si>
  <si>
    <t>03-2</t>
  </si>
  <si>
    <t>Materiál</t>
  </si>
  <si>
    <t>{3d71a466-a60c-4975-96de-3679ace1e506}</t>
  </si>
  <si>
    <t>04</t>
  </si>
  <si>
    <t>Vzduchotechnika</t>
  </si>
  <si>
    <t>{88d5b2b3-6d70-4f7c-bcc1-41138741d896}</t>
  </si>
  <si>
    <t>VON</t>
  </si>
  <si>
    <t>Vedlejší a ostatní rozpočtové náklady</t>
  </si>
  <si>
    <t>{158113e0-8b31-4354-9f1f-1268a19daf8b}</t>
  </si>
  <si>
    <t>KRYCÍ LIST SOUPISU PRACÍ</t>
  </si>
  <si>
    <t>Objekt:</t>
  </si>
  <si>
    <t>01 - Termosklad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</si>
  <si>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</si>
  <si>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</si>
  <si>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</si>
  <si>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</si>
  <si>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</si>
  <si>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</si>
  <si>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</si>
  <si>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</si>
  <si>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33-1 - Ocelová konstrukce haly</t>
  </si>
  <si>
    <t xml:space="preserve">    34-1 - Obvodový plášť haly</t>
  </si>
  <si>
    <t xml:space="preserve">    44-1 - Střešní plášť haly</t>
  </si>
  <si>
    <t xml:space="preserve">    61 - Úprava povrchů vnitřních</t>
  </si>
  <si>
    <t xml:space="preserve">    62 - Úprava povrchů vnějších</t>
  </si>
  <si>
    <t xml:space="preserve">    63 - Podlahy a podlahové konstrukce</t>
  </si>
  <si>
    <t xml:space="preserve">    94 - Lešení a stavební výtahy</t>
  </si>
  <si>
    <t xml:space="preserve">    95 - Různé dokončovací konstrukce a práce pozemních staveb</t>
  </si>
  <si>
    <t xml:space="preserve">    96 - Bourání konstrukcí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</si>
  <si>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</si>
  <si>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</si>
  <si>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</si>
  <si>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</si>
  <si>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</si>
  <si>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</si>
  <si>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</si>
  <si>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784 - Dokončovací práce - malby a tapety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</si>
  <si>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</si>
  <si>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</si>
  <si>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</si>
  <si>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</si>
  <si>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</si>
  <si>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</si>
  <si>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</si>
  <si>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</si>
  <si>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</si>
  <si>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</si>
  <si>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</si>
  <si>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</si>
  <si>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</si>
  <si>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</si>
  <si>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</si>
  <si>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</si>
  <si>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</si>
  <si>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</si>
  <si>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132351101</t>
  </si>
  <si>
    <t>Hloubení nezapažených rýh šířky do 800 mm strojně s urovnáním dna do předepsaného profilu a spádu v hornině třídy těžitelnosti II skupiny 4 do 20 m3</t>
  </si>
  <si>
    <t>m3</t>
  </si>
  <si>
    <t>CS ÚRS 2022 01</t>
  </si>
  <si>
    <t>4</t>
  </si>
  <si>
    <t>-901437119</t>
  </si>
  <si>
    <t>Online PSC</t>
  </si>
  <si>
    <t>https://podminky.urs.cz/item/CS_URS_2022_01/132351101</t>
  </si>
  <si>
    <t>VV</t>
  </si>
  <si>
    <t>pro základové pásy</t>
  </si>
  <si>
    <t>osa A</t>
  </si>
  <si>
    <t>0,40*(4,73*2+4,80*10)*1,00</t>
  </si>
  <si>
    <t>"odpočet podlahy"  -0,40*(4,73*2+4,80*10)*0,20</t>
  </si>
  <si>
    <t xml:space="preserve">"odpočet štěrkového podsypu"  -6,10  </t>
  </si>
  <si>
    <t>"odpočet základů"  -2,12</t>
  </si>
  <si>
    <t>Součet</t>
  </si>
  <si>
    <t>133351101</t>
  </si>
  <si>
    <t>Hloubení nezapažených šachet strojně v hornině třídy těžitelnosti II skupiny 4 do 20 m3</t>
  </si>
  <si>
    <t>1272416320</t>
  </si>
  <si>
    <t>https://podminky.urs.cz/item/CS_URS_2022_01/133351101</t>
  </si>
  <si>
    <t>pro základové patky</t>
  </si>
  <si>
    <t>osa D</t>
  </si>
  <si>
    <t>1,20*2,00*1,20*13</t>
  </si>
  <si>
    <t>osa C</t>
  </si>
  <si>
    <t>1,40*1,00*1,20*2</t>
  </si>
  <si>
    <t>osa B</t>
  </si>
  <si>
    <t>Mezisoučet</t>
  </si>
  <si>
    <t>3</t>
  </si>
  <si>
    <t>odpočet podlahy</t>
  </si>
  <si>
    <t>-(0,75*1,35*0,20)*2</t>
  </si>
  <si>
    <t>D2-D12</t>
  </si>
  <si>
    <t>-(1,20*1,35*0,20)*11</t>
  </si>
  <si>
    <t>C1, C13, B1, B13</t>
  </si>
  <si>
    <t>-(0,85*1,00*0,20)*4</t>
  </si>
  <si>
    <t>A1, A13</t>
  </si>
  <si>
    <t>-(0,75*2,00*0,20)*2</t>
  </si>
  <si>
    <t>A2-A12</t>
  </si>
  <si>
    <t>-(1,20*2,00*0,20)*11</t>
  </si>
  <si>
    <t xml:space="preserve">"odpočet štěrkového podsypu"  -9,059 </t>
  </si>
  <si>
    <t>"odpočet základů"  -17,956</t>
  </si>
  <si>
    <t>167111101</t>
  </si>
  <si>
    <t>Nakládání, skládání a překládání neulehlého výkopku nebo sypaniny ručně nakládání, z hornin třídy těžitelnosti I, skupiny 1 až 3</t>
  </si>
  <si>
    <t>774876105</t>
  </si>
  <si>
    <t>https://podminky.urs.cz/item/CS_URS_2022_01/167111101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</si>
  <si>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</si>
  <si>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</si>
  <si>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641855695</t>
  </si>
  <si>
    <t>https://podminky.urs.cz/item/CS_URS_2022_01/162751117</t>
  </si>
  <si>
    <t>10,167+44,056</t>
  </si>
  <si>
    <t>5</t>
  </si>
  <si>
    <t>171251201</t>
  </si>
  <si>
    <t>Uložení sypaniny na skládky nebo meziskládky bez hutnění s upravením uložené sypaniny do předepsaného tvaru</t>
  </si>
  <si>
    <t>-725620970</t>
  </si>
  <si>
    <t>https://podminky.urs.cz/item/CS_URS_2022_01/171251201</t>
  </si>
  <si>
    <t>6</t>
  </si>
  <si>
    <t>171201221</t>
  </si>
  <si>
    <t>Poplatek za uložení stavebního odpadu na skládce (skládkovné) zeminy a kamení zatříděného do Katalogu odpadů pod kódem 17 05 04</t>
  </si>
  <si>
    <t>t</t>
  </si>
  <si>
    <t>-1675916825</t>
  </si>
  <si>
    <t>https://podminky.urs.cz/item/CS_URS_2022_01/171201221</t>
  </si>
  <si>
    <t>54,223*1,65 'Přepočtené koeficientem množství</t>
  </si>
  <si>
    <t>Zakládání</t>
  </si>
  <si>
    <t>7</t>
  </si>
  <si>
    <t>274313711</t>
  </si>
  <si>
    <t>Základy z betonu prostého pasy betonu kamenem neprokládaného tř. C 20/25</t>
  </si>
  <si>
    <t>-1937579699</t>
  </si>
  <si>
    <t>https://podminky.urs.cz/item/CS_URS_2022_01/274313711</t>
  </si>
  <si>
    <t>0,40*(4,73*2+4,80*10)*(1,00-0,25)</t>
  </si>
  <si>
    <t>příplatek za betonáž přímo do výkopu</t>
  </si>
  <si>
    <t>17,238*0,10</t>
  </si>
  <si>
    <t>8</t>
  </si>
  <si>
    <t>275313711</t>
  </si>
  <si>
    <t>Základy z betonu prostého patky a bloky z betonu kamenem neprokládaného tř. C 20/25</t>
  </si>
  <si>
    <t>253057121</t>
  </si>
  <si>
    <t>https://podminky.urs.cz/item/CS_URS_2022_01/275313711</t>
  </si>
  <si>
    <t>1,20*2,00*(1,20-0,25)*13</t>
  </si>
  <si>
    <t>1,40*1,00*(1,20-0,25)*2</t>
  </si>
  <si>
    <t>64,60*0,10</t>
  </si>
  <si>
    <t>9</t>
  </si>
  <si>
    <t>275353121</t>
  </si>
  <si>
    <t>Bednění kotevních otvorů a prostupů v základových konstrukcích v patkách včetně polohového zajištění a odbednění, popř. ztraceného bednění z pletiva apod. průřezu přes 0,02 do 0,05 m2, hl. do 0,50 m</t>
  </si>
  <si>
    <t>kus</t>
  </si>
  <si>
    <t>1157516187</t>
  </si>
  <si>
    <t>https://podminky.urs.cz/item/CS_URS_2022_01/275353121</t>
  </si>
  <si>
    <t>patky v řadě A</t>
  </si>
  <si>
    <t>13</t>
  </si>
  <si>
    <t>patky v řadě D</t>
  </si>
  <si>
    <t>10</t>
  </si>
  <si>
    <t>27R.01</t>
  </si>
  <si>
    <t>Osazení chrániček v základových konstrukcích pro ležatou kanalizaci, vodu a elektro přípojku - kompletní provedení vč. dodávky materiálu</t>
  </si>
  <si>
    <t>kpl</t>
  </si>
  <si>
    <t>-1479395880</t>
  </si>
  <si>
    <t>11</t>
  </si>
  <si>
    <t>953942420</t>
  </si>
  <si>
    <t>Podlití ocelového sloupu haly po jeho osazeni cementovou maltou, plocha do 0,25 m2, tl. do 0,05 m</t>
  </si>
  <si>
    <t>-1253342277</t>
  </si>
  <si>
    <t>"420x350x30 mm"  26</t>
  </si>
  <si>
    <t>"270x300x30 mm"  4</t>
  </si>
  <si>
    <t>Svislé a kompletní konstrukce</t>
  </si>
  <si>
    <t>12</t>
  </si>
  <si>
    <t>311113144</t>
  </si>
  <si>
    <t>Nadzákladové zdi z tvárnic ztraceného bednění hladkých, včetně výplně z betonu třídy C 20/25, tloušťky zdiva přes 250 do 300 mm</t>
  </si>
  <si>
    <t>m2</t>
  </si>
  <si>
    <t>1809107417</t>
  </si>
  <si>
    <t>https://podminky.urs.cz/item/CS_URS_2022_01/311113144</t>
  </si>
  <si>
    <t>vyzdívka tl. 300 mm, v. 500 mm</t>
  </si>
  <si>
    <t>(72,10+16,00)*2*0,50</t>
  </si>
  <si>
    <t>-(3,80+4,80+3,80+4,80+1,28)*0,50</t>
  </si>
  <si>
    <t>311361821</t>
  </si>
  <si>
    <t>Výztuž nadzákladových zdí nosných svislých nebo odkloněných od svislice, rovných nebo oblých z betonářské oceli 10 505 (R) nebo BSt 500</t>
  </si>
  <si>
    <t>-665714498</t>
  </si>
  <si>
    <t>https://podminky.urs.cz/item/CS_URS_2022_01/311361821</t>
  </si>
  <si>
    <t>soklové zdivo</t>
  </si>
  <si>
    <t>vodorovná výztuž 2xR8</t>
  </si>
  <si>
    <t>((72,10+16,00)*2-(3,80+4,80+3,80+4,80+1,28))*2*2*0,395/1000*1,1</t>
  </si>
  <si>
    <t>33-1</t>
  </si>
  <si>
    <t>Ocelová konstrukce haly</t>
  </si>
  <si>
    <t>14</t>
  </si>
  <si>
    <t>33R.01</t>
  </si>
  <si>
    <t>Dodávka a montáž nosné ocelové konstrukce haly - kompletní provedení v rozsahu dle technické specifikace - viz. PD</t>
  </si>
  <si>
    <t>kg</t>
  </si>
  <si>
    <t>-796596496</t>
  </si>
  <si>
    <t>pol.č. 1</t>
  </si>
  <si>
    <t>"Metsec 202 Z 23"  71,86*10*6,17</t>
  </si>
  <si>
    <t>pol.č. 2</t>
  </si>
  <si>
    <t>"Metsec 170 E 23"  71,86*2*6,67</t>
  </si>
  <si>
    <t>pol.č. 3</t>
  </si>
  <si>
    <t>"ASB"  1,68*96*1,45</t>
  </si>
  <si>
    <t>pol.č. 4</t>
  </si>
  <si>
    <t>"SEB"  1,68*24*1,45</t>
  </si>
  <si>
    <t>pol.č. 5</t>
  </si>
  <si>
    <t>"WDT"  3,40*48*0,50</t>
  </si>
  <si>
    <t>pol.č. 6</t>
  </si>
  <si>
    <t>"tr. 89x4"  71,86*6*8,34</t>
  </si>
  <si>
    <t>pol.č. 7</t>
  </si>
  <si>
    <t>"tr. 76x4"  10,20*12*7,10</t>
  </si>
  <si>
    <t>pol.č. 8</t>
  </si>
  <si>
    <t>"IPE č.240"  7,20*4*30,70</t>
  </si>
  <si>
    <t>pol.č. 9</t>
  </si>
  <si>
    <t>"závitová tyč M20"  0,33*8*2,5</t>
  </si>
  <si>
    <t>pol.č. 10</t>
  </si>
  <si>
    <t>"patní desky P12x300x270 mm"  0,30*0,27*0,012*4*7850</t>
  </si>
  <si>
    <t>pol.č. 11</t>
  </si>
  <si>
    <t>"podložka P20x80x270 mm"  0,08*0,27*0,020*8*7850</t>
  </si>
  <si>
    <t>pol.č. 12</t>
  </si>
  <si>
    <t>"IPE č.450"  8,30*22*77,60</t>
  </si>
  <si>
    <t>pol.č. 13</t>
  </si>
  <si>
    <t>"HEA č.320"  6,20*22*97,60</t>
  </si>
  <si>
    <t>pol.č. 14</t>
  </si>
  <si>
    <t>"závitová tyč M20"  0,5*44*2,5</t>
  </si>
  <si>
    <t>pol.č. 15</t>
  </si>
  <si>
    <t>"patní desky P20x420x350 mm"  0,42*0,35*0,02*22*7850</t>
  </si>
  <si>
    <t>pol.č. 16</t>
  </si>
  <si>
    <t>"podložka P20x80x350 mm"  0,08*0,35*0,020*44*7850</t>
  </si>
  <si>
    <t>pol.č. 17</t>
  </si>
  <si>
    <t>"smyková zarážka HEBč.100"  0,15*22*20,40</t>
  </si>
  <si>
    <t>pol.č. 18</t>
  </si>
  <si>
    <t>"IPE č.300"  8,30*4*42,20</t>
  </si>
  <si>
    <t>pol.č. 19</t>
  </si>
  <si>
    <t>"TL 80x80x4"  8,30*4*5,12</t>
  </si>
  <si>
    <t>pol.č. 20</t>
  </si>
  <si>
    <t>"IPE č.300"  6,20*4*42,20</t>
  </si>
  <si>
    <t>pol.č. 21</t>
  </si>
  <si>
    <t>"závitová tyč M20"  0,5*8*2,5</t>
  </si>
  <si>
    <t>pol.č. 22</t>
  </si>
  <si>
    <t>"patní desky P20x420x350 mm"  0,42*0,35*0,02*4*7850</t>
  </si>
  <si>
    <t>pol.č. 23</t>
  </si>
  <si>
    <t>"podložka P20x80x350 mm"  0,08*0,35*0,020*8*7850</t>
  </si>
  <si>
    <t>pol.č. 24</t>
  </si>
  <si>
    <t>"smyková zarážka HEBč.100"  0,15*4*20,40</t>
  </si>
  <si>
    <t>pol.č. 25</t>
  </si>
  <si>
    <t>"tr. 89x4"  71,86*2*8,34</t>
  </si>
  <si>
    <t>pol.č. 26</t>
  </si>
  <si>
    <t>"tr. 108x4"  6,30*8*10,40</t>
  </si>
  <si>
    <t>pol.č. 27</t>
  </si>
  <si>
    <t>"Metsec 262 C 15"  176,00*3*6,67</t>
  </si>
  <si>
    <t>pol.č. 30</t>
  </si>
  <si>
    <t xml:space="preserve">"plech tl. 15, 12, 10, 8, 6, 4 mm"  1963,00  </t>
  </si>
  <si>
    <t>spojovací materiál</t>
  </si>
  <si>
    <t>49460,354*0,04</t>
  </si>
  <si>
    <t>ztratné</t>
  </si>
  <si>
    <t>49460,354*0,05</t>
  </si>
  <si>
    <t>33R.02</t>
  </si>
  <si>
    <t>Dodávka a montáž ocelových výměn v opláštění haly pro vrata, dveře a okna, povrchová úprava žárovým pozinkováním - kompletní provedení v rozsahu dle technické specifikace - viz. PD, výkr.č. 06 - výpis výrobků</t>
  </si>
  <si>
    <t>-1783397514</t>
  </si>
  <si>
    <t>ozn. 6/Z</t>
  </si>
  <si>
    <t>vratový rám pro vrata 4,50x4,50 m</t>
  </si>
  <si>
    <t xml:space="preserve">"100x200x4 mm"  6,80*4*18,20 </t>
  </si>
  <si>
    <t xml:space="preserve">"100x200x4 mm"  5,70*2*18,20 </t>
  </si>
  <si>
    <t>vratový rám pro vrata 3,50x3,50 m</t>
  </si>
  <si>
    <t xml:space="preserve">"100x150x4 mm"  6,50*2*14,45 </t>
  </si>
  <si>
    <t xml:space="preserve">"100x150x4 mm"  5,60*2*14,45 </t>
  </si>
  <si>
    <t xml:space="preserve">"100x150x4 mm"  5,30*2*14,45 </t>
  </si>
  <si>
    <t>výměna pro okna a dveře</t>
  </si>
  <si>
    <t xml:space="preserve">"100x150x4 mm"  6,00*3*14,45 </t>
  </si>
  <si>
    <t xml:space="preserve">"100x150x4 mm"  4,30*14,45 </t>
  </si>
  <si>
    <t xml:space="preserve">"100x150x4 mm"  2,40*2*14,45 </t>
  </si>
  <si>
    <t xml:space="preserve">"100x150x4 mm"  1,50*4*14,45 </t>
  </si>
  <si>
    <t>výměna pro ventilátory</t>
  </si>
  <si>
    <t xml:space="preserve">"100x150x3 mm"  5,70*4*11,31 </t>
  </si>
  <si>
    <t xml:space="preserve">"100x150x3 mm"  0,70*4*11,31 </t>
  </si>
  <si>
    <t>1973,211*0,04</t>
  </si>
  <si>
    <t>1973,211*0,05</t>
  </si>
  <si>
    <t>34-1</t>
  </si>
  <si>
    <t>Obvodový plášť haly</t>
  </si>
  <si>
    <t>16</t>
  </si>
  <si>
    <t>34R.01</t>
  </si>
  <si>
    <t>Dodávka a montáž stěnových panelů z minerální vlny tl. 200 mm (kladeno svisle), RAL dle výběru investora</t>
  </si>
  <si>
    <t>-1029351973</t>
  </si>
  <si>
    <t>17</t>
  </si>
  <si>
    <t>34R.02</t>
  </si>
  <si>
    <t>Dodávka a montáž detailu soklu opláštění</t>
  </si>
  <si>
    <t>m</t>
  </si>
  <si>
    <t>1557224854</t>
  </si>
  <si>
    <t>18</t>
  </si>
  <si>
    <t>34R.03</t>
  </si>
  <si>
    <t>Dodávka a montáž detailu rohu opláštění</t>
  </si>
  <si>
    <t>1255243909</t>
  </si>
  <si>
    <t>19</t>
  </si>
  <si>
    <t>34R.04</t>
  </si>
  <si>
    <t>Dodávka a montáž detailu nadpraží vrat</t>
  </si>
  <si>
    <t>-1057632130</t>
  </si>
  <si>
    <t>20</t>
  </si>
  <si>
    <t>34R.05</t>
  </si>
  <si>
    <t>Dodávka a montáž detailu ostění vrat</t>
  </si>
  <si>
    <t>-1007336687</t>
  </si>
  <si>
    <t>34R.06</t>
  </si>
  <si>
    <t>Dodávka a montáž detailu nadpraží oken a dveří</t>
  </si>
  <si>
    <t>1109592605</t>
  </si>
  <si>
    <t>22</t>
  </si>
  <si>
    <t>34R.07</t>
  </si>
  <si>
    <t>Dodávka a montáž detailu ostění oken a dveří</t>
  </si>
  <si>
    <t>-106093893</t>
  </si>
  <si>
    <t>23</t>
  </si>
  <si>
    <t>34R.08</t>
  </si>
  <si>
    <t>Dodávka a montáž detailu parapetu oken</t>
  </si>
  <si>
    <t>1402480804</t>
  </si>
  <si>
    <t>24</t>
  </si>
  <si>
    <t>34R.09</t>
  </si>
  <si>
    <t>Zhotovení prostupu pro VZT technologii</t>
  </si>
  <si>
    <t>993251773</t>
  </si>
  <si>
    <t>44-1</t>
  </si>
  <si>
    <t>Střešní plášť haly</t>
  </si>
  <si>
    <t>25</t>
  </si>
  <si>
    <t>44R.01</t>
  </si>
  <si>
    <t>Dodávka a montáž střešních panelů s jádrem z IPN tl. 140, RAL dle výběru investora</t>
  </si>
  <si>
    <t>-1631160007</t>
  </si>
  <si>
    <t>26</t>
  </si>
  <si>
    <t>44R.02</t>
  </si>
  <si>
    <t>Dodávka a montáž detailu hřebene střechy</t>
  </si>
  <si>
    <t>139783411</t>
  </si>
  <si>
    <t>27</t>
  </si>
  <si>
    <t>44R.03</t>
  </si>
  <si>
    <t>Dodávka a montáž detailu štítu střechy</t>
  </si>
  <si>
    <t>593037185</t>
  </si>
  <si>
    <t>28</t>
  </si>
  <si>
    <t>44R.04</t>
  </si>
  <si>
    <t>Dodávka a montáž detailu okapu střechy</t>
  </si>
  <si>
    <t>-1272797817</t>
  </si>
  <si>
    <t>61</t>
  </si>
  <si>
    <t>Úprava povrchů vnitřních</t>
  </si>
  <si>
    <t>29</t>
  </si>
  <si>
    <t>612142001</t>
  </si>
  <si>
    <t>Potažení vnitřních ploch pletivem v ploše nebo pruzích, na plném podkladu sklovláknitým vtlačením do tmelu stěn</t>
  </si>
  <si>
    <t>-1425862834</t>
  </si>
  <si>
    <t>https://podminky.urs.cz/item/CS_URS_2022_01/612142001</t>
  </si>
  <si>
    <t>betonové soklové zdivo</t>
  </si>
  <si>
    <t>(71,50+16,00)*2*(0,50-0,15)</t>
  </si>
  <si>
    <t>-(3,80+4,80+3,80+4,80+1,28)*0,35</t>
  </si>
  <si>
    <t>0,30*(4+1)*2*0,35</t>
  </si>
  <si>
    <t>část koruny soklového zdiva v š. 40 mm</t>
  </si>
  <si>
    <t>(71,50+16,00)*2*0,04</t>
  </si>
  <si>
    <t>30</t>
  </si>
  <si>
    <t>612321131</t>
  </si>
  <si>
    <t>Potažení vnitřních ploch vápenocementovým štukem tloušťky do 3 mm svislých konstrukcí stěn</t>
  </si>
  <si>
    <t>-301350438</t>
  </si>
  <si>
    <t>https://podminky.urs.cz/item/CS_URS_2022_01/612321131</t>
  </si>
  <si>
    <t>31</t>
  </si>
  <si>
    <t>619991001</t>
  </si>
  <si>
    <t>Zakrytí vnitřních ploch před znečištěním včetně pozdějšího odkrytí podlah fólií přilepenou lepící páskou</t>
  </si>
  <si>
    <t>-1772602876</t>
  </si>
  <si>
    <t>https://podminky.urs.cz/item/CS_URS_2022_01/619991001</t>
  </si>
  <si>
    <t>(71,50+16,00)*2*1,50</t>
  </si>
  <si>
    <t>62</t>
  </si>
  <si>
    <t>Úprava povrchů vnějších</t>
  </si>
  <si>
    <t>32</t>
  </si>
  <si>
    <t>622211021</t>
  </si>
  <si>
    <t>Montáž kontaktního zateplení lepením a mechanickým kotvením z polystyrenových desek na vnější stěny, na podklad betonový nebo z lehčeného betonu, z tvárnic keramických nebo vápenopískových, tloušťky desek přes 80 do 120 mm</t>
  </si>
  <si>
    <t>815332332</t>
  </si>
  <si>
    <t>https://podminky.urs.cz/item/CS_URS_2022_01/622211021</t>
  </si>
  <si>
    <t>((72,10+0,10*2)+(16,60+0,10*2))*2*0,60</t>
  </si>
  <si>
    <t>-(3,50+4,50+3,50+4,50+1,08)*0,60</t>
  </si>
  <si>
    <t>33</t>
  </si>
  <si>
    <t>M</t>
  </si>
  <si>
    <t>28376443</t>
  </si>
  <si>
    <t>deska z polystyrénu XPS, hrana rovná a strukturovaný povrch 300kPa tl 100mm</t>
  </si>
  <si>
    <t>-1644064078</t>
  </si>
  <si>
    <t>96,672*1,05 'Přepočtené koeficientem množství</t>
  </si>
  <si>
    <t>34</t>
  </si>
  <si>
    <t>622252002</t>
  </si>
  <si>
    <t>Montáž profilů kontaktního zateplení ostatních stěnových, dilatačních apod. lepených do tmelu</t>
  </si>
  <si>
    <t>-1171898286</t>
  </si>
  <si>
    <t>https://podminky.urs.cz/item/CS_URS_2022_01/622252002</t>
  </si>
  <si>
    <t>ostění vratových a dveřního otvoru</t>
  </si>
  <si>
    <t>0,60*(4*2+1*2)</t>
  </si>
  <si>
    <t>35</t>
  </si>
  <si>
    <t>63127466</t>
  </si>
  <si>
    <t>profil rohový Al 23x23mm s výztužnou tkaninou š 100mm pro ETICS</t>
  </si>
  <si>
    <t>903839751</t>
  </si>
  <si>
    <t>6*1,05 'Přepočtené koeficientem množství</t>
  </si>
  <si>
    <t>36</t>
  </si>
  <si>
    <t>622151021</t>
  </si>
  <si>
    <t>Penetrační nátěr vnějších pastovitých tenkovrstvých omítek mozaikových akrylátový stěn</t>
  </si>
  <si>
    <t>478813082</t>
  </si>
  <si>
    <t>https://podminky.urs.cz/item/CS_URS_2022_01/622151021</t>
  </si>
  <si>
    <t>37</t>
  </si>
  <si>
    <t>622511112</t>
  </si>
  <si>
    <t>Omítka tenkovrstvá akrylátová vnějších ploch probarvená bez penetrace mozaiková střednězrnná stěn</t>
  </si>
  <si>
    <t>817978952</t>
  </si>
  <si>
    <t>https://podminky.urs.cz/item/CS_URS_2022_01/622511112</t>
  </si>
  <si>
    <t>((72,10+0,10*2)+(16,60+0,10*2))*2*0,30</t>
  </si>
  <si>
    <t>-(3,50+4,50+3,50+4,50+1,08)*0,30</t>
  </si>
  <si>
    <t>0,10*0,30*(4*2+1*2)</t>
  </si>
  <si>
    <t>63</t>
  </si>
  <si>
    <t>Podlahy a podlahové konstrukce</t>
  </si>
  <si>
    <t>38</t>
  </si>
  <si>
    <t>631311131</t>
  </si>
  <si>
    <t>Doplnění dosavadních mazanin prostým betonem s dodáním hmot, bez potěru, plochy jednotlivě do 1 m2 a tl. přes 80 mm</t>
  </si>
  <si>
    <t>448792232</t>
  </si>
  <si>
    <t>https://podminky.urs.cz/item/CS_URS_2022_01/631311131</t>
  </si>
  <si>
    <t>doplnění stávající betonové podlahy v ploše nových základových konstrukcí</t>
  </si>
  <si>
    <t>patky</t>
  </si>
  <si>
    <t>D1, D13</t>
  </si>
  <si>
    <t>(0,75*1,35*0,25)*2</t>
  </si>
  <si>
    <t>(1,20*1,35*0,25)*11</t>
  </si>
  <si>
    <t>(0,85*1,00*0,25)*4</t>
  </si>
  <si>
    <t>(0,75*1,15*0,25)*2</t>
  </si>
  <si>
    <t>(1,20*1,15*0,25)*11</t>
  </si>
  <si>
    <t>pásy</t>
  </si>
  <si>
    <t>0,40*(4,73*2+4,80*10)*0,25</t>
  </si>
  <si>
    <t>39</t>
  </si>
  <si>
    <t>631311234</t>
  </si>
  <si>
    <t>Mazanina z betonu prostého se zvýšenými nároky na prostředí tl. přes 120 do 240 mm tř. C 25/30</t>
  </si>
  <si>
    <t>1738113098</t>
  </si>
  <si>
    <t>https://podminky.urs.cz/item/CS_URS_2022_01/631311234</t>
  </si>
  <si>
    <t>drátkobetonová podlaha tl. 150mm</t>
  </si>
  <si>
    <t>1147,70*0,15</t>
  </si>
  <si>
    <t>40</t>
  </si>
  <si>
    <t>631319013</t>
  </si>
  <si>
    <t>Příplatek k cenám mazanin za úpravu povrchu mazaniny přehlazením, mazanina tl. přes 120 do 240 mm</t>
  </si>
  <si>
    <t>-128329514</t>
  </si>
  <si>
    <t>https://podminky.urs.cz/item/CS_URS_2022_01/631319013</t>
  </si>
  <si>
    <t>41</t>
  </si>
  <si>
    <t>631319204</t>
  </si>
  <si>
    <t>Příplatek k cenám betonových mazanin za vyztužení ocelovými vlákny (drátkobeton) objemové vyztužení 30 kg/m3</t>
  </si>
  <si>
    <t>-777751625</t>
  </si>
  <si>
    <t>https://podminky.urs.cz/item/CS_URS_2022_01/631319204</t>
  </si>
  <si>
    <t>42</t>
  </si>
  <si>
    <t>632450125</t>
  </si>
  <si>
    <t>Potěr cementový vyrovnávací ze suchých směsí v pásu o průměrné (střední) tl. přes 50 do 60 mm</t>
  </si>
  <si>
    <t>-1210720830</t>
  </si>
  <si>
    <t>ukončení soklového zdiva - podbetonování paždíku</t>
  </si>
  <si>
    <t>(72,10+16,00)*2*0,26</t>
  </si>
  <si>
    <t>-(3,80+4,80+3,80+4,80+1,28)*0,26</t>
  </si>
  <si>
    <t>43</t>
  </si>
  <si>
    <t>631351101</t>
  </si>
  <si>
    <t>Bednění v podlahách rýh a hran zřízení</t>
  </si>
  <si>
    <t>-2143944771</t>
  </si>
  <si>
    <t>https://podminky.urs.cz/item/CS_URS_2022_01/631351101</t>
  </si>
  <si>
    <t>(0,75+1,35)*0,25*2</t>
  </si>
  <si>
    <t>(1,20*0,25)*11</t>
  </si>
  <si>
    <t>(1,00*0,25)*4</t>
  </si>
  <si>
    <t>(1,15+0,75)*0,25*2</t>
  </si>
  <si>
    <t>(4,73*2+4,80*10)*0,25</t>
  </si>
  <si>
    <t>nová betonová podlaha</t>
  </si>
  <si>
    <t>vratové a dveřní otvory</t>
  </si>
  <si>
    <t>(3,80+4,80+3,80+4,80+1,28)*0,15</t>
  </si>
  <si>
    <t>(72,10+16,60)*2*0,10</t>
  </si>
  <si>
    <t>(71,50+16,00)*2*0,10</t>
  </si>
  <si>
    <t>-(3,80+4,80+3,80+4,80+1,28)*2*0,10</t>
  </si>
  <si>
    <t>44</t>
  </si>
  <si>
    <t>631351102</t>
  </si>
  <si>
    <t>Bednění v podlahách rýh a hran odstranění</t>
  </si>
  <si>
    <t>-1128562065</t>
  </si>
  <si>
    <t>https://podminky.urs.cz/item/CS_URS_2022_01/631351102</t>
  </si>
  <si>
    <t>45</t>
  </si>
  <si>
    <t>633131112</t>
  </si>
  <si>
    <t>Povrchová úprava vsypovou směsí průmyslových betonových podlah těžký provoz s přísadou karbidu, tl. 3 mm</t>
  </si>
  <si>
    <t>386670609</t>
  </si>
  <si>
    <t>https://podminky.urs.cz/item/CS_URS_2022_01/633131112</t>
  </si>
  <si>
    <t>46</t>
  </si>
  <si>
    <t>634111116</t>
  </si>
  <si>
    <t>Obvodová dilatace mezi stěnou a mazaninou nebo potěrem pružnou těsnicí páskou na bázi syntetického kaučuku výšky 150 mm</t>
  </si>
  <si>
    <t>1519914690</t>
  </si>
  <si>
    <t>https://podminky.urs.cz/item/CS_URS_2022_01/634111116</t>
  </si>
  <si>
    <t>(71,50+16,00)*2</t>
  </si>
  <si>
    <t>47</t>
  </si>
  <si>
    <t>634911114</t>
  </si>
  <si>
    <t>Řezání dilatačních nebo smršťovacích spár v čerstvé betonové mazanině nebo potěru šířky do 5 mm</t>
  </si>
  <si>
    <t>-318004438</t>
  </si>
  <si>
    <t>https://podminky.urs.cz/item/CS_URS_2022_01/634911114</t>
  </si>
  <si>
    <t>dilatace podlahy haly v rastru 6,00x6,00 m</t>
  </si>
  <si>
    <t>16,00*11+71,50*2</t>
  </si>
  <si>
    <t>48</t>
  </si>
  <si>
    <t>634661111</t>
  </si>
  <si>
    <t>Výplň dilatačních spar mazanin silikonovým tmelem, šířka spáry do 5 mm</t>
  </si>
  <si>
    <t>1566210790</t>
  </si>
  <si>
    <t>https://podminky.urs.cz/item/CS_URS_2022_01/634661111</t>
  </si>
  <si>
    <t>94</t>
  </si>
  <si>
    <t>Lešení a stavební výtahy</t>
  </si>
  <si>
    <t>49</t>
  </si>
  <si>
    <t>941211111</t>
  </si>
  <si>
    <t>Montáž lešení řadového rámového lehkého pracovního s podlahami s provozním zatížením tř. 3 do 200 kg/m2 šířky tř. SW06 přes 0,6 do 0,9 m, výšky do 10 m</t>
  </si>
  <si>
    <t>1404754483</t>
  </si>
  <si>
    <t>https://podminky.urs.cz/item/CS_URS_2022_01/941211111</t>
  </si>
  <si>
    <t>pro montáž obvodového pláště haly a okapového systému z jižní strany</t>
  </si>
  <si>
    <t>(72,50+1,50)*6,00</t>
  </si>
  <si>
    <t>50</t>
  </si>
  <si>
    <t>941211211</t>
  </si>
  <si>
    <t>Montáž lešení řadového rámového lehkého pracovního s podlahami s provozním zatížením tř. 3 do 200 kg/m2 Příplatek za první a každý další den použití lešení k ceně -1111 nebo -1112</t>
  </si>
  <si>
    <t>-881996390</t>
  </si>
  <si>
    <t>https://podminky.urs.cz/item/CS_URS_2022_01/941211211</t>
  </si>
  <si>
    <t>předpoklad 45 dnů</t>
  </si>
  <si>
    <t>444,00*45</t>
  </si>
  <si>
    <t>51</t>
  </si>
  <si>
    <t>941211811</t>
  </si>
  <si>
    <t>Demontáž lešení řadového rámového lehkého pracovního s provozním zatížením tř. 3 do 200 kg/m2 šířky tř. SW06 přes 0,6 do 0,9 m, výšky do 10 m</t>
  </si>
  <si>
    <t>-1316319738</t>
  </si>
  <si>
    <t>https://podminky.urs.cz/item/CS_URS_2022_01/941211811</t>
  </si>
  <si>
    <t>52</t>
  </si>
  <si>
    <t>94R.01</t>
  </si>
  <si>
    <t>Doprava lešení vč. nakládky a vykládky</t>
  </si>
  <si>
    <t>264224976</t>
  </si>
  <si>
    <t>95</t>
  </si>
  <si>
    <t>Různé dokončovací konstrukce a práce pozemních staveb</t>
  </si>
  <si>
    <t>53</t>
  </si>
  <si>
    <t>952901221</t>
  </si>
  <si>
    <t>Vyčištění budov nebo objektů před předáním do užívání průmyslových budov a objektů výrobních, skladovacích, garáží, dílen nebo hal apod. s nespalnou podlahou jakékoliv výšky podlaží</t>
  </si>
  <si>
    <t>-240798708</t>
  </si>
  <si>
    <t>https://podminky.urs.cz/item/CS_URS_2022_01/952901221</t>
  </si>
  <si>
    <t>72,50*17,00</t>
  </si>
  <si>
    <t>54</t>
  </si>
  <si>
    <t>953943210</t>
  </si>
  <si>
    <t>Dodávka a montáž přenosného práškového hasicího přístroje s 6 kg hasiva, hasební schopnost 21A</t>
  </si>
  <si>
    <t>946436701</t>
  </si>
  <si>
    <t>"ozn. 4/Z"  4</t>
  </si>
  <si>
    <t>55</t>
  </si>
  <si>
    <t>953993310</t>
  </si>
  <si>
    <t>Dodávka a osazení bezpečnostních, orientačních a informačních fotoluminiscenčních tabulek a značek v rozsahu dle zásad uvedených v ČSN ISO 3864, ČSN ISO 3864-1 a NV č.375/2017 Sb. ve znění pozdějších předpisů</t>
  </si>
  <si>
    <t>1377174319</t>
  </si>
  <si>
    <t>96</t>
  </si>
  <si>
    <t>Bourání konstrukcí</t>
  </si>
  <si>
    <t>56</t>
  </si>
  <si>
    <t>961044111</t>
  </si>
  <si>
    <t>Bourání základů z betonu prostého</t>
  </si>
  <si>
    <t>578715601</t>
  </si>
  <si>
    <t>https://podminky.urs.cz/item/CS_URS_2022_01/961044111</t>
  </si>
  <si>
    <t>odbourání části stávajících základových pásů, které jsou v kolizi s novými základy</t>
  </si>
  <si>
    <t>pro patky</t>
  </si>
  <si>
    <t>(0,50*(0,75+0,85)*2)*0,80</t>
  </si>
  <si>
    <t>0,50*(1,20*11+0,85*2)*0,80</t>
  </si>
  <si>
    <t>0,35*(0,85*2)*0,80</t>
  </si>
  <si>
    <t>0,50*(1,00*4)*0,80</t>
  </si>
  <si>
    <t>0,45*(0,75*2)*0,80</t>
  </si>
  <si>
    <t>0,50*(1,55*2)*0,80</t>
  </si>
  <si>
    <t>0,45*(1,20*11)*0,80</t>
  </si>
  <si>
    <t>0,35*(1,55*2)*0,80</t>
  </si>
  <si>
    <t>pro pásy</t>
  </si>
  <si>
    <t>0,50*(0,50+0,50+0,15+0,50+0,50+0,50+0,50+0,50+0,50+0,15+0,50+0,50)*0,80</t>
  </si>
  <si>
    <t>v místě kanalizace</t>
  </si>
  <si>
    <t>0,50*(0,50*15)*0,50</t>
  </si>
  <si>
    <t>57</t>
  </si>
  <si>
    <t>965042221</t>
  </si>
  <si>
    <t>Bourání mazanin betonových nebo z litého asfaltu tl. přes 100 mm, plochy do 1 m2</t>
  </si>
  <si>
    <t>97706332</t>
  </si>
  <si>
    <t>https://podminky.urs.cz/item/CS_URS_2022_01/965042221</t>
  </si>
  <si>
    <t>stávající betonová podlaha tl. 200 mm v místě nových základů</t>
  </si>
  <si>
    <t>(0,75*1,35*0,20)*2</t>
  </si>
  <si>
    <t>(1,20*1,35*0,20)*11</t>
  </si>
  <si>
    <t>(0,85*1,00*0,20)*4</t>
  </si>
  <si>
    <t>(0,75*0,75*0,20)*2</t>
  </si>
  <si>
    <t>(1,20*0,75*0,20)*11</t>
  </si>
  <si>
    <t>pro pásy a část patek A1-A13 a pro kanalizaci</t>
  </si>
  <si>
    <t>pás celkové š. 2200 mm ve směru osy "A"</t>
  </si>
  <si>
    <t>71,86*2,20*0,20</t>
  </si>
  <si>
    <t>58</t>
  </si>
  <si>
    <t>965049112</t>
  </si>
  <si>
    <t>Bourání mazanin Příplatek k cenám za bourání mazanin betonových se svařovanou sítí, tl. přes 100 mm</t>
  </si>
  <si>
    <t>194569686</t>
  </si>
  <si>
    <t>https://podminky.urs.cz/item/CS_URS_2022_01/965049112</t>
  </si>
  <si>
    <t>59</t>
  </si>
  <si>
    <t>965082941</t>
  </si>
  <si>
    <t>Odstranění násypu pod podlahami nebo ochranného násypu na střechách tl. přes 200 mm jakékoliv plochy</t>
  </si>
  <si>
    <t>1585000173</t>
  </si>
  <si>
    <t>https://podminky.urs.cz/item/CS_URS_2022_01/965082941</t>
  </si>
  <si>
    <t>štěrkopískový podsyp pod betonovou podlahou v tl. 300 mm</t>
  </si>
  <si>
    <t>stávající betonová podlaha v místě nových základů</t>
  </si>
  <si>
    <t>(0,75*1,35*0,30)*2</t>
  </si>
  <si>
    <t>-(0,50*(0,75+0,85)*2)*0,30</t>
  </si>
  <si>
    <t>(1,20*1,35*0,30)*11</t>
  </si>
  <si>
    <t>-0,50*(1,20*11+0,85*2)*0,30</t>
  </si>
  <si>
    <t>-0,35*(0,85*2)*0,30</t>
  </si>
  <si>
    <t>(0,85*1,00*0,30)*4</t>
  </si>
  <si>
    <t>-0,50*(1,00*4)*0,30</t>
  </si>
  <si>
    <t>(0,75*2,00*0,30)*2</t>
  </si>
  <si>
    <t>-0,45*(0,75*2)*0,30</t>
  </si>
  <si>
    <t>-0,50*(1,55*2)*0,30</t>
  </si>
  <si>
    <t>(1,20*2,00*0,30)*11</t>
  </si>
  <si>
    <t>-0,45*(1,20*11)*0,30</t>
  </si>
  <si>
    <t>-0,35*(1,55*2)*0,30</t>
  </si>
  <si>
    <t>(4,73*2+4,80*10)*0,40*0,30</t>
  </si>
  <si>
    <t>-0,50*(0,50+0,50+0,15+0,50+0,50+0,50+0,50+0,50+0,50+0,15+0,50+0,50)*0,30</t>
  </si>
  <si>
    <t>pro kanalizaci</t>
  </si>
  <si>
    <t>0,80*(10,00+80,00)*0,30</t>
  </si>
  <si>
    <t>60</t>
  </si>
  <si>
    <t>977312114</t>
  </si>
  <si>
    <t>Řezání stávajících betonových mazanin s vyztužením hloubky přes 150 do 200 mm</t>
  </si>
  <si>
    <t>2035045779</t>
  </si>
  <si>
    <t>https://podminky.urs.cz/item/CS_URS_2022_01/977312114</t>
  </si>
  <si>
    <t>(0,75+1,35)*2</t>
  </si>
  <si>
    <t>(1,35+1,20+1,35)*11</t>
  </si>
  <si>
    <t>(0,85+1,00+0,85)*4</t>
  </si>
  <si>
    <t>(0,75+0,75)*2</t>
  </si>
  <si>
    <t>(0,75+1,20+0,75)*11</t>
  </si>
  <si>
    <t>4,73*2+4,80*10</t>
  </si>
  <si>
    <t>71,86</t>
  </si>
  <si>
    <t>997</t>
  </si>
  <si>
    <t>Přesun sutě</t>
  </si>
  <si>
    <t>997013111</t>
  </si>
  <si>
    <t>Vnitrostaveništní doprava suti a vybouraných hmot vodorovně do 50 m svisle s použitím mechanizace pro budovy a haly výšky do 6 m</t>
  </si>
  <si>
    <t>4710516</t>
  </si>
  <si>
    <t>https://podminky.urs.cz/item/CS_URS_2022_01/997013111</t>
  </si>
  <si>
    <t>997013501</t>
  </si>
  <si>
    <t>Odvoz suti a vybouraných hmot na skládku nebo meziskládku se složením, na vzdálenost do 1 km</t>
  </si>
  <si>
    <t>-1135444166</t>
  </si>
  <si>
    <t>https://podminky.urs.cz/item/CS_URS_2022_01/997013501</t>
  </si>
  <si>
    <t>997013509</t>
  </si>
  <si>
    <t>Odvoz suti a vybouraných hmot na skládku nebo meziskládku se složením, na vzdálenost Příplatek k ceně za každý další i započatý 1 km přes 1 km</t>
  </si>
  <si>
    <t>214177743</t>
  </si>
  <si>
    <t>https://podminky.urs.cz/item/CS_URS_2022_01/997013509</t>
  </si>
  <si>
    <t>181,119*14 'Přepočtené koeficientem množství</t>
  </si>
  <si>
    <t>64</t>
  </si>
  <si>
    <t>997013631</t>
  </si>
  <si>
    <t>Poplatek za uložení stavebního odpadu na skládce (skládkovné) směsného stavebního a demoličního zatříděného do Katalogu odpadů pod kódem 17 09 04</t>
  </si>
  <si>
    <t>-2036731302</t>
  </si>
  <si>
    <t>https://podminky.urs.cz/item/CS_URS_2022_01/997013631</t>
  </si>
  <si>
    <t>998</t>
  </si>
  <si>
    <t>Přesun hmot</t>
  </si>
  <si>
    <t>65</t>
  </si>
  <si>
    <t>998014211</t>
  </si>
  <si>
    <t>Přesun hmot pro budovy a haly občanské výstavby, bydlení, výrobu a služby s nosnou svislou konstrukcí montovanou z dílců kovových vodorovná dopravní vzdálenost do 100 m, pro budovy a haly jednopodlažní</t>
  </si>
  <si>
    <t>-1963782127</t>
  </si>
  <si>
    <t>https://podminky.urs.cz/item/CS_URS_2022_01/998014211</t>
  </si>
  <si>
    <t>PSV</t>
  </si>
  <si>
    <t>Práce a dodávky PSV</t>
  </si>
  <si>
    <t>711</t>
  </si>
  <si>
    <t>Izolace proti vodě, vlhkosti a plynům</t>
  </si>
  <si>
    <t>66</t>
  </si>
  <si>
    <t>711471051</t>
  </si>
  <si>
    <t>Provedení izolace proti povrchové a podpovrchové tlakové vodě termoplasty na ploše vodorovné V folií PVC lepenou</t>
  </si>
  <si>
    <t>787896090</t>
  </si>
  <si>
    <t>https://podminky.urs.cz/item/CS_URS_2022_01/711471051</t>
  </si>
  <si>
    <t>72,10*16,60</t>
  </si>
  <si>
    <t>67</t>
  </si>
  <si>
    <t>28322004</t>
  </si>
  <si>
    <t>fólie hydroizolační pro spodní stavbu mPVC tl 1,5mm</t>
  </si>
  <si>
    <t>-353340573</t>
  </si>
  <si>
    <t>1196,86*1,1655 'Přepočtené koeficientem množství</t>
  </si>
  <si>
    <t>68</t>
  </si>
  <si>
    <t>711491171</t>
  </si>
  <si>
    <t>Provedení doplňků izolace proti vodě textilií na ploše vodorovné V vrstva podkladní</t>
  </si>
  <si>
    <t>-1889876530</t>
  </si>
  <si>
    <t>https://podminky.urs.cz/item/CS_URS_2022_01/711491171</t>
  </si>
  <si>
    <t>69</t>
  </si>
  <si>
    <t>69311172</t>
  </si>
  <si>
    <t>geotextilie PP s ÚV stabilizací 300g/m2</t>
  </si>
  <si>
    <t>-1597017690</t>
  </si>
  <si>
    <t>1196,8*1,05 'Přepočtené koeficientem množství</t>
  </si>
  <si>
    <t>70</t>
  </si>
  <si>
    <t>711491172</t>
  </si>
  <si>
    <t>Provedení doplňků izolace proti vodě textilií na ploše vodorovné V vrstva ochranná</t>
  </si>
  <si>
    <t>-1621073903</t>
  </si>
  <si>
    <t>https://podminky.urs.cz/item/CS_URS_2022_01/711491172</t>
  </si>
  <si>
    <t>71</t>
  </si>
  <si>
    <t>1068935884</t>
  </si>
  <si>
    <t>72</t>
  </si>
  <si>
    <t>998711202</t>
  </si>
  <si>
    <t>Přesun hmot pro izolace proti vodě, vlhkosti a plynům stanovený procentní sazbou (%) z ceny vodorovná dopravní vzdálenost do 50 m v objektech výšky přes 6 do 12 m</t>
  </si>
  <si>
    <t>%</t>
  </si>
  <si>
    <t>-1543820799</t>
  </si>
  <si>
    <t>https://podminky.urs.cz/item/CS_URS_2022_01/998711202</t>
  </si>
  <si>
    <t>764</t>
  </si>
  <si>
    <t>Konstrukce klempířské</t>
  </si>
  <si>
    <t>73</t>
  </si>
  <si>
    <t>764511603</t>
  </si>
  <si>
    <t>Žlab podokapní z pozinkovaného plechu s povrchovou úpravou včetně háků a čel půlkruhový rš 400 mm</t>
  </si>
  <si>
    <t>-1124192145</t>
  </si>
  <si>
    <t>https://podminky.urs.cz/item/CS_URS_2022_01/764511603</t>
  </si>
  <si>
    <t>ozn. 1/K</t>
  </si>
  <si>
    <t>72,50*2</t>
  </si>
  <si>
    <t>74</t>
  </si>
  <si>
    <t>764511644</t>
  </si>
  <si>
    <t>Žlab podokapní z pozinkovaného plechu s povrchovou úpravou včetně háků a čel kotlík oválný (trychtýřový), rš žlabu/průměr svodu 400/120 mm</t>
  </si>
  <si>
    <t>-719121836</t>
  </si>
  <si>
    <t>https://podminky.urs.cz/item/CS_URS_2022_01/764511644</t>
  </si>
  <si>
    <t>75</t>
  </si>
  <si>
    <t>764518623</t>
  </si>
  <si>
    <t>Svod z pozinkovaného plechu s upraveným povrchem včetně objímek, kolen a odskoků kruhový, průměru 120 mm</t>
  </si>
  <si>
    <t>-1530402798</t>
  </si>
  <si>
    <t>https://podminky.urs.cz/item/CS_URS_2022_01/764518623</t>
  </si>
  <si>
    <t>ozn. 2/K</t>
  </si>
  <si>
    <t>5,80*10</t>
  </si>
  <si>
    <t>76</t>
  </si>
  <si>
    <t>998764202</t>
  </si>
  <si>
    <t>Přesun hmot pro konstrukce klempířské stanovený procentní sazbou (%) z ceny vodorovná dopravní vzdálenost do 50 m v objektech výšky přes 6 do 12 m</t>
  </si>
  <si>
    <t>1575109728</t>
  </si>
  <si>
    <t>https://podminky.urs.cz/item/CS_URS_2022_01/998764202</t>
  </si>
  <si>
    <t>766</t>
  </si>
  <si>
    <t>Konstrukce truhlářské</t>
  </si>
  <si>
    <t>77</t>
  </si>
  <si>
    <t>766R.01</t>
  </si>
  <si>
    <t>Dodávka a montáž plastových vstupních dveří vč. rámové zárubně ze 2/3 prosklených, rozm. 1080x2350 mm - kompletní provedení v rozsahu dle technické specifikace - viz. PD, výkr.č. 06 - výpis výrobků</t>
  </si>
  <si>
    <t>-834965674</t>
  </si>
  <si>
    <t>"ozn. 3/T"  1</t>
  </si>
  <si>
    <t>78</t>
  </si>
  <si>
    <t>766R.02</t>
  </si>
  <si>
    <t>Dodávka a montáž plastového okna dvoukřídlého se sloupkem, otevíravého a sklopného s mikroventilací, rozm. 2400x1500 mm - kompletní provedení v rozsahu dle technické specifikace - viz. PD, výkr.č. 06 - výpis výrobků</t>
  </si>
  <si>
    <t>1029617726</t>
  </si>
  <si>
    <t>"ozn. 4/T"  2</t>
  </si>
  <si>
    <t>79</t>
  </si>
  <si>
    <t>998766202</t>
  </si>
  <si>
    <t>Přesun hmot pro konstrukce truhlářské stanovený procentní sazbou (%) z ceny vodorovná dopravní vzdálenost do 50 m v objektech výšky přes 6 do 12 m</t>
  </si>
  <si>
    <t>CS ÚRS 2021 02</t>
  </si>
  <si>
    <t>1635233983</t>
  </si>
  <si>
    <t>https://podminky.urs.cz/item/CS_URS_2021_02/998766202</t>
  </si>
  <si>
    <t>767</t>
  </si>
  <si>
    <t>Konstrukce zámečnické</t>
  </si>
  <si>
    <t>80</t>
  </si>
  <si>
    <t>767881120</t>
  </si>
  <si>
    <t>Montáž záchytného systému proti pádu bodů samostatných nebo v systému s poddajným kotvícím vedením do sendvičových panelů (materiál ve specifikaci) - kompletní provedení v rozsahu dle PD vč. revize a předání do užívání</t>
  </si>
  <si>
    <t>-390546740</t>
  </si>
  <si>
    <t>81</t>
  </si>
  <si>
    <t>70921311</t>
  </si>
  <si>
    <t>kotvicí bod do sendvičových panelů dl 300mm</t>
  </si>
  <si>
    <t>656102371</t>
  </si>
  <si>
    <t>82</t>
  </si>
  <si>
    <t>70921395</t>
  </si>
  <si>
    <t>ztužující trubka pro kotvicí body průměr 42 mm, délka 150-700 mm</t>
  </si>
  <si>
    <t>-1522286451</t>
  </si>
  <si>
    <t>83</t>
  </si>
  <si>
    <t>31452201</t>
  </si>
  <si>
    <t>nerezové lano určené pro systémy s požadavkem na permanentní kotvicí vedení tl 8mm</t>
  </si>
  <si>
    <t>633184006</t>
  </si>
  <si>
    <t>84</t>
  </si>
  <si>
    <t>31452203</t>
  </si>
  <si>
    <t>koncovka k nerez lanu napínací pro systémy s požadavkem na permanentní kotvicí vedení lano tl 8mm</t>
  </si>
  <si>
    <t>-1243385695</t>
  </si>
  <si>
    <t>85</t>
  </si>
  <si>
    <t>31452205</t>
  </si>
  <si>
    <t>koncovka k nerez lanu pevná určená k nalisování na nerezové lano lano tl 8mm</t>
  </si>
  <si>
    <t>-2013999489</t>
  </si>
  <si>
    <t>86</t>
  </si>
  <si>
    <t>31452220</t>
  </si>
  <si>
    <t>TSL - štítek</t>
  </si>
  <si>
    <t>-24082860</t>
  </si>
  <si>
    <t>87</t>
  </si>
  <si>
    <t>767R.01</t>
  </si>
  <si>
    <t>Dodávka a montáž sekčních průmyslových vrat rozm. 3500x3500 mm s integrovanými dveřmi rozm. 800x2000 mm - kompletní provedení v rozsahu dle technické specifikace - viz. PD, výkr.č. 06 - výpis výrobků</t>
  </si>
  <si>
    <t>-716322025</t>
  </si>
  <si>
    <t>"ozn. 1/T"  2</t>
  </si>
  <si>
    <t>88</t>
  </si>
  <si>
    <t>767R.02</t>
  </si>
  <si>
    <t>Dodávka a montáž sekčních průmyslových vrat plných rozm. 4500x4500 mm - kompletní provedení v rozsahu dle technické specifikace - viz. PD, výkr.č. 06 - výpis výrobků</t>
  </si>
  <si>
    <t>-2122570565</t>
  </si>
  <si>
    <t>"ozn. 2/T"  2</t>
  </si>
  <si>
    <t>89</t>
  </si>
  <si>
    <t>767R.03</t>
  </si>
  <si>
    <t>Dodávka a montáž lemovacího úhelníku L80/8 vč. povrchové úpravy - kompletní provedení v rozsahu dle technické specifikace - viz. PD, výkr.č. 06 - výpis výrobků</t>
  </si>
  <si>
    <t>-1753899501</t>
  </si>
  <si>
    <t xml:space="preserve">"ozn. 1/Z"  24,10*2  </t>
  </si>
  <si>
    <t>"ozn. 2/Z"  45,38*2</t>
  </si>
  <si>
    <t>"ozn. 3/Z"  11,08</t>
  </si>
  <si>
    <t>90</t>
  </si>
  <si>
    <t>767R.04</t>
  </si>
  <si>
    <t>Dodávka a montáž výlezového žebříku vč. ochranného koše, povrchová úprava žárovým pozinkováním - kompletní provedení v rozsahu dle technické specifikace - viz. PD, výkr.č. 06 - výpis výrobků</t>
  </si>
  <si>
    <t>1047131462</t>
  </si>
  <si>
    <t>"ozn. 5/Z"  262,47</t>
  </si>
  <si>
    <t>91</t>
  </si>
  <si>
    <t>998767202</t>
  </si>
  <si>
    <t>Přesun hmot pro zámečnické konstrukce stanovený procentní sazbou (%) z ceny vodorovná dopravní vzdálenost do 50 m v objektech výšky přes 6 do 12 m</t>
  </si>
  <si>
    <t>558754269</t>
  </si>
  <si>
    <t>https://podminky.urs.cz/item/CS_URS_2021_02/998767202</t>
  </si>
  <si>
    <t>784</t>
  </si>
  <si>
    <t>Dokončovací práce - malby a tapety</t>
  </si>
  <si>
    <t>92</t>
  </si>
  <si>
    <t>784181101</t>
  </si>
  <si>
    <t>Penetrace podkladu jednonásobná základní akrylátová bezbarvá v místnostech výšky do 3,80 m</t>
  </si>
  <si>
    <t>-1771703801</t>
  </si>
  <si>
    <t>https://podminky.urs.cz/item/CS_URS_2022_01/784181101</t>
  </si>
  <si>
    <t>93</t>
  </si>
  <si>
    <t>784211111</t>
  </si>
  <si>
    <t>Malby z malířských směsí oděruvzdorných za mokra dvojnásobné, bílé za mokra oděruvzdorné velmi dobře v místnostech výšky do 3,80 m</t>
  </si>
  <si>
    <t>1531167750</t>
  </si>
  <si>
    <t>https://podminky.urs.cz/item/CS_URS_2022_01/784211111</t>
  </si>
  <si>
    <t xml:space="preserve">02 - Dešťová kanalizace </t>
  </si>
  <si>
    <t xml:space="preserve">    4 - Vodorovné konstrukce</t>
  </si>
  <si>
    <t xml:space="preserve">    8 - Trubní vedení</t>
  </si>
  <si>
    <t xml:space="preserve">    721 - Zdravotechnika - vnitřní kanalizace</t>
  </si>
  <si>
    <t>132351102</t>
  </si>
  <si>
    <t>Hloubení nezapažených rýh šířky do 800 mm strojně s urovnáním dna do předepsaného profilu a spádu v hornině třídy těžitelnosti II skupiny 4 přes 20 do 50 m3</t>
  </si>
  <si>
    <t>809044625</t>
  </si>
  <si>
    <t>https://podminky.urs.cz/item/CS_URS_2022_01/132351102</t>
  </si>
  <si>
    <t>pozn. odbourání betonové mazaniny vč. štěrkového podkladu je zahrnuto v objektu 01</t>
  </si>
  <si>
    <t>pro novou dešťovou kanalizaci</t>
  </si>
  <si>
    <t>0,80*(0,90-0,20-0,30)*(10,00+80,00)</t>
  </si>
  <si>
    <t>pro kanalizační šachty</t>
  </si>
  <si>
    <t>(0,80*0,80*(1,20-0,20-0,30))*2</t>
  </si>
  <si>
    <t>-1011111794</t>
  </si>
  <si>
    <t>1009491615</t>
  </si>
  <si>
    <t>1274537178</t>
  </si>
  <si>
    <t>-2017540660</t>
  </si>
  <si>
    <t>29,696*1,65 'Přepočtené koeficientem množství</t>
  </si>
  <si>
    <t>175111101</t>
  </si>
  <si>
    <t>Obsypání potrubí ručně sypaninou z vhodných hornin třídy těžitelnosti I a II, skupiny 1 až 4 nebo materiálem připraveným podél výkopu ve vzdálenosti do 3 m od jeho kraje pro jakoukoliv hloubku výkopu a míru zhutnění bez prohození sypaniny</t>
  </si>
  <si>
    <t>-403451612</t>
  </si>
  <si>
    <t>https://podminky.urs.cz/item/CS_URS_2022_01/175111101</t>
  </si>
  <si>
    <t>kanalizační potrubí</t>
  </si>
  <si>
    <t>0,80*(0,125+0,30)*10,00</t>
  </si>
  <si>
    <t>0,80*(0,16+0,30)*80,00</t>
  </si>
  <si>
    <t>kanalizační šachty</t>
  </si>
  <si>
    <t>((0,80*0,80-PI*0,425*0,425/4)*(1,20-0,20-0,30))*2</t>
  </si>
  <si>
    <t>58331351</t>
  </si>
  <si>
    <t>kamenivo těžené drobné frakce 0/4</t>
  </si>
  <si>
    <t>304877295</t>
  </si>
  <si>
    <t>33,537*2 'Přepočtené koeficientem množství</t>
  </si>
  <si>
    <t>174111101</t>
  </si>
  <si>
    <t>Zásyp sypaninou z jakékoliv horniny ručně s uložením výkopku ve vrstvách se zhutněním jam, šachet, rýh nebo kolem objektů v těchto vykopávkách</t>
  </si>
  <si>
    <t>-46346962</t>
  </si>
  <si>
    <t>https://podminky.urs.cz/item/CS_URS_2022_01/174111101</t>
  </si>
  <si>
    <t>zpětný zásyp po horní úroveň štěrkové vrstvy (tj. -0,200) bez dodávky materiálu</t>
  </si>
  <si>
    <t>0,80*(0,90-0,20)*(10,00+80,00)</t>
  </si>
  <si>
    <t>(0,80*0,80*(1,20-0,20))*2</t>
  </si>
  <si>
    <t>-14,656</t>
  </si>
  <si>
    <t>-33,537</t>
  </si>
  <si>
    <t>Vodorovné konstrukce</t>
  </si>
  <si>
    <t>451572111</t>
  </si>
  <si>
    <t>Lože pod potrubí, stoky a drobné objekty v otevřeném výkopu z kameniva drobného těženého 0 až 4 mm</t>
  </si>
  <si>
    <t>-1736606091</t>
  </si>
  <si>
    <t>https://podminky.urs.cz/item/CS_URS_2022_01/451572111</t>
  </si>
  <si>
    <t>pod kanalizační potrubí</t>
  </si>
  <si>
    <t>0,80*0,20*(10,00+80,00)</t>
  </si>
  <si>
    <t>pod kanalizační šachty</t>
  </si>
  <si>
    <t>(0,80*0,80*0,20)*2</t>
  </si>
  <si>
    <t>Trubní vedení</t>
  </si>
  <si>
    <t>894812201</t>
  </si>
  <si>
    <t>Revizní a čistící šachta z polypropylenu PP pro hladké trouby DN 425 šachtové dno (DN šachty / DN trubního vedení) DN 425/150 průtočné</t>
  </si>
  <si>
    <t>624859214</t>
  </si>
  <si>
    <t>https://podminky.urs.cz/item/CS_URS_2022_01/894812201</t>
  </si>
  <si>
    <t>kanalizační šachta ŠD2</t>
  </si>
  <si>
    <t>894812202</t>
  </si>
  <si>
    <t>Revizní a čistící šachta z polypropylenu PP pro hladké trouby DN 425 šachtové dno (DN šachty / DN trubního vedení) DN 425/150 průtočné 30°,60°,90°</t>
  </si>
  <si>
    <t>-1556121143</t>
  </si>
  <si>
    <t>https://podminky.urs.cz/item/CS_URS_2022_01/894812202</t>
  </si>
  <si>
    <t>kanalizační šachta ŠD1</t>
  </si>
  <si>
    <t>894812231</t>
  </si>
  <si>
    <t>Revizní a čistící šachta z polypropylenu PP pro hladké trouby DN 425 roura šachtová korugovaná bez hrdla, světlé hloubky 1500 mm</t>
  </si>
  <si>
    <t>455681489</t>
  </si>
  <si>
    <t>https://podminky.urs.cz/item/CS_URS_2022_01/894812231</t>
  </si>
  <si>
    <t>"kanalizační šachta ŠD1"  1</t>
  </si>
  <si>
    <t>"kanalizační šachta ŠD2"  1</t>
  </si>
  <si>
    <t>894812241</t>
  </si>
  <si>
    <t>Revizní a čistící šachta z polypropylenu PP pro hladké trouby DN 425 roura šachtová korugovaná teleskopická (včetně těsnění) 375 mm</t>
  </si>
  <si>
    <t>-1736487347</t>
  </si>
  <si>
    <t>https://podminky.urs.cz/item/CS_URS_2022_01/894812241</t>
  </si>
  <si>
    <t>894812249</t>
  </si>
  <si>
    <t>Revizní a čistící šachta z polypropylenu PP pro hladké trouby DN 425 roura šachtová korugovaná Příplatek k cenám 2231 - 2242 za uříznutí šachtové roury</t>
  </si>
  <si>
    <t>2075633882</t>
  </si>
  <si>
    <t>https://podminky.urs.cz/item/CS_URS_2022_01/894812249</t>
  </si>
  <si>
    <t>894812262</t>
  </si>
  <si>
    <t>Revizní a čistící šachta z polypropylenu PP pro hladké trouby DN 425 poklop litinový (pro třídu zatížení) plný do teleskopické trubky (D400)</t>
  </si>
  <si>
    <t>-456247251</t>
  </si>
  <si>
    <t>https://podminky.urs.cz/item/CS_URS_2022_01/894812262</t>
  </si>
  <si>
    <t>998276101</t>
  </si>
  <si>
    <t>Přesun hmot pro trubní vedení hloubené z trub z plastických hmot nebo sklolaminátových pro vodovody nebo kanalizace v otevřeném výkopu dopravní vzdálenost do 15 m</t>
  </si>
  <si>
    <t>1285207108</t>
  </si>
  <si>
    <t>https://podminky.urs.cz/item/CS_URS_2022_01/998276101</t>
  </si>
  <si>
    <t>721</t>
  </si>
  <si>
    <t>Zdravotechnika - vnitřní kanalizace</t>
  </si>
  <si>
    <t>721173402</t>
  </si>
  <si>
    <t>Potrubí z trub PVC SN4 svodné (ležaté) DN 125</t>
  </si>
  <si>
    <t>-1881963122</t>
  </si>
  <si>
    <t>https://podminky.urs.cz/item/CS_URS_2022_01/721173402</t>
  </si>
  <si>
    <t>721173403</t>
  </si>
  <si>
    <t>Potrubí z trub PVC SN4 svodné (ležaté) DN 160</t>
  </si>
  <si>
    <t>-125254193</t>
  </si>
  <si>
    <t>https://podminky.urs.cz/item/CS_URS_2022_01/721173403</t>
  </si>
  <si>
    <t>721242116</t>
  </si>
  <si>
    <t>Lapače střešních splavenin polypropylenové (PP) s kulovým kloubem na odtoku DN 125</t>
  </si>
  <si>
    <t>-1528291439</t>
  </si>
  <si>
    <t>https://podminky.urs.cz/item/CS_URS_2022_01/721242116</t>
  </si>
  <si>
    <t>721290111</t>
  </si>
  <si>
    <t>Zkouška těsnosti kanalizace v objektech vodou do DN 125</t>
  </si>
  <si>
    <t>-964727154</t>
  </si>
  <si>
    <t>https://podminky.urs.cz/item/CS_URS_2022_01/721290111</t>
  </si>
  <si>
    <t>721290112</t>
  </si>
  <si>
    <t>Zkouška těsnosti kanalizace v objektech vodou DN 150 nebo DN 200</t>
  </si>
  <si>
    <t>-1298434192</t>
  </si>
  <si>
    <t>https://podminky.urs.cz/item/CS_URS_2022_01/721290112</t>
  </si>
  <si>
    <t>721R.01</t>
  </si>
  <si>
    <t>Napojení nového PVC potrubí na stávající potrubí dešťové kanalizace - kompletní provedení vč. veškerých souvisejících prací a dodávek</t>
  </si>
  <si>
    <t>-714250325</t>
  </si>
  <si>
    <t>998721201</t>
  </si>
  <si>
    <t>Přesun hmot pro vnitřní kanalizace stanovený procentní sazbou (%) z ceny vodorovná dopravní vzdálenost do 50 m v objektech výšky do 6 m</t>
  </si>
  <si>
    <t>-970025956</t>
  </si>
  <si>
    <t>https://podminky.urs.cz/item/CS_URS_2022_01/998721201</t>
  </si>
  <si>
    <t>03 - Silnoproudá elektrotechnika vč. ochrany před bleskem</t>
  </si>
  <si>
    <t>Soupis:</t>
  </si>
  <si>
    <t>03-1 - Montáž</t>
  </si>
  <si>
    <t xml:space="preserve">    741-1 - Montáž rozvaděčové techniky (není-li uvedeno jinak)</t>
  </si>
  <si>
    <t xml:space="preserve">    741-2 - Montáž elektroinstalačního materiálu, el. přístrojů, el. spotřebičů</t>
  </si>
  <si>
    <t xml:space="preserve">    741-3 - Montáž svítidel včetně světelných zdrojů</t>
  </si>
  <si>
    <t xml:space="preserve">    741-4 - Uložení vodičů a kabelů</t>
  </si>
  <si>
    <t xml:space="preserve">    741-5 - Montáž materiálu pro hromosvody</t>
  </si>
  <si>
    <t xml:space="preserve">    741-6 - Zednické a zemní práce + materiál</t>
  </si>
  <si>
    <t>HZS - Hodinové zúčtovací sazby</t>
  </si>
  <si>
    <t>741-1</t>
  </si>
  <si>
    <t>Montáž rozvaděčové techniky (není-li uvedeno jinak)</t>
  </si>
  <si>
    <t>741-1.01</t>
  </si>
  <si>
    <t>Dozbrojení stáv. rozvaděče rozvodny NN - Rozvaděč bude dozbrojen o (1x výkonový jistič B100/3A) pro rozvaděč RS1</t>
  </si>
  <si>
    <t>-363879991</t>
  </si>
  <si>
    <t>741-1.02</t>
  </si>
  <si>
    <t>Osazení a zapojení nástěnného rozvaděče ozn. RS1+MET, vč. ukončení vodičů cca 70ks do 6mm2 + 15ks do 25mm2 + 4ks do 70mm2</t>
  </si>
  <si>
    <t>-699203973</t>
  </si>
  <si>
    <t>741-1.03</t>
  </si>
  <si>
    <t>Zásuvková celoplastová skříň IP54/20 ozn. ZS, vč. ukončení vodičů 5ks do 10mm2</t>
  </si>
  <si>
    <t>959457220</t>
  </si>
  <si>
    <t>741-2</t>
  </si>
  <si>
    <t>Montáž elektroinstalačního materiálu, el. přístrojů, el. spotřebičů</t>
  </si>
  <si>
    <t>741-2.01</t>
  </si>
  <si>
    <t>Spínač č.1 do vlhka, IP54</t>
  </si>
  <si>
    <t>1675131502</t>
  </si>
  <si>
    <t>741-2.02</t>
  </si>
  <si>
    <t>Tlačítko č.1/0 So do vlhka, IP54</t>
  </si>
  <si>
    <t>464313354</t>
  </si>
  <si>
    <t>741-2.03</t>
  </si>
  <si>
    <t>Spínač automatický se snímačem pohybu 180°/12m, nástěnný +3m, 230V/1200W, 1x relé, IP44</t>
  </si>
  <si>
    <t>2060754082</t>
  </si>
  <si>
    <t>741-2.04</t>
  </si>
  <si>
    <t>Tlačítko T6 pod sklem "v případě požáru a nebezpečí vypni" TOTAL STOP, IP55</t>
  </si>
  <si>
    <t>593377472</t>
  </si>
  <si>
    <t>741-2.05</t>
  </si>
  <si>
    <t>Krabice IP66, nástěnná, šedá</t>
  </si>
  <si>
    <t>346655621</t>
  </si>
  <si>
    <t>741-2.06</t>
  </si>
  <si>
    <t>Trubka PVC prům.25mm vč. příslušenství</t>
  </si>
  <si>
    <t>-1201860833</t>
  </si>
  <si>
    <t>741-2.07</t>
  </si>
  <si>
    <t>Trubka PVC prům.40mm vč. příslušenství</t>
  </si>
  <si>
    <t>-1089571448</t>
  </si>
  <si>
    <t>741-2.08</t>
  </si>
  <si>
    <t>Trubka korudovaná 125/108 (prostup v terénu)</t>
  </si>
  <si>
    <t>849429019</t>
  </si>
  <si>
    <t>741-2.09</t>
  </si>
  <si>
    <t>Distanční příchytka Zn s požární odolností 11-13mm rozteč max.30cm vč.kotvy</t>
  </si>
  <si>
    <t>1319839589</t>
  </si>
  <si>
    <t>741-2.10</t>
  </si>
  <si>
    <t>Šroub samovrtný - 6x25mm</t>
  </si>
  <si>
    <t>-1254634025</t>
  </si>
  <si>
    <t>741-2.11</t>
  </si>
  <si>
    <t>Svorka lámací 12ks 4mm</t>
  </si>
  <si>
    <t>-748682691</t>
  </si>
  <si>
    <t>741-2.12</t>
  </si>
  <si>
    <t>Bezšroubová svorka do instal. krabice 5x0,5-2,5mm</t>
  </si>
  <si>
    <t>-1567232403</t>
  </si>
  <si>
    <t>741-2.13</t>
  </si>
  <si>
    <t>Svorka na potrubí vč. pásku</t>
  </si>
  <si>
    <t>-1732998117</t>
  </si>
  <si>
    <t>741-2.14</t>
  </si>
  <si>
    <t>Ekvipotenciální nástěnná svorkovnice pro ochranné místní pospojování strojů</t>
  </si>
  <si>
    <t>-1744783796</t>
  </si>
  <si>
    <t>741-2.15</t>
  </si>
  <si>
    <t>Ochranný spoj pevně 4-25mm (SEBT aj.)</t>
  </si>
  <si>
    <t>-187255266</t>
  </si>
  <si>
    <t>741-2.16</t>
  </si>
  <si>
    <t>Kabelové kanály vč. příslušenství (viz. specifikace OBO - Silnoproud - Příloha č.1)</t>
  </si>
  <si>
    <t>1548347477</t>
  </si>
  <si>
    <t>741-2.17</t>
  </si>
  <si>
    <t>Protipožární ucpávky - tmely - prostupy požárními úseky (m2) - stěny pož. úseků</t>
  </si>
  <si>
    <t>323342317</t>
  </si>
  <si>
    <t>741-2.18</t>
  </si>
  <si>
    <t>Montáž kabelového štítku</t>
  </si>
  <si>
    <t>-819164696</t>
  </si>
  <si>
    <t>741-2.19</t>
  </si>
  <si>
    <t>Osazení a připojení el. strojů a spotřebičů (totemy, servopohony, otočne jeřáby, vrata, pohony, stroje, ventilátory)</t>
  </si>
  <si>
    <t>-1647708474</t>
  </si>
  <si>
    <t>741-3</t>
  </si>
  <si>
    <t>Montáž svítidel včetně světelných zdrojů</t>
  </si>
  <si>
    <t>741-3.01</t>
  </si>
  <si>
    <t>LED svítidla ozn. A - N</t>
  </si>
  <si>
    <t>461538541</t>
  </si>
  <si>
    <t>741-4</t>
  </si>
  <si>
    <t>Uložení vodičů a kabelů</t>
  </si>
  <si>
    <t>741-4.01</t>
  </si>
  <si>
    <t>CYKY-O 3x1,5 (pod omítkou)</t>
  </si>
  <si>
    <t>-1129454810</t>
  </si>
  <si>
    <t>741-4.02</t>
  </si>
  <si>
    <t>CYKY-J 3x1,5</t>
  </si>
  <si>
    <t>-474690557</t>
  </si>
  <si>
    <t>741-4.03</t>
  </si>
  <si>
    <t>CYKY-J 3x2,5</t>
  </si>
  <si>
    <t>281813488</t>
  </si>
  <si>
    <t>741-4.04</t>
  </si>
  <si>
    <t>CYKY-J 5x1,5</t>
  </si>
  <si>
    <t>1197439625</t>
  </si>
  <si>
    <t>741-4.05</t>
  </si>
  <si>
    <t>CYKY-J 5x2,5</t>
  </si>
  <si>
    <t>-729070719</t>
  </si>
  <si>
    <t>741-4.06</t>
  </si>
  <si>
    <t>CYKY-J 7x1,5</t>
  </si>
  <si>
    <t>-1691899403</t>
  </si>
  <si>
    <t>741-4.07</t>
  </si>
  <si>
    <t>CYKY-J 5x4</t>
  </si>
  <si>
    <t>768275820</t>
  </si>
  <si>
    <t>741-4.08</t>
  </si>
  <si>
    <t>CYKY-J 5x10</t>
  </si>
  <si>
    <t>1243583533</t>
  </si>
  <si>
    <t>741-4.09</t>
  </si>
  <si>
    <t>1-AYKY-J 5x70</t>
  </si>
  <si>
    <t>407096880</t>
  </si>
  <si>
    <t>741-4.10</t>
  </si>
  <si>
    <t>H07V (CY) 2,5 (rozvaděč + protah. drát)</t>
  </si>
  <si>
    <t>-154690474</t>
  </si>
  <si>
    <t>741-4.11</t>
  </si>
  <si>
    <t>H07V (CY) 4 (místní pospojování aj.)</t>
  </si>
  <si>
    <t>-193704056</t>
  </si>
  <si>
    <t>741-4.12</t>
  </si>
  <si>
    <t>H07V (CY) 6 (místní pospojování, ochrana před bleskem, aj.)</t>
  </si>
  <si>
    <t>-1567754048</t>
  </si>
  <si>
    <t>741-4.13</t>
  </si>
  <si>
    <t>H07V (CYA) 10 - (hlavní a místní pospojování)</t>
  </si>
  <si>
    <t>834188152</t>
  </si>
  <si>
    <t>741-4.14</t>
  </si>
  <si>
    <t>H07V (CYA) 16 - (hlavní a místní pospojování)</t>
  </si>
  <si>
    <t>-1361703005</t>
  </si>
  <si>
    <t>741-4.15</t>
  </si>
  <si>
    <t>H07V (CYA) 25 - (hlavní pospojování)</t>
  </si>
  <si>
    <t>-1683221178</t>
  </si>
  <si>
    <t>741-4.16</t>
  </si>
  <si>
    <t>PRAFlaDur-O 2x1,5 P30-R</t>
  </si>
  <si>
    <t>1430697465</t>
  </si>
  <si>
    <t>741-5</t>
  </si>
  <si>
    <t>Montáž materiálu pro hromosvody</t>
  </si>
  <si>
    <t>741-5.01</t>
  </si>
  <si>
    <t>Sestava (set) vysokonapěťového vodiče 150kA v podpůrné trubce GKF/Al s jímací tyčí l=2,5m, celková délka 5700mm (výška nad krytinou střechy +5,0m), vodič D23mm, SET, vysokonapěťový vodič 150kA v celkové délce 10m, šedý plášť, podpůrná trubka Al kotvena do stávajícího dřevěného krovu pomocí min. 3ks úchytů na prům. trubky 50mm + montáž podpěr na vodič prům. 23mm + utěsnění prostupu střechou</t>
  </si>
  <si>
    <t>-847500142</t>
  </si>
  <si>
    <t>741-5.02</t>
  </si>
  <si>
    <t>Držák podpůrné trubky 40-50mm pro uchycení do krovu/zdi, nerez</t>
  </si>
  <si>
    <t>-1971796092</t>
  </si>
  <si>
    <t>741-5.03</t>
  </si>
  <si>
    <t>Chodníková litinová revizní krabice (300x220x120mm) pro zkušební svorku SZ</t>
  </si>
  <si>
    <t>942908148</t>
  </si>
  <si>
    <t>741-5.04</t>
  </si>
  <si>
    <t>Svorky nad 2 šrouby (ST, SJ, SK, SO, SZ, SP, SR)</t>
  </si>
  <si>
    <t>-1085056823</t>
  </si>
  <si>
    <t>741-5.05</t>
  </si>
  <si>
    <t>Pásek FeZn 30x4 v zemi</t>
  </si>
  <si>
    <t>-1743649363</t>
  </si>
  <si>
    <t>741-5.06</t>
  </si>
  <si>
    <t>Drát nerez prům. 10mm bez podpěr v zemi</t>
  </si>
  <si>
    <t>829586003</t>
  </si>
  <si>
    <t>741-5.07</t>
  </si>
  <si>
    <t>Označovací a výstražný štítek</t>
  </si>
  <si>
    <t>640221318</t>
  </si>
  <si>
    <t>741-5.08</t>
  </si>
  <si>
    <t>Nátěr spojů v zemi (antikorozní ochrana)</t>
  </si>
  <si>
    <t>-2107453898</t>
  </si>
  <si>
    <t>741-6</t>
  </si>
  <si>
    <t>Zednické a zemní práce + materiál</t>
  </si>
  <si>
    <t>741-6.01</t>
  </si>
  <si>
    <t>Průraz zdí 30cm cihla</t>
  </si>
  <si>
    <t>-1282919303</t>
  </si>
  <si>
    <t>741-6.02</t>
  </si>
  <si>
    <t>Průraz zdí 45cm cihla</t>
  </si>
  <si>
    <t>1341686108</t>
  </si>
  <si>
    <t>741-6.03</t>
  </si>
  <si>
    <t>Průraz stropem beton (silnoproud)</t>
  </si>
  <si>
    <t>939612463</t>
  </si>
  <si>
    <t>741-6.04</t>
  </si>
  <si>
    <t>Vrtání panelu PUR</t>
  </si>
  <si>
    <t>891427134</t>
  </si>
  <si>
    <t>741-6.05</t>
  </si>
  <si>
    <t>Vnitrostaveništní doprava suti a vybouraných hmot pro budovy v do 9 m ručně</t>
  </si>
  <si>
    <t>-1166332362</t>
  </si>
  <si>
    <t>741-6.06</t>
  </si>
  <si>
    <t>Odvoz suti a vybouraných hmot na skládku nebo meziskládku do 10 km od místa stavby se složením</t>
  </si>
  <si>
    <t>-851216038</t>
  </si>
  <si>
    <t>741-6.07</t>
  </si>
  <si>
    <t>Poplatek za uložení stavebního odpadu na skládce (skládkovné) směsného stavebního a demoličního</t>
  </si>
  <si>
    <t>1172283561</t>
  </si>
  <si>
    <t>HZS</t>
  </si>
  <si>
    <t>Hodinové zúčtovací sazby</t>
  </si>
  <si>
    <t>HZS.01</t>
  </si>
  <si>
    <t>Příprava staveniště</t>
  </si>
  <si>
    <t>hod</t>
  </si>
  <si>
    <t>512</t>
  </si>
  <si>
    <t>-1042280881</t>
  </si>
  <si>
    <t>HZS.02</t>
  </si>
  <si>
    <t>Vyměřování svítidel, zásuvek, spínačů, kab. tras, aj.</t>
  </si>
  <si>
    <t>-959172891</t>
  </si>
  <si>
    <t>HZS.03</t>
  </si>
  <si>
    <t>Spolupráce s revizním technikem</t>
  </si>
  <si>
    <t>-1558573547</t>
  </si>
  <si>
    <t>HZS.04</t>
  </si>
  <si>
    <t>Výchozí revize včetně revizní zprávy (hromosvod + elektroinstalace)</t>
  </si>
  <si>
    <t>-1866729499</t>
  </si>
  <si>
    <t>HZS.05</t>
  </si>
  <si>
    <t>Koordinační činnost s ostatními profesemi</t>
  </si>
  <si>
    <t>720839024</t>
  </si>
  <si>
    <t>HZS.06</t>
  </si>
  <si>
    <t>Komplexní přezkoušení - oživení</t>
  </si>
  <si>
    <t>663603016</t>
  </si>
  <si>
    <t>HZS.07</t>
  </si>
  <si>
    <t>Plošina (montáž svítidel, žlabů, svodů aj.) - pronájem (dny)</t>
  </si>
  <si>
    <t>den</t>
  </si>
  <si>
    <t>1102459592</t>
  </si>
  <si>
    <t>HZS.08</t>
  </si>
  <si>
    <t>Výkresová dokumentace skutečného stavu (hod)</t>
  </si>
  <si>
    <t>2029297834</t>
  </si>
  <si>
    <t>03-2 - Materiál</t>
  </si>
  <si>
    <t xml:space="preserve">    741-1 - Rozvaděčová technika (není-li uvedeno jinak)</t>
  </si>
  <si>
    <t xml:space="preserve">    741-3 - Svítidla a světelné zdroje vč. zdrojů </t>
  </si>
  <si>
    <t xml:space="preserve">    741-4 - Vodiče a kabely</t>
  </si>
  <si>
    <t xml:space="preserve">    741-5 - Materiál pro hromosvody</t>
  </si>
  <si>
    <t>Rozvaděčová technika (není-li uvedeno jinak)</t>
  </si>
  <si>
    <t>MAT741-1.01</t>
  </si>
  <si>
    <t>187326041</t>
  </si>
  <si>
    <t>MAT741-1.02</t>
  </si>
  <si>
    <t>Smontovaný nástěnný oceloplechový rozvaděč, 297 modulů, ozn. RS1, typ OCEP, rozměry (š x v x h - 800x1400x300mm), IP54/20, In=100A, viz. Popis</t>
  </si>
  <si>
    <t>1428582268</t>
  </si>
  <si>
    <t>MAT741-1.03</t>
  </si>
  <si>
    <t>Zásuvková celoplastová skříň IP54/20, napojena kabelem CYKY-J 5x10 z RS1, jištění v RS1 - B32/3 + FI 40/3+N/0,03A-Typ A (Vybavena : 1x zás. 400V/32A, 1x zás. 400V/16A, 2x zás. 230V/16A, 1x jistič C25/3, 1x jistič C16/3, 2x jistič C16/1)</t>
  </si>
  <si>
    <t>468383307</t>
  </si>
  <si>
    <t>MAT741-2.01</t>
  </si>
  <si>
    <t>Spínač č.1 do vlhka, barva bílá, lesklá, IP54</t>
  </si>
  <si>
    <t>-728355416</t>
  </si>
  <si>
    <t>MAT741-2.02</t>
  </si>
  <si>
    <t>Tlačítko č.1/0So do vlhka, barva bílá, lesklá, IP54</t>
  </si>
  <si>
    <t>542748166</t>
  </si>
  <si>
    <t>MAT741-2.03</t>
  </si>
  <si>
    <t>Spínač automatický se snímačem pohybu 180°/12m, nástěnný, 230V/1200W, IP44</t>
  </si>
  <si>
    <t>609977201</t>
  </si>
  <si>
    <t>MAT741-2.04</t>
  </si>
  <si>
    <t>-1246020239</t>
  </si>
  <si>
    <t>MAT741-2.05</t>
  </si>
  <si>
    <t>Krabice IP66, nástěnná, šedá, malá 101x101x47mm</t>
  </si>
  <si>
    <t>-805039720</t>
  </si>
  <si>
    <t>MAT741-2.06</t>
  </si>
  <si>
    <t>Krabice IP66, nástěnná, šedá, malá 126x177x69mm</t>
  </si>
  <si>
    <t>-1246538033</t>
  </si>
  <si>
    <t>MAT741-2.07</t>
  </si>
  <si>
    <t>Tuhá trubka prům.25mm, 450kN</t>
  </si>
  <si>
    <t>-1478246386</t>
  </si>
  <si>
    <t>MAT741-2.08</t>
  </si>
  <si>
    <t>Spojka pevná prům.25mm, 450kN</t>
  </si>
  <si>
    <t>979246420</t>
  </si>
  <si>
    <t>MAT741-2.09</t>
  </si>
  <si>
    <t>Příchytka prům.25mm, 450kN</t>
  </si>
  <si>
    <t>1213040346</t>
  </si>
  <si>
    <t>MAT741-2.10</t>
  </si>
  <si>
    <t>Tuhá trubka prům.40mm, 450N</t>
  </si>
  <si>
    <t>291157500</t>
  </si>
  <si>
    <t>MAT741-2.11</t>
  </si>
  <si>
    <t>Spojka pevná prům.40mm, 450kN</t>
  </si>
  <si>
    <t>-1139825197</t>
  </si>
  <si>
    <t>MAT741-2.12</t>
  </si>
  <si>
    <t>Příchytka prům.40mm, 450kN</t>
  </si>
  <si>
    <t>-2023986679</t>
  </si>
  <si>
    <t>MAT741-2.13</t>
  </si>
  <si>
    <t>Trubka korudovaná 125/108mm (prostup v terénu)</t>
  </si>
  <si>
    <t>1974756266</t>
  </si>
  <si>
    <t>MAT741-2.14</t>
  </si>
  <si>
    <t>Distanční příchytka Zn s požární odolností 10,5-12mm rozteč max.30cm</t>
  </si>
  <si>
    <t>-1738423497</t>
  </si>
  <si>
    <t>MAT741-2.15</t>
  </si>
  <si>
    <t>Šroub samovrtný ocelový - 6x25mm</t>
  </si>
  <si>
    <t>1024244757</t>
  </si>
  <si>
    <t>MAT741-2.16</t>
  </si>
  <si>
    <t>-1789047173</t>
  </si>
  <si>
    <t>MAT741-2.17</t>
  </si>
  <si>
    <t>-584122132</t>
  </si>
  <si>
    <t>MAT741-2.18</t>
  </si>
  <si>
    <t>Svorka na potrubí pro OP</t>
  </si>
  <si>
    <t>-622513844</t>
  </si>
  <si>
    <t>MAT741-2.19</t>
  </si>
  <si>
    <t>Pásek Cu 30cm pro svorku</t>
  </si>
  <si>
    <t>407360821</t>
  </si>
  <si>
    <t>MAT741-2.20</t>
  </si>
  <si>
    <t>-737421133</t>
  </si>
  <si>
    <t>MAT741-2.21</t>
  </si>
  <si>
    <t>Kabelové kanály vč. příslušenství (viz. specifikace - Silnoproud - Příloha č.1)</t>
  </si>
  <si>
    <t>-1212275800</t>
  </si>
  <si>
    <t>MAT741-2.22</t>
  </si>
  <si>
    <t>Protipožární ucpávky - tmely - prostupy požárními úseky, stropy</t>
  </si>
  <si>
    <t>1197633869</t>
  </si>
  <si>
    <t>MAT741-2.23</t>
  </si>
  <si>
    <t>Štítek z PVC na označení kabelu</t>
  </si>
  <si>
    <t>-1857586054</t>
  </si>
  <si>
    <t>MAT741-2.24</t>
  </si>
  <si>
    <t>Páska izolační PVC 19/30m</t>
  </si>
  <si>
    <t>-1755169844</t>
  </si>
  <si>
    <t>MAT741-2.25</t>
  </si>
  <si>
    <t>Sádra  (kg)</t>
  </si>
  <si>
    <t>1451985314</t>
  </si>
  <si>
    <t xml:space="preserve">Svítidla a světelné zdroje vč. zdrojů </t>
  </si>
  <si>
    <t>MAT741-3.01</t>
  </si>
  <si>
    <t>A - Jednoduchý, mimořádně lehký, malý LED světlomet s asymetrickou optikou. Integrální předřadník se stálým výstupem. Elektrická Třída ochrany I, IP66, Odolnost proti nárazu: min. IK07. Dodáváno s LED zdroji v barvě 4000K. Příkon svítidla: 45 W, Světelný tok: 4500 lm</t>
  </si>
  <si>
    <t>2143798784</t>
  </si>
  <si>
    <t>MAT741-3.02</t>
  </si>
  <si>
    <t>B - LED svítidlo v krytí IP66, odolné vůči prachu a vlhkosti, elektronický předřadník se stálým výstupem. Elektrická Třída ochrany I. Vrchní kryt: světlešedý polykarbonát. Difuzor: opálový polykarbonát. Okolní teplota: -20°C do +33°C. Dodáváno s LED zdroji v barvě 4000K, Příkon svítidla: 62,6 W, Světelný tok: 8060 lm</t>
  </si>
  <si>
    <t>-1126002420</t>
  </si>
  <si>
    <t>MAT741-3.03</t>
  </si>
  <si>
    <t>C - Velmi tenké, kruhové přisazené LED svítidlo. Pevný výstup LED předřadník. Těleso: bílý polykarbonát. Difuzor: opálový polykarbonát. Elektrická Třída ochrany II, krytí IP65, IK10. Dodáváno s LED zdroji v barvě 4000K. Příkon svítidla: 16,3 W, Světelný tok: 1950 lm</t>
  </si>
  <si>
    <t>-106680980</t>
  </si>
  <si>
    <t>MAT741-3.04</t>
  </si>
  <si>
    <t>N1 - Přisazené LED nouzové svítidlo pro instalaci na strop a na zeď, elektronický předřadník se stálým výstupem s 3-hodinovým nouzovým modulem, manuální test. Těleso polykarbonát. Kryt: průhledný polykarbonát. Elektrická Třída ochrany II, IP65. S piktogramem. Příkon svítidla: 3,4 W/84lm</t>
  </si>
  <si>
    <t>1727925135</t>
  </si>
  <si>
    <t>MAT741-3.05</t>
  </si>
  <si>
    <t>N2 - LED nouzové svítidlo pro osvětlení s prostorovou optikou, vysoce výkonné LED diody. Svítidlo pro přisazenou montáž z polykarbonátu, možnost doplnit piktogramy. Krytá svítidla IP65. Doba zálohy 1 hodina. Příkon 5W. Světelný tok 475 lm</t>
  </si>
  <si>
    <t>407486863</t>
  </si>
  <si>
    <t>MAT741-3.06</t>
  </si>
  <si>
    <t>N3 - Nouzové LED svítidlo pro nouzové osvětlení únikových východů z venkovní strany. Montáž na strop nebo stěnu. Svítidlo je vybaveno vlastní baterii s dobou nouzového provozu 1 hodina, v udržovaném nebo neudržovaném režimu se standardním testem. Svítidlo je navržené pro nízké venkovní teploty v rozsahu od – 15 st. do + 40 st.. Těleso polykarbonátu bílé barvy, optický kryt a asymetrická optika svítidla z průhledného polykarbonátu. Elektrická Třída ochrany II, krytí IP65, odolnost vůči nárazům min. IK08. Příkon svítidla 6,8 W.  Světelný tok svítidla 388 lm</t>
  </si>
  <si>
    <t>-1623995581</t>
  </si>
  <si>
    <t>MAT741-3.07</t>
  </si>
  <si>
    <t>N4 - Fotoluminiscenční tabulka se směrem úniku 300x150mm, tl. 1,1mm (na lankovém závěsu)</t>
  </si>
  <si>
    <t>1718519641</t>
  </si>
  <si>
    <t>MAT741-3.08</t>
  </si>
  <si>
    <t>Poplatek za recyklaci dle zákona - svítidel</t>
  </si>
  <si>
    <t>1902590311</t>
  </si>
  <si>
    <t>Vodiče a kabely</t>
  </si>
  <si>
    <t>MAT741-4.01</t>
  </si>
  <si>
    <t>CYKY-O 2(3)x1,5 (vypínače)</t>
  </si>
  <si>
    <t>-367617805</t>
  </si>
  <si>
    <t>MAT741-4.02</t>
  </si>
  <si>
    <t>CYKY-J  3x1,5</t>
  </si>
  <si>
    <t>1882155883</t>
  </si>
  <si>
    <t>MAT741-4.03</t>
  </si>
  <si>
    <t>CYKY-J  3x2,5</t>
  </si>
  <si>
    <t>-1515478510</t>
  </si>
  <si>
    <t>MAT741-4.04</t>
  </si>
  <si>
    <t>CYKY-J  5x1,5</t>
  </si>
  <si>
    <t>1659197463</t>
  </si>
  <si>
    <t>MAT741-4.05</t>
  </si>
  <si>
    <t>CYKY-J  5x2,5</t>
  </si>
  <si>
    <t>-1917509522</t>
  </si>
  <si>
    <t>MAT741-4.06</t>
  </si>
  <si>
    <t>CYKY-J  7x1,5</t>
  </si>
  <si>
    <t>-752318129</t>
  </si>
  <si>
    <t>MAT741-4.07</t>
  </si>
  <si>
    <t>CYKY-J  5x4</t>
  </si>
  <si>
    <t>-1738455996</t>
  </si>
  <si>
    <t>MAT741-4.08</t>
  </si>
  <si>
    <t>CYKY-J  5x10</t>
  </si>
  <si>
    <t>1881373957</t>
  </si>
  <si>
    <t>MAT741-4.09</t>
  </si>
  <si>
    <t>1-AYKY-J  4x70</t>
  </si>
  <si>
    <t>-1039243543</t>
  </si>
  <si>
    <t>MAT741-4.10</t>
  </si>
  <si>
    <t>706687635</t>
  </si>
  <si>
    <t>MAT741-4.11</t>
  </si>
  <si>
    <t>1179816847</t>
  </si>
  <si>
    <t>MAT741-4.12</t>
  </si>
  <si>
    <t>1439263536</t>
  </si>
  <si>
    <t>MAT741-4.13</t>
  </si>
  <si>
    <t>687383161</t>
  </si>
  <si>
    <t>MAT741-4.14</t>
  </si>
  <si>
    <t>-1754465041</t>
  </si>
  <si>
    <t>MAT741-4.15</t>
  </si>
  <si>
    <t>543409290</t>
  </si>
  <si>
    <t>MAT741-4.16</t>
  </si>
  <si>
    <t>1755539443</t>
  </si>
  <si>
    <t>Materiál pro hromosvody</t>
  </si>
  <si>
    <t>MAT741-5.01</t>
  </si>
  <si>
    <t>Sestava (set) vysokonapěťového vodiče 150kA v podpůrné trubce GKF/Al s jímací tyčí l=2,5m, celková délka 5700mm (výška nad krytinou střechy, atikou +5,0m), vodič D23mm, SET, vysokonapěťový vodič 150kA v celkové délce 10,0m, šedý plášť, podpůrná trubka Al kotvena do konstrukce krovu pomocí min. 3ks úchytů na prům. trubky 50mm (pevné uchycení)</t>
  </si>
  <si>
    <t>1265628501</t>
  </si>
  <si>
    <t>MAT741-5.02</t>
  </si>
  <si>
    <t>Držák na stěnu pro svislou montáž pro upevnění podpůrných trubek prům. 40/50mm (přesný typ držáku nutno upřesnit!)</t>
  </si>
  <si>
    <t>-1036223320</t>
  </si>
  <si>
    <t>MAT741-5.03</t>
  </si>
  <si>
    <t>Podpěra vedení do zdi, nerez, závit M8 h 23, Rd 23 pro montáž mimo koncovku vysokonapěťového vodiče</t>
  </si>
  <si>
    <t>933891359</t>
  </si>
  <si>
    <t>MAT741-5.04</t>
  </si>
  <si>
    <t>-1483875767</t>
  </si>
  <si>
    <t>MAT741-5.05</t>
  </si>
  <si>
    <t>Svorka zkušební SZ, nerez V2A, Rd 8-10, 200kA</t>
  </si>
  <si>
    <t>271778669</t>
  </si>
  <si>
    <t>MAT741-5.06</t>
  </si>
  <si>
    <t>Svorka křížová SK1 (kulatina - kulatina) 60x60 mm s destičkou, nerez V4A, Rd 8-10/Rd 8-10</t>
  </si>
  <si>
    <t>-94472628</t>
  </si>
  <si>
    <t>MAT741-5.07</t>
  </si>
  <si>
    <t>Svorka křížová SK2 (pásek - pásek) 60x60 mm bez destičky, nerez V4A, Fl 30/Fl 30</t>
  </si>
  <si>
    <t>1399735516</t>
  </si>
  <si>
    <t>MAT741-5.08</t>
  </si>
  <si>
    <t>Svorka křížová SK3 (pásek - kulatina) 60x60 mm s destičkou, nerez V4A, Rd 8-10/Rd 8-10/Fl 40</t>
  </si>
  <si>
    <t>-662540073</t>
  </si>
  <si>
    <t>MAT741-5.09</t>
  </si>
  <si>
    <t>Svorka připojovací SP, nerez V2A, Rd 8-10</t>
  </si>
  <si>
    <t>-345398242</t>
  </si>
  <si>
    <t>MAT741-5.10</t>
  </si>
  <si>
    <t>Objímka na roury oz. SR pro prům. 27-168mm, nerez V2A, + svorka Rd 6-10mm</t>
  </si>
  <si>
    <t>-242628520</t>
  </si>
  <si>
    <t>MAT741-5.11</t>
  </si>
  <si>
    <t>Pásek FeZn 30x4mm, 0,95kg/m (m) 70mikronů</t>
  </si>
  <si>
    <t>213054149</t>
  </si>
  <si>
    <t>MAT741-5.12</t>
  </si>
  <si>
    <t>Drát Nerez V4A, Rd 10, prům.10mm, 0,62kg/m (m)</t>
  </si>
  <si>
    <t>-596384744</t>
  </si>
  <si>
    <t>MAT741-5.13</t>
  </si>
  <si>
    <t>Označovací štítek Al s vyraženým číslem pro Rd 7-10/Fl 30</t>
  </si>
  <si>
    <t>-593250510</t>
  </si>
  <si>
    <t>MAT741-5.14</t>
  </si>
  <si>
    <t>Výstražný štítek Al POZOR (Při bouřce se nezdržujte se na tomto místě)</t>
  </si>
  <si>
    <t>-562894644</t>
  </si>
  <si>
    <t>04 - Vzduchotechnika</t>
  </si>
  <si>
    <t xml:space="preserve">    751 - Vzduchotechnika</t>
  </si>
  <si>
    <t>751</t>
  </si>
  <si>
    <t>751R.01</t>
  </si>
  <si>
    <t>Odvodní nástěnný axiální ventilátor AW450DV sileo, Vo=4000m3/h, Pi=0,54kW, 1,1A, 3f/400V/50Hz vč. ochranné mřížky - dodávka a montáž</t>
  </si>
  <si>
    <t>175762494</t>
  </si>
  <si>
    <t>751R.02</t>
  </si>
  <si>
    <t>Regulátor otáček RTRD 2, 5-ti stupňový, tepelná ochrana ventilátoru, ovládání uzavírací klapky na přívodu - dodávka a montáž</t>
  </si>
  <si>
    <t>1439857068</t>
  </si>
  <si>
    <t>751R.03</t>
  </si>
  <si>
    <t>Uzavírací klapka těsná RKTM 1000x450 se servopohonem - dodávka a montáž</t>
  </si>
  <si>
    <t>-1050401637</t>
  </si>
  <si>
    <t>751R.04</t>
  </si>
  <si>
    <t>Protidešťová žaluzie PZ AL 1000x450.S, hliník, se sítem proti ptactvu vč. upevňovacího rámečku - dodávka a montáž</t>
  </si>
  <si>
    <t>1492687885</t>
  </si>
  <si>
    <t>751R.05</t>
  </si>
  <si>
    <t>Přetlaková žaluzie VK 500, velikost 500x500mm, šedá plastová - dodávka a montáž</t>
  </si>
  <si>
    <t>-903095240</t>
  </si>
  <si>
    <t>751R.06</t>
  </si>
  <si>
    <t>Čtyřhranné potrubí VZT pozinkované, třída těsnosti I, do obvodu 3500 mm vč. 100% tvarovek - dodávka a montáž</t>
  </si>
  <si>
    <t>-809354229</t>
  </si>
  <si>
    <t>751R.07</t>
  </si>
  <si>
    <t>Kruhové potrubí VZT pozinkované, třída těsnosti I, do Ø500 rovné - dodávka a montáž</t>
  </si>
  <si>
    <t>-1917909478</t>
  </si>
  <si>
    <t>751R.08</t>
  </si>
  <si>
    <t>Montážní, závěsový, spojovací a těsnící materiál</t>
  </si>
  <si>
    <t>-264220516</t>
  </si>
  <si>
    <t>751R.09</t>
  </si>
  <si>
    <t>Uvedení do provozu, zaregulování systému, komplexní vyzkoušení systému, zaškolení obsluhy, seznámení správce s provozem zařízení a bezpečnostními předpisy, provozní řád, značení potrubí (směry porudění), doklady a protokoly nutné ke kolaudaci a správnému</t>
  </si>
  <si>
    <t>1084389961</t>
  </si>
  <si>
    <t>751R.10</t>
  </si>
  <si>
    <t>Zajištění dokumentace skutečného provedení staveb (dle požadavků objednatele), veškeré doklady nutné k užívání VZT</t>
  </si>
  <si>
    <t>2001571746</t>
  </si>
  <si>
    <t>751R.11</t>
  </si>
  <si>
    <t>Pronájem pomocných mechanizmů nutných pro montáž jako plošiny, jeřáby, lešení</t>
  </si>
  <si>
    <t>184146804</t>
  </si>
  <si>
    <t>751R.12</t>
  </si>
  <si>
    <t>Doprava veškerých dodávek a materiálu na stavbu vč. přesunu na místo montáže</t>
  </si>
  <si>
    <t>-1610127226</t>
  </si>
  <si>
    <t>VON - Vedlejší a ostatní rozpočtové náklady</t>
  </si>
  <si>
    <t>VRN - Vedlejší rozpočtové náklady</t>
  </si>
  <si>
    <t>VRN</t>
  </si>
  <si>
    <t>Vedlejší rozpočtové náklady</t>
  </si>
  <si>
    <t>VRN.01</t>
  </si>
  <si>
    <t>Označení stavby (D+M osazení informační tabule s uvedením názvu stavby, investora stavby, zhotovitele stavby, uvedením termínu a realizace stavby, uvedení kontaktu na odpovědného stavbyvedoucího)</t>
  </si>
  <si>
    <t>1024</t>
  </si>
  <si>
    <t>1225418468</t>
  </si>
  <si>
    <t>VRN.02</t>
  </si>
  <si>
    <t>Zařízení staveniště - vybudování ZS vč. nákladů na provoz a údržbu vybavení staveniště, připojení a spotřeba energií pro provoz ZS, zabezpečení staveniště (oplocení, osvětlení, strážní služba, alarm, dopravní značení), zrušení ZS vč. úpravy dotčených ploch v souladu s PD</t>
  </si>
  <si>
    <t>4393289</t>
  </si>
  <si>
    <t>VRN.03</t>
  </si>
  <si>
    <t>Průběžné čištění komunikací, čištění vozidel při výjezdu ze stavby</t>
  </si>
  <si>
    <t>1695097933</t>
  </si>
  <si>
    <t>VRN.04</t>
  </si>
  <si>
    <t>Náklady zhotovitele na nutné konzultace se zpracovatelem PD při realizaci stavby</t>
  </si>
  <si>
    <t>1024737258</t>
  </si>
  <si>
    <t>VRN.05</t>
  </si>
  <si>
    <t>Vyhotovení fotodokumentace původního a nového stavu a průběhu realizace stavby</t>
  </si>
  <si>
    <t>-1508357440</t>
  </si>
  <si>
    <t>VRN.06</t>
  </si>
  <si>
    <t>Projektová dokumentace kladecího plánu opláštění stavby</t>
  </si>
  <si>
    <t>854513808</t>
  </si>
  <si>
    <t>VRN.07</t>
  </si>
  <si>
    <t>Geodetické práce - vytýčení stavby</t>
  </si>
  <si>
    <t>973514895</t>
  </si>
  <si>
    <t>VRN.08</t>
  </si>
  <si>
    <t>Geodetické práce - geometrický plán stavby</t>
  </si>
  <si>
    <t>-1043992497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</si>
  <si>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</si>
  <si>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</si>
  <si>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</si>
  <si>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</si>
  <si>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</si>
  <si>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</si>
  <si>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</si>
  <si>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</si>
  <si>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</si>
  <si>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</si>
  <si>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</si>
  <si>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</si>
  <si>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</si>
  <si>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</si>
  <si>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</si>
  <si>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</si>
  <si>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Vedlejší a ostatní náklady</t>
  </si>
  <si>
    <t>OST</t>
  </si>
  <si>
    <t>Ostatní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</si>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</sst>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5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9" fillId="0" borderId="0" applyNumberFormat="0" applyFill="0" applyBorder="0" applyAlignment="0" applyProtection="0"/>
  </cellStyleXfs>
  <cellXfs count="40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5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6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3" fillId="0" borderId="13" xfId="0" applyNumberFormat="1" applyFont="1" applyBorder="1" applyAlignment="1" applyProtection="1"/>
    <xf numFmtId="166" fontId="33" fillId="0" borderId="14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5" fillId="0" borderId="0" xfId="0" applyFont="1" applyAlignment="1" applyProtection="1">
      <alignment horizontal="left" vertical="center"/>
    </xf>
    <xf numFmtId="0" fontId="36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7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8" fillId="0" borderId="23" xfId="0" applyFont="1" applyBorder="1" applyAlignment="1" applyProtection="1">
      <alignment horizontal="center" vertical="center"/>
    </xf>
    <xf numFmtId="49" fontId="38" fillId="0" borderId="23" xfId="0" applyNumberFormat="1" applyFont="1" applyBorder="1" applyAlignment="1" applyProtection="1">
      <alignment horizontal="left" vertical="center" wrapText="1"/>
    </xf>
    <xf numFmtId="0" fontId="38" fillId="0" borderId="23" xfId="0" applyFont="1" applyBorder="1" applyAlignment="1" applyProtection="1">
      <alignment horizontal="left" vertical="center" wrapText="1"/>
    </xf>
    <xf numFmtId="0" fontId="38" fillId="0" borderId="23" xfId="0" applyFont="1" applyBorder="1" applyAlignment="1" applyProtection="1">
      <alignment horizontal="center" vertical="center" wrapText="1"/>
    </xf>
    <xf numFmtId="167" fontId="38" fillId="0" borderId="23" xfId="0" applyNumberFormat="1" applyFont="1" applyBorder="1" applyAlignment="1" applyProtection="1">
      <alignment vertical="center"/>
    </xf>
    <xf numFmtId="4" fontId="38" fillId="2" borderId="23" xfId="0" applyNumberFormat="1" applyFont="1" applyFill="1" applyBorder="1" applyAlignment="1" applyProtection="1">
      <alignment vertical="center"/>
      <protection locked="0"/>
    </xf>
    <xf numFmtId="4" fontId="38" fillId="0" borderId="23" xfId="0" applyNumberFormat="1" applyFont="1" applyBorder="1" applyAlignment="1" applyProtection="1">
      <alignment vertical="center"/>
    </xf>
    <xf numFmtId="0" fontId="39" fillId="0" borderId="4" xfId="0" applyFont="1" applyBorder="1" applyAlignment="1">
      <alignment vertical="center"/>
    </xf>
    <xf numFmtId="0" fontId="38" fillId="2" borderId="15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167" fontId="22" fillId="2" borderId="23" xfId="0" applyNumberFormat="1" applyFont="1" applyFill="1" applyBorder="1" applyAlignment="1" applyProtection="1">
      <alignment vertical="center"/>
      <protection locked="0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3" fillId="2" borderId="20" xfId="0" applyFont="1" applyFill="1" applyBorder="1" applyAlignment="1" applyProtection="1">
      <alignment horizontal="left" vertical="center"/>
      <protection locked="0"/>
    </xf>
    <xf numFmtId="0" fontId="23" fillId="0" borderId="21" xfId="0" applyFont="1" applyBorder="1" applyAlignment="1" applyProtection="1">
      <alignment horizontal="center" vertical="center"/>
    </xf>
    <xf numFmtId="166" fontId="23" fillId="0" borderId="21" xfId="0" applyNumberFormat="1" applyFont="1" applyBorder="1" applyAlignment="1" applyProtection="1">
      <alignment vertical="center"/>
    </xf>
    <xf numFmtId="166" fontId="23" fillId="0" borderId="22" xfId="0" applyNumberFormat="1" applyFont="1" applyBorder="1" applyAlignment="1" applyProtection="1">
      <alignment vertical="center"/>
    </xf>
    <xf numFmtId="0" fontId="38" fillId="2" borderId="20" xfId="0" applyFont="1" applyFill="1" applyBorder="1" applyAlignment="1" applyProtection="1">
      <alignment horizontal="left" vertical="center"/>
      <protection locked="0"/>
    </xf>
    <xf numFmtId="0" fontId="38" fillId="0" borderId="21" xfId="0" applyFont="1" applyBorder="1" applyAlignment="1" applyProtection="1">
      <alignment horizontal="center" vertical="center"/>
    </xf>
    <xf numFmtId="0" fontId="0" fillId="0" borderId="0" xfId="0" applyAlignment="1">
      <alignment vertical="top"/>
    </xf>
    <xf numFmtId="0" fontId="40" fillId="0" borderId="24" xfId="0" applyFont="1" applyBorder="1" applyAlignment="1">
      <alignment vertical="center" wrapText="1"/>
    </xf>
    <xf numFmtId="0" fontId="40" fillId="0" borderId="25" xfId="0" applyFont="1" applyBorder="1" applyAlignment="1">
      <alignment vertical="center" wrapText="1"/>
    </xf>
    <xf numFmtId="0" fontId="40" fillId="0" borderId="26" xfId="0" applyFont="1" applyBorder="1" applyAlignment="1">
      <alignment vertical="center" wrapText="1"/>
    </xf>
    <xf numFmtId="0" fontId="40" fillId="0" borderId="27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40" fillId="0" borderId="27" xfId="0" applyFont="1" applyBorder="1" applyAlignment="1">
      <alignment vertical="center" wrapText="1"/>
    </xf>
    <xf numFmtId="0" fontId="40" fillId="0" borderId="28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4" fillId="0" borderId="27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vertical="center"/>
    </xf>
    <xf numFmtId="49" fontId="43" fillId="0" borderId="1" xfId="0" applyNumberFormat="1" applyFont="1" applyBorder="1" applyAlignment="1">
      <alignment vertical="center" wrapText="1"/>
    </xf>
    <xf numFmtId="0" fontId="40" fillId="0" borderId="30" xfId="0" applyFont="1" applyBorder="1" applyAlignment="1">
      <alignment vertical="center" wrapText="1"/>
    </xf>
    <xf numFmtId="0" fontId="45" fillId="0" borderId="29" xfId="0" applyFont="1" applyBorder="1" applyAlignment="1">
      <alignment vertical="center" wrapText="1"/>
    </xf>
    <xf numFmtId="0" fontId="40" fillId="0" borderId="31" xfId="0" applyFont="1" applyBorder="1" applyAlignment="1">
      <alignment vertical="center" wrapText="1"/>
    </xf>
    <xf numFmtId="0" fontId="40" fillId="0" borderId="1" xfId="0" applyFont="1" applyBorder="1" applyAlignment="1">
      <alignment vertical="top"/>
    </xf>
    <xf numFmtId="0" fontId="40" fillId="0" borderId="0" xfId="0" applyFont="1" applyAlignment="1">
      <alignment vertical="top"/>
    </xf>
    <xf numFmtId="0" fontId="40" fillId="0" borderId="24" xfId="0" applyFont="1" applyBorder="1" applyAlignment="1">
      <alignment horizontal="left" vertical="center"/>
    </xf>
    <xf numFmtId="0" fontId="40" fillId="0" borderId="25" xfId="0" applyFont="1" applyBorder="1" applyAlignment="1">
      <alignment horizontal="left" vertical="center"/>
    </xf>
    <xf numFmtId="0" fontId="40" fillId="0" borderId="26" xfId="0" applyFont="1" applyBorder="1" applyAlignment="1">
      <alignment horizontal="left" vertical="center"/>
    </xf>
    <xf numFmtId="0" fontId="40" fillId="0" borderId="27" xfId="0" applyFont="1" applyBorder="1" applyAlignment="1">
      <alignment horizontal="left" vertical="center"/>
    </xf>
    <xf numFmtId="0" fontId="40" fillId="0" borderId="28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42" fillId="0" borderId="29" xfId="0" applyFont="1" applyBorder="1" applyAlignment="1">
      <alignment horizontal="center" vertical="center"/>
    </xf>
    <xf numFmtId="0" fontId="46" fillId="0" borderId="29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44" fillId="0" borderId="27" xfId="0" applyFont="1" applyBorder="1" applyAlignment="1">
      <alignment horizontal="left" vertical="center"/>
    </xf>
    <xf numFmtId="0" fontId="43" fillId="0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center" vertical="center"/>
    </xf>
    <xf numFmtId="0" fontId="40" fillId="0" borderId="30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left" vertical="center" wrapText="1"/>
    </xf>
    <xf numFmtId="0" fontId="40" fillId="0" borderId="25" xfId="0" applyFont="1" applyBorder="1" applyAlignment="1">
      <alignment horizontal="left" vertical="center" wrapText="1"/>
    </xf>
    <xf numFmtId="0" fontId="40" fillId="0" borderId="26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46" fillId="0" borderId="27" xfId="0" applyFont="1" applyBorder="1" applyAlignment="1">
      <alignment horizontal="left" vertical="center" wrapText="1"/>
    </xf>
    <xf numFmtId="0" fontId="46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/>
    </xf>
    <xf numFmtId="0" fontId="44" fillId="0" borderId="28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/>
    </xf>
    <xf numFmtId="0" fontId="44" fillId="0" borderId="30" xfId="0" applyFont="1" applyBorder="1" applyAlignment="1">
      <alignment horizontal="left" vertical="center" wrapText="1"/>
    </xf>
    <xf numFmtId="0" fontId="44" fillId="0" borderId="29" xfId="0" applyFont="1" applyBorder="1" applyAlignment="1">
      <alignment horizontal="left" vertical="center" wrapText="1"/>
    </xf>
    <xf numFmtId="0" fontId="44" fillId="0" borderId="3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top"/>
    </xf>
    <xf numFmtId="0" fontId="43" fillId="0" borderId="1" xfId="0" applyFont="1" applyBorder="1" applyAlignment="1">
      <alignment horizontal="center" vertical="top"/>
    </xf>
    <xf numFmtId="0" fontId="44" fillId="0" borderId="30" xfId="0" applyFont="1" applyBorder="1" applyAlignment="1">
      <alignment horizontal="left" vertical="center"/>
    </xf>
    <xf numFmtId="0" fontId="44" fillId="0" borderId="31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42" fillId="0" borderId="1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2" fillId="0" borderId="29" xfId="0" applyFont="1" applyBorder="1" applyAlignment="1">
      <alignment vertical="center"/>
    </xf>
    <xf numFmtId="0" fontId="43" fillId="0" borderId="1" xfId="0" applyFont="1" applyBorder="1" applyAlignment="1">
      <alignment vertical="top"/>
    </xf>
    <xf numFmtId="49" fontId="43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2" fillId="0" borderId="29" xfId="0" applyFont="1" applyBorder="1" applyAlignment="1">
      <alignment horizontal="left"/>
    </xf>
    <xf numFmtId="0" fontId="46" fillId="0" borderId="29" xfId="0" applyFont="1" applyBorder="1" applyAlignment="1"/>
    <xf numFmtId="0" fontId="40" fillId="0" borderId="27" xfId="0" applyFont="1" applyBorder="1" applyAlignment="1">
      <alignment vertical="top"/>
    </xf>
    <xf numFmtId="0" fontId="40" fillId="0" borderId="28" xfId="0" applyFont="1" applyBorder="1" applyAlignment="1">
      <alignment vertical="top"/>
    </xf>
    <xf numFmtId="0" fontId="40" fillId="0" borderId="30" xfId="0" applyFont="1" applyBorder="1" applyAlignment="1">
      <alignment vertical="top"/>
    </xf>
    <xf numFmtId="0" fontId="40" fillId="0" borderId="29" xfId="0" applyFont="1" applyBorder="1" applyAlignment="1">
      <alignment vertical="top"/>
    </xf>
    <xf numFmtId="0" fontId="40" fillId="0" borderId="31" xfId="0" applyFont="1" applyBorder="1" applyAlignment="1">
      <alignment vertical="top"/>
    </xf>
    <xf numFmtId="0" fontId="0" fillId="0" borderId="0" xfId="0"/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 wrapText="1"/>
    </xf>
    <xf numFmtId="4" fontId="28" fillId="0" borderId="0" xfId="0" applyNumberFormat="1" applyFont="1" applyAlignment="1" applyProtection="1">
      <alignment horizontal="right"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center"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0" fontId="42" fillId="0" borderId="29" xfId="0" applyFont="1" applyBorder="1" applyAlignment="1">
      <alignment horizontal="left" wrapText="1"/>
    </xf>
    <xf numFmtId="0" fontId="41" fillId="0" borderId="1" xfId="0" applyFont="1" applyBorder="1" applyAlignment="1">
      <alignment horizontal="center" vertical="center"/>
    </xf>
    <xf numFmtId="49" fontId="43" fillId="0" borderId="1" xfId="0" applyNumberFormat="1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top"/>
    </xf>
    <xf numFmtId="0" fontId="43" fillId="0" borderId="1" xfId="0" applyFont="1" applyBorder="1" applyAlignment="1">
      <alignment horizontal="left" vertical="center"/>
    </xf>
    <xf numFmtId="0" fontId="42" fillId="0" borderId="29" xfId="0" applyFont="1" applyBorder="1" applyAlignment="1">
      <alignment horizontal="left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podminky.urs.cz/item/CS_URS_2022_01/612321131" TargetMode="External"/><Relationship Id="rId18" Type="http://schemas.openxmlformats.org/officeDocument/2006/relationships/hyperlink" Target="https://podminky.urs.cz/item/CS_URS_2022_01/622511112" TargetMode="External"/><Relationship Id="rId26" Type="http://schemas.openxmlformats.org/officeDocument/2006/relationships/hyperlink" Target="https://podminky.urs.cz/item/CS_URS_2022_01/634111116" TargetMode="External"/><Relationship Id="rId39" Type="http://schemas.openxmlformats.org/officeDocument/2006/relationships/hyperlink" Target="https://podminky.urs.cz/item/CS_URS_2022_01/997013501" TargetMode="External"/><Relationship Id="rId21" Type="http://schemas.openxmlformats.org/officeDocument/2006/relationships/hyperlink" Target="https://podminky.urs.cz/item/CS_URS_2022_01/631319013" TargetMode="External"/><Relationship Id="rId34" Type="http://schemas.openxmlformats.org/officeDocument/2006/relationships/hyperlink" Target="https://podminky.urs.cz/item/CS_URS_2022_01/965042221" TargetMode="External"/><Relationship Id="rId42" Type="http://schemas.openxmlformats.org/officeDocument/2006/relationships/hyperlink" Target="https://podminky.urs.cz/item/CS_URS_2022_01/998014211" TargetMode="External"/><Relationship Id="rId47" Type="http://schemas.openxmlformats.org/officeDocument/2006/relationships/hyperlink" Target="https://podminky.urs.cz/item/CS_URS_2022_01/764511603" TargetMode="External"/><Relationship Id="rId50" Type="http://schemas.openxmlformats.org/officeDocument/2006/relationships/hyperlink" Target="https://podminky.urs.cz/item/CS_URS_2022_01/998764202" TargetMode="External"/><Relationship Id="rId55" Type="http://schemas.openxmlformats.org/officeDocument/2006/relationships/drawing" Target="../drawings/drawing2.xml"/><Relationship Id="rId7" Type="http://schemas.openxmlformats.org/officeDocument/2006/relationships/hyperlink" Target="https://podminky.urs.cz/item/CS_URS_2022_01/274313711" TargetMode="External"/><Relationship Id="rId12" Type="http://schemas.openxmlformats.org/officeDocument/2006/relationships/hyperlink" Target="https://podminky.urs.cz/item/CS_URS_2022_01/612142001" TargetMode="External"/><Relationship Id="rId17" Type="http://schemas.openxmlformats.org/officeDocument/2006/relationships/hyperlink" Target="https://podminky.urs.cz/item/CS_URS_2022_01/622151021" TargetMode="External"/><Relationship Id="rId25" Type="http://schemas.openxmlformats.org/officeDocument/2006/relationships/hyperlink" Target="https://podminky.urs.cz/item/CS_URS_2022_01/633131112" TargetMode="External"/><Relationship Id="rId33" Type="http://schemas.openxmlformats.org/officeDocument/2006/relationships/hyperlink" Target="https://podminky.urs.cz/item/CS_URS_2022_01/961044111" TargetMode="External"/><Relationship Id="rId38" Type="http://schemas.openxmlformats.org/officeDocument/2006/relationships/hyperlink" Target="https://podminky.urs.cz/item/CS_URS_2022_01/997013111" TargetMode="External"/><Relationship Id="rId46" Type="http://schemas.openxmlformats.org/officeDocument/2006/relationships/hyperlink" Target="https://podminky.urs.cz/item/CS_URS_2022_01/998711202" TargetMode="External"/><Relationship Id="rId2" Type="http://schemas.openxmlformats.org/officeDocument/2006/relationships/hyperlink" Target="https://podminky.urs.cz/item/CS_URS_2022_01/133351101" TargetMode="External"/><Relationship Id="rId16" Type="http://schemas.openxmlformats.org/officeDocument/2006/relationships/hyperlink" Target="https://podminky.urs.cz/item/CS_URS_2022_01/622252002" TargetMode="External"/><Relationship Id="rId20" Type="http://schemas.openxmlformats.org/officeDocument/2006/relationships/hyperlink" Target="https://podminky.urs.cz/item/CS_URS_2022_01/631311234" TargetMode="External"/><Relationship Id="rId29" Type="http://schemas.openxmlformats.org/officeDocument/2006/relationships/hyperlink" Target="https://podminky.urs.cz/item/CS_URS_2022_01/941211111" TargetMode="External"/><Relationship Id="rId41" Type="http://schemas.openxmlformats.org/officeDocument/2006/relationships/hyperlink" Target="https://podminky.urs.cz/item/CS_URS_2022_01/997013631" TargetMode="External"/><Relationship Id="rId54" Type="http://schemas.openxmlformats.org/officeDocument/2006/relationships/hyperlink" Target="https://podminky.urs.cz/item/CS_URS_2022_01/784211111" TargetMode="External"/><Relationship Id="rId1" Type="http://schemas.openxmlformats.org/officeDocument/2006/relationships/hyperlink" Target="https://podminky.urs.cz/item/CS_URS_2022_01/132351101" TargetMode="External"/><Relationship Id="rId6" Type="http://schemas.openxmlformats.org/officeDocument/2006/relationships/hyperlink" Target="https://podminky.urs.cz/item/CS_URS_2022_01/171201221" TargetMode="External"/><Relationship Id="rId11" Type="http://schemas.openxmlformats.org/officeDocument/2006/relationships/hyperlink" Target="https://podminky.urs.cz/item/CS_URS_2022_01/311361821" TargetMode="External"/><Relationship Id="rId24" Type="http://schemas.openxmlformats.org/officeDocument/2006/relationships/hyperlink" Target="https://podminky.urs.cz/item/CS_URS_2022_01/631351102" TargetMode="External"/><Relationship Id="rId32" Type="http://schemas.openxmlformats.org/officeDocument/2006/relationships/hyperlink" Target="https://podminky.urs.cz/item/CS_URS_2022_01/952901221" TargetMode="External"/><Relationship Id="rId37" Type="http://schemas.openxmlformats.org/officeDocument/2006/relationships/hyperlink" Target="https://podminky.urs.cz/item/CS_URS_2022_01/977312114" TargetMode="External"/><Relationship Id="rId40" Type="http://schemas.openxmlformats.org/officeDocument/2006/relationships/hyperlink" Target="https://podminky.urs.cz/item/CS_URS_2022_01/997013509" TargetMode="External"/><Relationship Id="rId45" Type="http://schemas.openxmlformats.org/officeDocument/2006/relationships/hyperlink" Target="https://podminky.urs.cz/item/CS_URS_2022_01/711491172" TargetMode="External"/><Relationship Id="rId53" Type="http://schemas.openxmlformats.org/officeDocument/2006/relationships/hyperlink" Target="https://podminky.urs.cz/item/CS_URS_2022_01/784181101" TargetMode="External"/><Relationship Id="rId5" Type="http://schemas.openxmlformats.org/officeDocument/2006/relationships/hyperlink" Target="https://podminky.urs.cz/item/CS_URS_2022_01/171251201" TargetMode="External"/><Relationship Id="rId15" Type="http://schemas.openxmlformats.org/officeDocument/2006/relationships/hyperlink" Target="https://podminky.urs.cz/item/CS_URS_2022_01/622211021" TargetMode="External"/><Relationship Id="rId23" Type="http://schemas.openxmlformats.org/officeDocument/2006/relationships/hyperlink" Target="https://podminky.urs.cz/item/CS_URS_2022_01/631351101" TargetMode="External"/><Relationship Id="rId28" Type="http://schemas.openxmlformats.org/officeDocument/2006/relationships/hyperlink" Target="https://podminky.urs.cz/item/CS_URS_2022_01/634661111" TargetMode="External"/><Relationship Id="rId36" Type="http://schemas.openxmlformats.org/officeDocument/2006/relationships/hyperlink" Target="https://podminky.urs.cz/item/CS_URS_2022_01/965082941" TargetMode="External"/><Relationship Id="rId49" Type="http://schemas.openxmlformats.org/officeDocument/2006/relationships/hyperlink" Target="https://podminky.urs.cz/item/CS_URS_2022_01/764518623" TargetMode="External"/><Relationship Id="rId10" Type="http://schemas.openxmlformats.org/officeDocument/2006/relationships/hyperlink" Target="https://podminky.urs.cz/item/CS_URS_2022_01/311113144" TargetMode="External"/><Relationship Id="rId19" Type="http://schemas.openxmlformats.org/officeDocument/2006/relationships/hyperlink" Target="https://podminky.urs.cz/item/CS_URS_2022_01/631311131" TargetMode="External"/><Relationship Id="rId31" Type="http://schemas.openxmlformats.org/officeDocument/2006/relationships/hyperlink" Target="https://podminky.urs.cz/item/CS_URS_2022_01/941211811" TargetMode="External"/><Relationship Id="rId44" Type="http://schemas.openxmlformats.org/officeDocument/2006/relationships/hyperlink" Target="https://podminky.urs.cz/item/CS_URS_2022_01/711491171" TargetMode="External"/><Relationship Id="rId52" Type="http://schemas.openxmlformats.org/officeDocument/2006/relationships/hyperlink" Target="https://podminky.urs.cz/item/CS_URS_2021_02/998767202" TargetMode="External"/><Relationship Id="rId4" Type="http://schemas.openxmlformats.org/officeDocument/2006/relationships/hyperlink" Target="https://podminky.urs.cz/item/CS_URS_2022_01/162751117" TargetMode="External"/><Relationship Id="rId9" Type="http://schemas.openxmlformats.org/officeDocument/2006/relationships/hyperlink" Target="https://podminky.urs.cz/item/CS_URS_2022_01/275353121" TargetMode="External"/><Relationship Id="rId14" Type="http://schemas.openxmlformats.org/officeDocument/2006/relationships/hyperlink" Target="https://podminky.urs.cz/item/CS_URS_2022_01/619991001" TargetMode="External"/><Relationship Id="rId22" Type="http://schemas.openxmlformats.org/officeDocument/2006/relationships/hyperlink" Target="https://podminky.urs.cz/item/CS_URS_2022_01/631319204" TargetMode="External"/><Relationship Id="rId27" Type="http://schemas.openxmlformats.org/officeDocument/2006/relationships/hyperlink" Target="https://podminky.urs.cz/item/CS_URS_2022_01/634911114" TargetMode="External"/><Relationship Id="rId30" Type="http://schemas.openxmlformats.org/officeDocument/2006/relationships/hyperlink" Target="https://podminky.urs.cz/item/CS_URS_2022_01/941211211" TargetMode="External"/><Relationship Id="rId35" Type="http://schemas.openxmlformats.org/officeDocument/2006/relationships/hyperlink" Target="https://podminky.urs.cz/item/CS_URS_2022_01/965049112" TargetMode="External"/><Relationship Id="rId43" Type="http://schemas.openxmlformats.org/officeDocument/2006/relationships/hyperlink" Target="https://podminky.urs.cz/item/CS_URS_2022_01/711471051" TargetMode="External"/><Relationship Id="rId48" Type="http://schemas.openxmlformats.org/officeDocument/2006/relationships/hyperlink" Target="https://podminky.urs.cz/item/CS_URS_2022_01/764511644" TargetMode="External"/><Relationship Id="rId8" Type="http://schemas.openxmlformats.org/officeDocument/2006/relationships/hyperlink" Target="https://podminky.urs.cz/item/CS_URS_2022_01/275313711" TargetMode="External"/><Relationship Id="rId51" Type="http://schemas.openxmlformats.org/officeDocument/2006/relationships/hyperlink" Target="https://podminky.urs.cz/item/CS_URS_2021_02/998766202" TargetMode="External"/><Relationship Id="rId3" Type="http://schemas.openxmlformats.org/officeDocument/2006/relationships/hyperlink" Target="https://podminky.urs.cz/item/CS_URS_2022_01/167111101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2_01/451572111" TargetMode="External"/><Relationship Id="rId13" Type="http://schemas.openxmlformats.org/officeDocument/2006/relationships/hyperlink" Target="https://podminky.urs.cz/item/CS_URS_2022_01/894812249" TargetMode="External"/><Relationship Id="rId18" Type="http://schemas.openxmlformats.org/officeDocument/2006/relationships/hyperlink" Target="https://podminky.urs.cz/item/CS_URS_2022_01/721242116" TargetMode="External"/><Relationship Id="rId3" Type="http://schemas.openxmlformats.org/officeDocument/2006/relationships/hyperlink" Target="https://podminky.urs.cz/item/CS_URS_2022_01/167111101" TargetMode="External"/><Relationship Id="rId21" Type="http://schemas.openxmlformats.org/officeDocument/2006/relationships/hyperlink" Target="https://podminky.urs.cz/item/CS_URS_2022_01/998721201" TargetMode="External"/><Relationship Id="rId7" Type="http://schemas.openxmlformats.org/officeDocument/2006/relationships/hyperlink" Target="https://podminky.urs.cz/item/CS_URS_2022_01/174111101" TargetMode="External"/><Relationship Id="rId12" Type="http://schemas.openxmlformats.org/officeDocument/2006/relationships/hyperlink" Target="https://podminky.urs.cz/item/CS_URS_2022_01/894812241" TargetMode="External"/><Relationship Id="rId17" Type="http://schemas.openxmlformats.org/officeDocument/2006/relationships/hyperlink" Target="https://podminky.urs.cz/item/CS_URS_2022_01/721173403" TargetMode="External"/><Relationship Id="rId2" Type="http://schemas.openxmlformats.org/officeDocument/2006/relationships/hyperlink" Target="https://podminky.urs.cz/item/CS_URS_2022_01/162751117" TargetMode="External"/><Relationship Id="rId16" Type="http://schemas.openxmlformats.org/officeDocument/2006/relationships/hyperlink" Target="https://podminky.urs.cz/item/CS_URS_2022_01/721173402" TargetMode="External"/><Relationship Id="rId20" Type="http://schemas.openxmlformats.org/officeDocument/2006/relationships/hyperlink" Target="https://podminky.urs.cz/item/CS_URS_2022_01/721290112" TargetMode="External"/><Relationship Id="rId1" Type="http://schemas.openxmlformats.org/officeDocument/2006/relationships/hyperlink" Target="https://podminky.urs.cz/item/CS_URS_2022_01/132351102" TargetMode="External"/><Relationship Id="rId6" Type="http://schemas.openxmlformats.org/officeDocument/2006/relationships/hyperlink" Target="https://podminky.urs.cz/item/CS_URS_2022_01/175111101" TargetMode="External"/><Relationship Id="rId11" Type="http://schemas.openxmlformats.org/officeDocument/2006/relationships/hyperlink" Target="https://podminky.urs.cz/item/CS_URS_2022_01/894812231" TargetMode="External"/><Relationship Id="rId5" Type="http://schemas.openxmlformats.org/officeDocument/2006/relationships/hyperlink" Target="https://podminky.urs.cz/item/CS_URS_2022_01/171201221" TargetMode="External"/><Relationship Id="rId15" Type="http://schemas.openxmlformats.org/officeDocument/2006/relationships/hyperlink" Target="https://podminky.urs.cz/item/CS_URS_2022_01/998276101" TargetMode="External"/><Relationship Id="rId10" Type="http://schemas.openxmlformats.org/officeDocument/2006/relationships/hyperlink" Target="https://podminky.urs.cz/item/CS_URS_2022_01/894812202" TargetMode="External"/><Relationship Id="rId19" Type="http://schemas.openxmlformats.org/officeDocument/2006/relationships/hyperlink" Target="https://podminky.urs.cz/item/CS_URS_2022_01/721290111" TargetMode="External"/><Relationship Id="rId4" Type="http://schemas.openxmlformats.org/officeDocument/2006/relationships/hyperlink" Target="https://podminky.urs.cz/item/CS_URS_2022_01/171251201" TargetMode="External"/><Relationship Id="rId9" Type="http://schemas.openxmlformats.org/officeDocument/2006/relationships/hyperlink" Target="https://podminky.urs.cz/item/CS_URS_2022_01/894812201" TargetMode="External"/><Relationship Id="rId14" Type="http://schemas.openxmlformats.org/officeDocument/2006/relationships/hyperlink" Target="https://podminky.urs.cz/item/CS_URS_2022_01/894812262" TargetMode="External"/><Relationship Id="rId2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63"/>
  <sheetViews>
    <sheetView showGridLines="0" topLeftCell="A4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4</v>
      </c>
      <c r="BV1" s="18" t="s">
        <v>5</v>
      </c>
    </row>
    <row r="2" spans="1:74" s="1" customFormat="1" ht="36.950000000000003" customHeight="1">
      <c r="AR2" s="344"/>
      <c r="AS2" s="344"/>
      <c r="AT2" s="344"/>
      <c r="AU2" s="344"/>
      <c r="AV2" s="344"/>
      <c r="AW2" s="344"/>
      <c r="AX2" s="344"/>
      <c r="AY2" s="344"/>
      <c r="AZ2" s="344"/>
      <c r="BA2" s="344"/>
      <c r="BB2" s="344"/>
      <c r="BC2" s="344"/>
      <c r="BD2" s="344"/>
      <c r="BE2" s="344"/>
      <c r="BS2" s="19" t="s">
        <v>6</v>
      </c>
      <c r="BT2" s="19" t="s">
        <v>7</v>
      </c>
    </row>
    <row r="3" spans="1:74" s="1" customFormat="1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6</v>
      </c>
      <c r="BT3" s="19" t="s">
        <v>8</v>
      </c>
    </row>
    <row r="4" spans="1:74" s="1" customFormat="1" ht="24.95" customHeight="1">
      <c r="B4" s="23"/>
      <c r="C4" s="24"/>
      <c r="D4" s="25" t="s">
        <v>9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2"/>
      <c r="AS4" s="26" t="s">
        <v>10</v>
      </c>
      <c r="BE4" s="27" t="s">
        <v>11</v>
      </c>
      <c r="BS4" s="19" t="s">
        <v>12</v>
      </c>
    </row>
    <row r="5" spans="1:74" s="1" customFormat="1" ht="12" customHeight="1">
      <c r="B5" s="23"/>
      <c r="C5" s="24"/>
      <c r="D5" s="28" t="s">
        <v>13</v>
      </c>
      <c r="E5" s="24"/>
      <c r="F5" s="24"/>
      <c r="G5" s="24"/>
      <c r="H5" s="24"/>
      <c r="I5" s="24"/>
      <c r="J5" s="24"/>
      <c r="K5" s="355" t="s">
        <v>14</v>
      </c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6"/>
      <c r="W5" s="356"/>
      <c r="X5" s="356"/>
      <c r="Y5" s="356"/>
      <c r="Z5" s="356"/>
      <c r="AA5" s="356"/>
      <c r="AB5" s="356"/>
      <c r="AC5" s="356"/>
      <c r="AD5" s="356"/>
      <c r="AE5" s="356"/>
      <c r="AF5" s="356"/>
      <c r="AG5" s="356"/>
      <c r="AH5" s="356"/>
      <c r="AI5" s="356"/>
      <c r="AJ5" s="356"/>
      <c r="AK5" s="356"/>
      <c r="AL5" s="356"/>
      <c r="AM5" s="356"/>
      <c r="AN5" s="356"/>
      <c r="AO5" s="356"/>
      <c r="AP5" s="24"/>
      <c r="AQ5" s="24"/>
      <c r="AR5" s="22"/>
      <c r="BE5" s="352" t="s">
        <v>15</v>
      </c>
      <c r="BS5" s="19" t="s">
        <v>6</v>
      </c>
    </row>
    <row r="6" spans="1:74" s="1" customFormat="1" ht="36.950000000000003" customHeight="1">
      <c r="B6" s="23"/>
      <c r="C6" s="24"/>
      <c r="D6" s="30" t="s">
        <v>16</v>
      </c>
      <c r="E6" s="24"/>
      <c r="F6" s="24"/>
      <c r="G6" s="24"/>
      <c r="H6" s="24"/>
      <c r="I6" s="24"/>
      <c r="J6" s="24"/>
      <c r="K6" s="357" t="s">
        <v>17</v>
      </c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6"/>
      <c r="AA6" s="356"/>
      <c r="AB6" s="356"/>
      <c r="AC6" s="356"/>
      <c r="AD6" s="356"/>
      <c r="AE6" s="356"/>
      <c r="AF6" s="356"/>
      <c r="AG6" s="356"/>
      <c r="AH6" s="356"/>
      <c r="AI6" s="356"/>
      <c r="AJ6" s="356"/>
      <c r="AK6" s="356"/>
      <c r="AL6" s="356"/>
      <c r="AM6" s="356"/>
      <c r="AN6" s="356"/>
      <c r="AO6" s="356"/>
      <c r="AP6" s="24"/>
      <c r="AQ6" s="24"/>
      <c r="AR6" s="22"/>
      <c r="BE6" s="353"/>
      <c r="BS6" s="19" t="s">
        <v>6</v>
      </c>
    </row>
    <row r="7" spans="1:74" s="1" customFormat="1" ht="12" customHeight="1">
      <c r="B7" s="23"/>
      <c r="C7" s="24"/>
      <c r="D7" s="31" t="s">
        <v>18</v>
      </c>
      <c r="E7" s="24"/>
      <c r="F7" s="24"/>
      <c r="G7" s="24"/>
      <c r="H7" s="24"/>
      <c r="I7" s="24"/>
      <c r="J7" s="24"/>
      <c r="K7" s="29" t="s">
        <v>19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1" t="s">
        <v>20</v>
      </c>
      <c r="AL7" s="24"/>
      <c r="AM7" s="24"/>
      <c r="AN7" s="29" t="s">
        <v>19</v>
      </c>
      <c r="AO7" s="24"/>
      <c r="AP7" s="24"/>
      <c r="AQ7" s="24"/>
      <c r="AR7" s="22"/>
      <c r="BE7" s="353"/>
      <c r="BS7" s="19" t="s">
        <v>6</v>
      </c>
    </row>
    <row r="8" spans="1:74" s="1" customFormat="1" ht="12" customHeight="1">
      <c r="B8" s="23"/>
      <c r="C8" s="24"/>
      <c r="D8" s="31" t="s">
        <v>21</v>
      </c>
      <c r="E8" s="24"/>
      <c r="F8" s="24"/>
      <c r="G8" s="24"/>
      <c r="H8" s="24"/>
      <c r="I8" s="24"/>
      <c r="J8" s="24"/>
      <c r="K8" s="29" t="s">
        <v>22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1" t="s">
        <v>23</v>
      </c>
      <c r="AL8" s="24"/>
      <c r="AM8" s="24"/>
      <c r="AN8" s="32" t="s">
        <v>24</v>
      </c>
      <c r="AO8" s="24"/>
      <c r="AP8" s="24"/>
      <c r="AQ8" s="24"/>
      <c r="AR8" s="22"/>
      <c r="BE8" s="353"/>
      <c r="BS8" s="19" t="s">
        <v>6</v>
      </c>
    </row>
    <row r="9" spans="1:74" s="1" customFormat="1" ht="14.45" customHeight="1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2"/>
      <c r="BE9" s="353"/>
      <c r="BS9" s="19" t="s">
        <v>6</v>
      </c>
    </row>
    <row r="10" spans="1:74" s="1" customFormat="1" ht="12" customHeight="1">
      <c r="B10" s="23"/>
      <c r="C10" s="24"/>
      <c r="D10" s="31" t="s">
        <v>25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1" t="s">
        <v>26</v>
      </c>
      <c r="AL10" s="24"/>
      <c r="AM10" s="24"/>
      <c r="AN10" s="29" t="s">
        <v>27</v>
      </c>
      <c r="AO10" s="24"/>
      <c r="AP10" s="24"/>
      <c r="AQ10" s="24"/>
      <c r="AR10" s="22"/>
      <c r="BE10" s="353"/>
      <c r="BS10" s="19" t="s">
        <v>6</v>
      </c>
    </row>
    <row r="11" spans="1:74" s="1" customFormat="1" ht="18.399999999999999" customHeight="1">
      <c r="B11" s="23"/>
      <c r="C11" s="24"/>
      <c r="D11" s="24"/>
      <c r="E11" s="29" t="s">
        <v>28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1" t="s">
        <v>29</v>
      </c>
      <c r="AL11" s="24"/>
      <c r="AM11" s="24"/>
      <c r="AN11" s="29" t="s">
        <v>19</v>
      </c>
      <c r="AO11" s="24"/>
      <c r="AP11" s="24"/>
      <c r="AQ11" s="24"/>
      <c r="AR11" s="22"/>
      <c r="BE11" s="353"/>
      <c r="BS11" s="19" t="s">
        <v>6</v>
      </c>
    </row>
    <row r="12" spans="1:74" s="1" customFormat="1" ht="6.95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2"/>
      <c r="BE12" s="353"/>
      <c r="BS12" s="19" t="s">
        <v>6</v>
      </c>
    </row>
    <row r="13" spans="1:74" s="1" customFormat="1" ht="12" customHeight="1">
      <c r="B13" s="23"/>
      <c r="C13" s="24"/>
      <c r="D13" s="31" t="s">
        <v>30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1" t="s">
        <v>26</v>
      </c>
      <c r="AL13" s="24"/>
      <c r="AM13" s="24"/>
      <c r="AN13" s="33" t="s">
        <v>31</v>
      </c>
      <c r="AO13" s="24"/>
      <c r="AP13" s="24"/>
      <c r="AQ13" s="24"/>
      <c r="AR13" s="22"/>
      <c r="BE13" s="353"/>
      <c r="BS13" s="19" t="s">
        <v>6</v>
      </c>
    </row>
    <row r="14" spans="1:74" ht="12.75">
      <c r="B14" s="23"/>
      <c r="C14" s="24"/>
      <c r="D14" s="24"/>
      <c r="E14" s="358" t="s">
        <v>31</v>
      </c>
      <c r="F14" s="359"/>
      <c r="G14" s="359"/>
      <c r="H14" s="359"/>
      <c r="I14" s="359"/>
      <c r="J14" s="359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359"/>
      <c r="V14" s="359"/>
      <c r="W14" s="359"/>
      <c r="X14" s="359"/>
      <c r="Y14" s="359"/>
      <c r="Z14" s="359"/>
      <c r="AA14" s="359"/>
      <c r="AB14" s="359"/>
      <c r="AC14" s="359"/>
      <c r="AD14" s="359"/>
      <c r="AE14" s="359"/>
      <c r="AF14" s="359"/>
      <c r="AG14" s="359"/>
      <c r="AH14" s="359"/>
      <c r="AI14" s="359"/>
      <c r="AJ14" s="359"/>
      <c r="AK14" s="31" t="s">
        <v>29</v>
      </c>
      <c r="AL14" s="24"/>
      <c r="AM14" s="24"/>
      <c r="AN14" s="33" t="s">
        <v>31</v>
      </c>
      <c r="AO14" s="24"/>
      <c r="AP14" s="24"/>
      <c r="AQ14" s="24"/>
      <c r="AR14" s="22"/>
      <c r="BE14" s="353"/>
      <c r="BS14" s="19" t="s">
        <v>6</v>
      </c>
    </row>
    <row r="15" spans="1:74" s="1" customFormat="1" ht="6.95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2"/>
      <c r="BE15" s="353"/>
      <c r="BS15" s="19" t="s">
        <v>4</v>
      </c>
    </row>
    <row r="16" spans="1:74" s="1" customFormat="1" ht="12" customHeight="1">
      <c r="B16" s="23"/>
      <c r="C16" s="24"/>
      <c r="D16" s="31" t="s">
        <v>32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1" t="s">
        <v>26</v>
      </c>
      <c r="AL16" s="24"/>
      <c r="AM16" s="24"/>
      <c r="AN16" s="29" t="s">
        <v>19</v>
      </c>
      <c r="AO16" s="24"/>
      <c r="AP16" s="24"/>
      <c r="AQ16" s="24"/>
      <c r="AR16" s="22"/>
      <c r="BE16" s="353"/>
      <c r="BS16" s="19" t="s">
        <v>4</v>
      </c>
    </row>
    <row r="17" spans="1:71" s="1" customFormat="1" ht="18.399999999999999" customHeight="1">
      <c r="B17" s="23"/>
      <c r="C17" s="24"/>
      <c r="D17" s="24"/>
      <c r="E17" s="29" t="s">
        <v>33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1" t="s">
        <v>29</v>
      </c>
      <c r="AL17" s="24"/>
      <c r="AM17" s="24"/>
      <c r="AN17" s="29" t="s">
        <v>19</v>
      </c>
      <c r="AO17" s="24"/>
      <c r="AP17" s="24"/>
      <c r="AQ17" s="24"/>
      <c r="AR17" s="22"/>
      <c r="BE17" s="353"/>
      <c r="BS17" s="19" t="s">
        <v>34</v>
      </c>
    </row>
    <row r="18" spans="1:71" s="1" customFormat="1" ht="6.95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2"/>
      <c r="BE18" s="353"/>
      <c r="BS18" s="19" t="s">
        <v>6</v>
      </c>
    </row>
    <row r="19" spans="1:71" s="1" customFormat="1" ht="12" customHeight="1">
      <c r="B19" s="23"/>
      <c r="C19" s="24"/>
      <c r="D19" s="31" t="s">
        <v>35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31" t="s">
        <v>26</v>
      </c>
      <c r="AL19" s="24"/>
      <c r="AM19" s="24"/>
      <c r="AN19" s="29" t="s">
        <v>19</v>
      </c>
      <c r="AO19" s="24"/>
      <c r="AP19" s="24"/>
      <c r="AQ19" s="24"/>
      <c r="AR19" s="22"/>
      <c r="BE19" s="353"/>
      <c r="BS19" s="19" t="s">
        <v>6</v>
      </c>
    </row>
    <row r="20" spans="1:71" s="1" customFormat="1" ht="18.399999999999999" customHeight="1">
      <c r="B20" s="23"/>
      <c r="C20" s="24"/>
      <c r="D20" s="24"/>
      <c r="E20" s="29" t="s">
        <v>36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31" t="s">
        <v>29</v>
      </c>
      <c r="AL20" s="24"/>
      <c r="AM20" s="24"/>
      <c r="AN20" s="29" t="s">
        <v>19</v>
      </c>
      <c r="AO20" s="24"/>
      <c r="AP20" s="24"/>
      <c r="AQ20" s="24"/>
      <c r="AR20" s="22"/>
      <c r="BE20" s="353"/>
      <c r="BS20" s="19" t="s">
        <v>4</v>
      </c>
    </row>
    <row r="21" spans="1:71" s="1" customFormat="1" ht="6.95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2"/>
      <c r="BE21" s="353"/>
    </row>
    <row r="22" spans="1:71" s="1" customFormat="1" ht="12" customHeight="1">
      <c r="B22" s="23"/>
      <c r="C22" s="24"/>
      <c r="D22" s="31" t="s">
        <v>37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2"/>
      <c r="BE22" s="353"/>
    </row>
    <row r="23" spans="1:71" s="1" customFormat="1" ht="47.25" customHeight="1">
      <c r="B23" s="23"/>
      <c r="C23" s="24"/>
      <c r="D23" s="24"/>
      <c r="E23" s="360" t="s">
        <v>38</v>
      </c>
      <c r="F23" s="360"/>
      <c r="G23" s="360"/>
      <c r="H23" s="360"/>
      <c r="I23" s="360"/>
      <c r="J23" s="360"/>
      <c r="K23" s="360"/>
      <c r="L23" s="360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60"/>
      <c r="Z23" s="360"/>
      <c r="AA23" s="360"/>
      <c r="AB23" s="360"/>
      <c r="AC23" s="360"/>
      <c r="AD23" s="360"/>
      <c r="AE23" s="360"/>
      <c r="AF23" s="360"/>
      <c r="AG23" s="360"/>
      <c r="AH23" s="360"/>
      <c r="AI23" s="360"/>
      <c r="AJ23" s="360"/>
      <c r="AK23" s="360"/>
      <c r="AL23" s="360"/>
      <c r="AM23" s="360"/>
      <c r="AN23" s="360"/>
      <c r="AO23" s="24"/>
      <c r="AP23" s="24"/>
      <c r="AQ23" s="24"/>
      <c r="AR23" s="22"/>
      <c r="BE23" s="353"/>
    </row>
    <row r="24" spans="1:71" s="1" customFormat="1" ht="6.95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2"/>
      <c r="BE24" s="353"/>
    </row>
    <row r="25" spans="1:71" s="1" customFormat="1" ht="6.95" customHeight="1">
      <c r="B25" s="23"/>
      <c r="C25" s="2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4"/>
      <c r="AQ25" s="24"/>
      <c r="AR25" s="22"/>
      <c r="BE25" s="353"/>
    </row>
    <row r="26" spans="1:71" s="2" customFormat="1" ht="25.9" customHeight="1">
      <c r="A26" s="36"/>
      <c r="B26" s="37"/>
      <c r="C26" s="38"/>
      <c r="D26" s="39" t="s">
        <v>39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361">
        <f>ROUND(AG54,2)</f>
        <v>0</v>
      </c>
      <c r="AL26" s="362"/>
      <c r="AM26" s="362"/>
      <c r="AN26" s="362"/>
      <c r="AO26" s="362"/>
      <c r="AP26" s="38"/>
      <c r="AQ26" s="38"/>
      <c r="AR26" s="41"/>
      <c r="BE26" s="353"/>
    </row>
    <row r="27" spans="1:71" s="2" customFormat="1" ht="6.95" customHeight="1">
      <c r="A27" s="36"/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41"/>
      <c r="BE27" s="353"/>
    </row>
    <row r="28" spans="1:71" s="2" customFormat="1" ht="12.75">
      <c r="A28" s="36"/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63" t="s">
        <v>40</v>
      </c>
      <c r="M28" s="363"/>
      <c r="N28" s="363"/>
      <c r="O28" s="363"/>
      <c r="P28" s="363"/>
      <c r="Q28" s="38"/>
      <c r="R28" s="38"/>
      <c r="S28" s="38"/>
      <c r="T28" s="38"/>
      <c r="U28" s="38"/>
      <c r="V28" s="38"/>
      <c r="W28" s="363" t="s">
        <v>41</v>
      </c>
      <c r="X28" s="363"/>
      <c r="Y28" s="363"/>
      <c r="Z28" s="363"/>
      <c r="AA28" s="363"/>
      <c r="AB28" s="363"/>
      <c r="AC28" s="363"/>
      <c r="AD28" s="363"/>
      <c r="AE28" s="363"/>
      <c r="AF28" s="38"/>
      <c r="AG28" s="38"/>
      <c r="AH28" s="38"/>
      <c r="AI28" s="38"/>
      <c r="AJ28" s="38"/>
      <c r="AK28" s="363" t="s">
        <v>42</v>
      </c>
      <c r="AL28" s="363"/>
      <c r="AM28" s="363"/>
      <c r="AN28" s="363"/>
      <c r="AO28" s="363"/>
      <c r="AP28" s="38"/>
      <c r="AQ28" s="38"/>
      <c r="AR28" s="41"/>
      <c r="BE28" s="353"/>
    </row>
    <row r="29" spans="1:71" s="3" customFormat="1" ht="14.45" customHeight="1">
      <c r="B29" s="42"/>
      <c r="C29" s="43"/>
      <c r="D29" s="31" t="s">
        <v>43</v>
      </c>
      <c r="E29" s="43"/>
      <c r="F29" s="31" t="s">
        <v>44</v>
      </c>
      <c r="G29" s="43"/>
      <c r="H29" s="43"/>
      <c r="I29" s="43"/>
      <c r="J29" s="43"/>
      <c r="K29" s="43"/>
      <c r="L29" s="347">
        <v>0.21</v>
      </c>
      <c r="M29" s="346"/>
      <c r="N29" s="346"/>
      <c r="O29" s="346"/>
      <c r="P29" s="346"/>
      <c r="Q29" s="43"/>
      <c r="R29" s="43"/>
      <c r="S29" s="43"/>
      <c r="T29" s="43"/>
      <c r="U29" s="43"/>
      <c r="V29" s="43"/>
      <c r="W29" s="345">
        <f>ROUND(AZ54, 2)</f>
        <v>0</v>
      </c>
      <c r="X29" s="346"/>
      <c r="Y29" s="346"/>
      <c r="Z29" s="346"/>
      <c r="AA29" s="346"/>
      <c r="AB29" s="346"/>
      <c r="AC29" s="346"/>
      <c r="AD29" s="346"/>
      <c r="AE29" s="346"/>
      <c r="AF29" s="43"/>
      <c r="AG29" s="43"/>
      <c r="AH29" s="43"/>
      <c r="AI29" s="43"/>
      <c r="AJ29" s="43"/>
      <c r="AK29" s="345">
        <f>ROUND(AV54, 2)</f>
        <v>0</v>
      </c>
      <c r="AL29" s="346"/>
      <c r="AM29" s="346"/>
      <c r="AN29" s="346"/>
      <c r="AO29" s="346"/>
      <c r="AP29" s="43"/>
      <c r="AQ29" s="43"/>
      <c r="AR29" s="44"/>
      <c r="BE29" s="354"/>
    </row>
    <row r="30" spans="1:71" s="3" customFormat="1" ht="14.45" customHeight="1">
      <c r="B30" s="42"/>
      <c r="C30" s="43"/>
      <c r="D30" s="43"/>
      <c r="E30" s="43"/>
      <c r="F30" s="31" t="s">
        <v>45</v>
      </c>
      <c r="G30" s="43"/>
      <c r="H30" s="43"/>
      <c r="I30" s="43"/>
      <c r="J30" s="43"/>
      <c r="K30" s="43"/>
      <c r="L30" s="347">
        <v>0.15</v>
      </c>
      <c r="M30" s="346"/>
      <c r="N30" s="346"/>
      <c r="O30" s="346"/>
      <c r="P30" s="346"/>
      <c r="Q30" s="43"/>
      <c r="R30" s="43"/>
      <c r="S30" s="43"/>
      <c r="T30" s="43"/>
      <c r="U30" s="43"/>
      <c r="V30" s="43"/>
      <c r="W30" s="345">
        <f>ROUND(BA54, 2)</f>
        <v>0</v>
      </c>
      <c r="X30" s="346"/>
      <c r="Y30" s="346"/>
      <c r="Z30" s="346"/>
      <c r="AA30" s="346"/>
      <c r="AB30" s="346"/>
      <c r="AC30" s="346"/>
      <c r="AD30" s="346"/>
      <c r="AE30" s="346"/>
      <c r="AF30" s="43"/>
      <c r="AG30" s="43"/>
      <c r="AH30" s="43"/>
      <c r="AI30" s="43"/>
      <c r="AJ30" s="43"/>
      <c r="AK30" s="345">
        <f>ROUND(AW54, 2)</f>
        <v>0</v>
      </c>
      <c r="AL30" s="346"/>
      <c r="AM30" s="346"/>
      <c r="AN30" s="346"/>
      <c r="AO30" s="346"/>
      <c r="AP30" s="43"/>
      <c r="AQ30" s="43"/>
      <c r="AR30" s="44"/>
      <c r="BE30" s="354"/>
    </row>
    <row r="31" spans="1:71" s="3" customFormat="1" ht="14.45" hidden="1" customHeight="1">
      <c r="B31" s="42"/>
      <c r="C31" s="43"/>
      <c r="D31" s="43"/>
      <c r="E31" s="43"/>
      <c r="F31" s="31" t="s">
        <v>46</v>
      </c>
      <c r="G31" s="43"/>
      <c r="H31" s="43"/>
      <c r="I31" s="43"/>
      <c r="J31" s="43"/>
      <c r="K31" s="43"/>
      <c r="L31" s="347">
        <v>0.21</v>
      </c>
      <c r="M31" s="346"/>
      <c r="N31" s="346"/>
      <c r="O31" s="346"/>
      <c r="P31" s="346"/>
      <c r="Q31" s="43"/>
      <c r="R31" s="43"/>
      <c r="S31" s="43"/>
      <c r="T31" s="43"/>
      <c r="U31" s="43"/>
      <c r="V31" s="43"/>
      <c r="W31" s="345">
        <f>ROUND(BB54, 2)</f>
        <v>0</v>
      </c>
      <c r="X31" s="346"/>
      <c r="Y31" s="346"/>
      <c r="Z31" s="346"/>
      <c r="AA31" s="346"/>
      <c r="AB31" s="346"/>
      <c r="AC31" s="346"/>
      <c r="AD31" s="346"/>
      <c r="AE31" s="346"/>
      <c r="AF31" s="43"/>
      <c r="AG31" s="43"/>
      <c r="AH31" s="43"/>
      <c r="AI31" s="43"/>
      <c r="AJ31" s="43"/>
      <c r="AK31" s="345">
        <v>0</v>
      </c>
      <c r="AL31" s="346"/>
      <c r="AM31" s="346"/>
      <c r="AN31" s="346"/>
      <c r="AO31" s="346"/>
      <c r="AP31" s="43"/>
      <c r="AQ31" s="43"/>
      <c r="AR31" s="44"/>
      <c r="BE31" s="354"/>
    </row>
    <row r="32" spans="1:71" s="3" customFormat="1" ht="14.45" hidden="1" customHeight="1">
      <c r="B32" s="42"/>
      <c r="C32" s="43"/>
      <c r="D32" s="43"/>
      <c r="E32" s="43"/>
      <c r="F32" s="31" t="s">
        <v>47</v>
      </c>
      <c r="G32" s="43"/>
      <c r="H32" s="43"/>
      <c r="I32" s="43"/>
      <c r="J32" s="43"/>
      <c r="K32" s="43"/>
      <c r="L32" s="347">
        <v>0.15</v>
      </c>
      <c r="M32" s="346"/>
      <c r="N32" s="346"/>
      <c r="O32" s="346"/>
      <c r="P32" s="346"/>
      <c r="Q32" s="43"/>
      <c r="R32" s="43"/>
      <c r="S32" s="43"/>
      <c r="T32" s="43"/>
      <c r="U32" s="43"/>
      <c r="V32" s="43"/>
      <c r="W32" s="345">
        <f>ROUND(BC54, 2)</f>
        <v>0</v>
      </c>
      <c r="X32" s="346"/>
      <c r="Y32" s="346"/>
      <c r="Z32" s="346"/>
      <c r="AA32" s="346"/>
      <c r="AB32" s="346"/>
      <c r="AC32" s="346"/>
      <c r="AD32" s="346"/>
      <c r="AE32" s="346"/>
      <c r="AF32" s="43"/>
      <c r="AG32" s="43"/>
      <c r="AH32" s="43"/>
      <c r="AI32" s="43"/>
      <c r="AJ32" s="43"/>
      <c r="AK32" s="345">
        <v>0</v>
      </c>
      <c r="AL32" s="346"/>
      <c r="AM32" s="346"/>
      <c r="AN32" s="346"/>
      <c r="AO32" s="346"/>
      <c r="AP32" s="43"/>
      <c r="AQ32" s="43"/>
      <c r="AR32" s="44"/>
      <c r="BE32" s="354"/>
    </row>
    <row r="33" spans="1:57" s="3" customFormat="1" ht="14.45" hidden="1" customHeight="1">
      <c r="B33" s="42"/>
      <c r="C33" s="43"/>
      <c r="D33" s="43"/>
      <c r="E33" s="43"/>
      <c r="F33" s="31" t="s">
        <v>48</v>
      </c>
      <c r="G33" s="43"/>
      <c r="H33" s="43"/>
      <c r="I33" s="43"/>
      <c r="J33" s="43"/>
      <c r="K33" s="43"/>
      <c r="L33" s="347">
        <v>0</v>
      </c>
      <c r="M33" s="346"/>
      <c r="N33" s="346"/>
      <c r="O33" s="346"/>
      <c r="P33" s="346"/>
      <c r="Q33" s="43"/>
      <c r="R33" s="43"/>
      <c r="S33" s="43"/>
      <c r="T33" s="43"/>
      <c r="U33" s="43"/>
      <c r="V33" s="43"/>
      <c r="W33" s="345">
        <f>ROUND(BD54, 2)</f>
        <v>0</v>
      </c>
      <c r="X33" s="346"/>
      <c r="Y33" s="346"/>
      <c r="Z33" s="346"/>
      <c r="AA33" s="346"/>
      <c r="AB33" s="346"/>
      <c r="AC33" s="346"/>
      <c r="AD33" s="346"/>
      <c r="AE33" s="346"/>
      <c r="AF33" s="43"/>
      <c r="AG33" s="43"/>
      <c r="AH33" s="43"/>
      <c r="AI33" s="43"/>
      <c r="AJ33" s="43"/>
      <c r="AK33" s="345">
        <v>0</v>
      </c>
      <c r="AL33" s="346"/>
      <c r="AM33" s="346"/>
      <c r="AN33" s="346"/>
      <c r="AO33" s="346"/>
      <c r="AP33" s="43"/>
      <c r="AQ33" s="43"/>
      <c r="AR33" s="44"/>
    </row>
    <row r="34" spans="1:57" s="2" customFormat="1" ht="6.95" customHeight="1">
      <c r="A34" s="36"/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1"/>
      <c r="BE34" s="36"/>
    </row>
    <row r="35" spans="1:57" s="2" customFormat="1" ht="25.9" customHeight="1">
      <c r="A35" s="36"/>
      <c r="B35" s="37"/>
      <c r="C35" s="45"/>
      <c r="D35" s="46" t="s">
        <v>49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8" t="s">
        <v>50</v>
      </c>
      <c r="U35" s="47"/>
      <c r="V35" s="47"/>
      <c r="W35" s="47"/>
      <c r="X35" s="351" t="s">
        <v>51</v>
      </c>
      <c r="Y35" s="349"/>
      <c r="Z35" s="349"/>
      <c r="AA35" s="349"/>
      <c r="AB35" s="349"/>
      <c r="AC35" s="47"/>
      <c r="AD35" s="47"/>
      <c r="AE35" s="47"/>
      <c r="AF35" s="47"/>
      <c r="AG35" s="47"/>
      <c r="AH35" s="47"/>
      <c r="AI35" s="47"/>
      <c r="AJ35" s="47"/>
      <c r="AK35" s="348">
        <f>SUM(AK26:AK33)</f>
        <v>0</v>
      </c>
      <c r="AL35" s="349"/>
      <c r="AM35" s="349"/>
      <c r="AN35" s="349"/>
      <c r="AO35" s="350"/>
      <c r="AP35" s="45"/>
      <c r="AQ35" s="45"/>
      <c r="AR35" s="41"/>
      <c r="BE35" s="36"/>
    </row>
    <row r="36" spans="1:57" s="2" customFormat="1" ht="6.95" customHeight="1">
      <c r="A36" s="36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1"/>
      <c r="BE36" s="36"/>
    </row>
    <row r="37" spans="1:57" s="2" customFormat="1" ht="6.95" customHeight="1">
      <c r="A37" s="36"/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41"/>
      <c r="BE37" s="36"/>
    </row>
    <row r="41" spans="1:57" s="2" customFormat="1" ht="6.95" customHeight="1">
      <c r="A41" s="36"/>
      <c r="B41" s="5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41"/>
      <c r="BE41" s="36"/>
    </row>
    <row r="42" spans="1:57" s="2" customFormat="1" ht="24.95" customHeight="1">
      <c r="A42" s="36"/>
      <c r="B42" s="37"/>
      <c r="C42" s="25" t="s">
        <v>52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41"/>
      <c r="BE42" s="36"/>
    </row>
    <row r="43" spans="1:57" s="2" customFormat="1" ht="6.95" customHeight="1">
      <c r="A43" s="36"/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41"/>
      <c r="BE43" s="36"/>
    </row>
    <row r="44" spans="1:57" s="4" customFormat="1" ht="12" customHeight="1">
      <c r="B44" s="53"/>
      <c r="C44" s="31" t="s">
        <v>13</v>
      </c>
      <c r="D44" s="54"/>
      <c r="E44" s="54"/>
      <c r="F44" s="54"/>
      <c r="G44" s="54"/>
      <c r="H44" s="54"/>
      <c r="I44" s="54"/>
      <c r="J44" s="54"/>
      <c r="K44" s="54"/>
      <c r="L44" s="54" t="str">
        <f>K5</f>
        <v>2022-020</v>
      </c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5"/>
    </row>
    <row r="45" spans="1:57" s="5" customFormat="1" ht="36.950000000000003" customHeight="1">
      <c r="B45" s="56"/>
      <c r="C45" s="57" t="s">
        <v>16</v>
      </c>
      <c r="D45" s="58"/>
      <c r="E45" s="58"/>
      <c r="F45" s="58"/>
      <c r="G45" s="58"/>
      <c r="H45" s="58"/>
      <c r="I45" s="58"/>
      <c r="J45" s="58"/>
      <c r="K45" s="58"/>
      <c r="L45" s="377" t="str">
        <f>K6</f>
        <v>Novostavba termoskladu v Malých Hošticích</v>
      </c>
      <c r="M45" s="378"/>
      <c r="N45" s="378"/>
      <c r="O45" s="378"/>
      <c r="P45" s="378"/>
      <c r="Q45" s="378"/>
      <c r="R45" s="378"/>
      <c r="S45" s="378"/>
      <c r="T45" s="378"/>
      <c r="U45" s="378"/>
      <c r="V45" s="378"/>
      <c r="W45" s="378"/>
      <c r="X45" s="378"/>
      <c r="Y45" s="378"/>
      <c r="Z45" s="378"/>
      <c r="AA45" s="378"/>
      <c r="AB45" s="378"/>
      <c r="AC45" s="378"/>
      <c r="AD45" s="378"/>
      <c r="AE45" s="378"/>
      <c r="AF45" s="378"/>
      <c r="AG45" s="378"/>
      <c r="AH45" s="378"/>
      <c r="AI45" s="378"/>
      <c r="AJ45" s="378"/>
      <c r="AK45" s="378"/>
      <c r="AL45" s="378"/>
      <c r="AM45" s="378"/>
      <c r="AN45" s="378"/>
      <c r="AO45" s="378"/>
      <c r="AP45" s="58"/>
      <c r="AQ45" s="58"/>
      <c r="AR45" s="59"/>
    </row>
    <row r="46" spans="1:57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41"/>
      <c r="BE46" s="36"/>
    </row>
    <row r="47" spans="1:57" s="2" customFormat="1" ht="12" customHeight="1">
      <c r="A47" s="36"/>
      <c r="B47" s="37"/>
      <c r="C47" s="31" t="s">
        <v>21</v>
      </c>
      <c r="D47" s="38"/>
      <c r="E47" s="38"/>
      <c r="F47" s="38"/>
      <c r="G47" s="38"/>
      <c r="H47" s="38"/>
      <c r="I47" s="38"/>
      <c r="J47" s="38"/>
      <c r="K47" s="38"/>
      <c r="L47" s="60" t="str">
        <f>IF(K8="","",K8)</f>
        <v>k.ú. Malé Hoštice, parc.č. 363/1</v>
      </c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1" t="s">
        <v>23</v>
      </c>
      <c r="AJ47" s="38"/>
      <c r="AK47" s="38"/>
      <c r="AL47" s="38"/>
      <c r="AM47" s="379" t="str">
        <f>IF(AN8= "","",AN8)</f>
        <v>13. 3. 2022</v>
      </c>
      <c r="AN47" s="379"/>
      <c r="AO47" s="38"/>
      <c r="AP47" s="38"/>
      <c r="AQ47" s="38"/>
      <c r="AR47" s="41"/>
      <c r="BE47" s="36"/>
    </row>
    <row r="48" spans="1:57" s="2" customFormat="1" ht="6.95" customHeight="1">
      <c r="A48" s="36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41"/>
      <c r="BE48" s="36"/>
    </row>
    <row r="49" spans="1:91" s="2" customFormat="1" ht="15.2" customHeight="1">
      <c r="A49" s="36"/>
      <c r="B49" s="37"/>
      <c r="C49" s="31" t="s">
        <v>25</v>
      </c>
      <c r="D49" s="38"/>
      <c r="E49" s="38"/>
      <c r="F49" s="38"/>
      <c r="G49" s="38"/>
      <c r="H49" s="38"/>
      <c r="I49" s="38"/>
      <c r="J49" s="38"/>
      <c r="K49" s="38"/>
      <c r="L49" s="54" t="str">
        <f>IF(E11= "","",E11)</f>
        <v>ZP Otice, a.s., Hlavní 266, 747 81 Otice</v>
      </c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1" t="s">
        <v>32</v>
      </c>
      <c r="AJ49" s="38"/>
      <c r="AK49" s="38"/>
      <c r="AL49" s="38"/>
      <c r="AM49" s="380" t="str">
        <f>IF(E17="","",E17)</f>
        <v>Ing. Martin Heider</v>
      </c>
      <c r="AN49" s="381"/>
      <c r="AO49" s="381"/>
      <c r="AP49" s="381"/>
      <c r="AQ49" s="38"/>
      <c r="AR49" s="41"/>
      <c r="AS49" s="382" t="s">
        <v>53</v>
      </c>
      <c r="AT49" s="383"/>
      <c r="AU49" s="62"/>
      <c r="AV49" s="62"/>
      <c r="AW49" s="62"/>
      <c r="AX49" s="62"/>
      <c r="AY49" s="62"/>
      <c r="AZ49" s="62"/>
      <c r="BA49" s="62"/>
      <c r="BB49" s="62"/>
      <c r="BC49" s="62"/>
      <c r="BD49" s="63"/>
      <c r="BE49" s="36"/>
    </row>
    <row r="50" spans="1:91" s="2" customFormat="1" ht="15.2" customHeight="1">
      <c r="A50" s="36"/>
      <c r="B50" s="37"/>
      <c r="C50" s="31" t="s">
        <v>30</v>
      </c>
      <c r="D50" s="38"/>
      <c r="E50" s="38"/>
      <c r="F50" s="38"/>
      <c r="G50" s="38"/>
      <c r="H50" s="38"/>
      <c r="I50" s="38"/>
      <c r="J50" s="38"/>
      <c r="K50" s="38"/>
      <c r="L50" s="54" t="str">
        <f>IF(E14= "Vyplň údaj","",E14)</f>
        <v/>
      </c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1" t="s">
        <v>35</v>
      </c>
      <c r="AJ50" s="38"/>
      <c r="AK50" s="38"/>
      <c r="AL50" s="38"/>
      <c r="AM50" s="380" t="str">
        <f>IF(E20="","",E20)</f>
        <v xml:space="preserve"> </v>
      </c>
      <c r="AN50" s="381"/>
      <c r="AO50" s="381"/>
      <c r="AP50" s="381"/>
      <c r="AQ50" s="38"/>
      <c r="AR50" s="41"/>
      <c r="AS50" s="384"/>
      <c r="AT50" s="385"/>
      <c r="AU50" s="64"/>
      <c r="AV50" s="64"/>
      <c r="AW50" s="64"/>
      <c r="AX50" s="64"/>
      <c r="AY50" s="64"/>
      <c r="AZ50" s="64"/>
      <c r="BA50" s="64"/>
      <c r="BB50" s="64"/>
      <c r="BC50" s="64"/>
      <c r="BD50" s="65"/>
      <c r="BE50" s="36"/>
    </row>
    <row r="51" spans="1:91" s="2" customFormat="1" ht="10.9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41"/>
      <c r="AS51" s="386"/>
      <c r="AT51" s="387"/>
      <c r="AU51" s="66"/>
      <c r="AV51" s="66"/>
      <c r="AW51" s="66"/>
      <c r="AX51" s="66"/>
      <c r="AY51" s="66"/>
      <c r="AZ51" s="66"/>
      <c r="BA51" s="66"/>
      <c r="BB51" s="66"/>
      <c r="BC51" s="66"/>
      <c r="BD51" s="67"/>
      <c r="BE51" s="36"/>
    </row>
    <row r="52" spans="1:91" s="2" customFormat="1" ht="29.25" customHeight="1">
      <c r="A52" s="36"/>
      <c r="B52" s="37"/>
      <c r="C52" s="371" t="s">
        <v>54</v>
      </c>
      <c r="D52" s="372"/>
      <c r="E52" s="372"/>
      <c r="F52" s="372"/>
      <c r="G52" s="372"/>
      <c r="H52" s="68"/>
      <c r="I52" s="374" t="s">
        <v>55</v>
      </c>
      <c r="J52" s="372"/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  <c r="AG52" s="373" t="s">
        <v>56</v>
      </c>
      <c r="AH52" s="372"/>
      <c r="AI52" s="372"/>
      <c r="AJ52" s="372"/>
      <c r="AK52" s="372"/>
      <c r="AL52" s="372"/>
      <c r="AM52" s="372"/>
      <c r="AN52" s="374" t="s">
        <v>57</v>
      </c>
      <c r="AO52" s="372"/>
      <c r="AP52" s="372"/>
      <c r="AQ52" s="69" t="s">
        <v>58</v>
      </c>
      <c r="AR52" s="41"/>
      <c r="AS52" s="70" t="s">
        <v>59</v>
      </c>
      <c r="AT52" s="71" t="s">
        <v>60</v>
      </c>
      <c r="AU52" s="71" t="s">
        <v>61</v>
      </c>
      <c r="AV52" s="71" t="s">
        <v>62</v>
      </c>
      <c r="AW52" s="71" t="s">
        <v>63</v>
      </c>
      <c r="AX52" s="71" t="s">
        <v>64</v>
      </c>
      <c r="AY52" s="71" t="s">
        <v>65</v>
      </c>
      <c r="AZ52" s="71" t="s">
        <v>66</v>
      </c>
      <c r="BA52" s="71" t="s">
        <v>67</v>
      </c>
      <c r="BB52" s="71" t="s">
        <v>68</v>
      </c>
      <c r="BC52" s="71" t="s">
        <v>69</v>
      </c>
      <c r="BD52" s="72" t="s">
        <v>70</v>
      </c>
      <c r="BE52" s="36"/>
    </row>
    <row r="53" spans="1:91" s="2" customFormat="1" ht="10.9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41"/>
      <c r="AS53" s="73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5"/>
      <c r="BE53" s="36"/>
    </row>
    <row r="54" spans="1:91" s="6" customFormat="1" ht="32.450000000000003" customHeight="1">
      <c r="B54" s="76"/>
      <c r="C54" s="77" t="s">
        <v>71</v>
      </c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375">
        <f>ROUND(AG55+AG56+AG57+AG60+AG61,2)</f>
        <v>0</v>
      </c>
      <c r="AH54" s="375"/>
      <c r="AI54" s="375"/>
      <c r="AJ54" s="375"/>
      <c r="AK54" s="375"/>
      <c r="AL54" s="375"/>
      <c r="AM54" s="375"/>
      <c r="AN54" s="376">
        <f t="shared" ref="AN54:AN61" si="0">SUM(AG54,AT54)</f>
        <v>0</v>
      </c>
      <c r="AO54" s="376"/>
      <c r="AP54" s="376"/>
      <c r="AQ54" s="80" t="s">
        <v>19</v>
      </c>
      <c r="AR54" s="81"/>
      <c r="AS54" s="82">
        <f>ROUND(AS55+AS56+AS57+AS60+AS61,2)</f>
        <v>0</v>
      </c>
      <c r="AT54" s="83">
        <f t="shared" ref="AT54:AT61" si="1">ROUND(SUM(AV54:AW54),2)</f>
        <v>0</v>
      </c>
      <c r="AU54" s="84">
        <f>ROUND(AU55+AU56+AU57+AU60+AU61,5)</f>
        <v>0</v>
      </c>
      <c r="AV54" s="83">
        <f>ROUND(AZ54*L29,2)</f>
        <v>0</v>
      </c>
      <c r="AW54" s="83">
        <f>ROUND(BA54*L30,2)</f>
        <v>0</v>
      </c>
      <c r="AX54" s="83">
        <f>ROUND(BB54*L29,2)</f>
        <v>0</v>
      </c>
      <c r="AY54" s="83">
        <f>ROUND(BC54*L30,2)</f>
        <v>0</v>
      </c>
      <c r="AZ54" s="83">
        <f>ROUND(AZ55+AZ56+AZ57+AZ60+AZ61,2)</f>
        <v>0</v>
      </c>
      <c r="BA54" s="83">
        <f>ROUND(BA55+BA56+BA57+BA60+BA61,2)</f>
        <v>0</v>
      </c>
      <c r="BB54" s="83">
        <f>ROUND(BB55+BB56+BB57+BB60+BB61,2)</f>
        <v>0</v>
      </c>
      <c r="BC54" s="83">
        <f>ROUND(BC55+BC56+BC57+BC60+BC61,2)</f>
        <v>0</v>
      </c>
      <c r="BD54" s="85">
        <f>ROUND(BD55+BD56+BD57+BD60+BD61,2)</f>
        <v>0</v>
      </c>
      <c r="BS54" s="86" t="s">
        <v>72</v>
      </c>
      <c r="BT54" s="86" t="s">
        <v>73</v>
      </c>
      <c r="BU54" s="87" t="s">
        <v>74</v>
      </c>
      <c r="BV54" s="86" t="s">
        <v>75</v>
      </c>
      <c r="BW54" s="86" t="s">
        <v>5</v>
      </c>
      <c r="BX54" s="86" t="s">
        <v>76</v>
      </c>
      <c r="CL54" s="86" t="s">
        <v>19</v>
      </c>
    </row>
    <row r="55" spans="1:91" s="7" customFormat="1" ht="16.5" customHeight="1">
      <c r="A55" s="88" t="s">
        <v>77</v>
      </c>
      <c r="B55" s="89"/>
      <c r="C55" s="90"/>
      <c r="D55" s="366" t="s">
        <v>78</v>
      </c>
      <c r="E55" s="366"/>
      <c r="F55" s="366"/>
      <c r="G55" s="366"/>
      <c r="H55" s="366"/>
      <c r="I55" s="91"/>
      <c r="J55" s="366" t="s">
        <v>79</v>
      </c>
      <c r="K55" s="366"/>
      <c r="L55" s="366"/>
      <c r="M55" s="366"/>
      <c r="N55" s="366"/>
      <c r="O55" s="366"/>
      <c r="P55" s="366"/>
      <c r="Q55" s="366"/>
      <c r="R55" s="366"/>
      <c r="S55" s="366"/>
      <c r="T55" s="366"/>
      <c r="U55" s="366"/>
      <c r="V55" s="366"/>
      <c r="W55" s="366"/>
      <c r="X55" s="366"/>
      <c r="Y55" s="366"/>
      <c r="Z55" s="366"/>
      <c r="AA55" s="366"/>
      <c r="AB55" s="366"/>
      <c r="AC55" s="366"/>
      <c r="AD55" s="366"/>
      <c r="AE55" s="366"/>
      <c r="AF55" s="366"/>
      <c r="AG55" s="364">
        <f>'01 - Termosklad'!J30</f>
        <v>0</v>
      </c>
      <c r="AH55" s="365"/>
      <c r="AI55" s="365"/>
      <c r="AJ55" s="365"/>
      <c r="AK55" s="365"/>
      <c r="AL55" s="365"/>
      <c r="AM55" s="365"/>
      <c r="AN55" s="364">
        <f t="shared" si="0"/>
        <v>0</v>
      </c>
      <c r="AO55" s="365"/>
      <c r="AP55" s="365"/>
      <c r="AQ55" s="92" t="s">
        <v>80</v>
      </c>
      <c r="AR55" s="93"/>
      <c r="AS55" s="94">
        <v>0</v>
      </c>
      <c r="AT55" s="95">
        <f t="shared" si="1"/>
        <v>0</v>
      </c>
      <c r="AU55" s="96">
        <f>'01 - Termosklad'!P100</f>
        <v>0</v>
      </c>
      <c r="AV55" s="95">
        <f>'01 - Termosklad'!J33</f>
        <v>0</v>
      </c>
      <c r="AW55" s="95">
        <f>'01 - Termosklad'!J34</f>
        <v>0</v>
      </c>
      <c r="AX55" s="95">
        <f>'01 - Termosklad'!J35</f>
        <v>0</v>
      </c>
      <c r="AY55" s="95">
        <f>'01 - Termosklad'!J36</f>
        <v>0</v>
      </c>
      <c r="AZ55" s="95">
        <f>'01 - Termosklad'!F33</f>
        <v>0</v>
      </c>
      <c r="BA55" s="95">
        <f>'01 - Termosklad'!F34</f>
        <v>0</v>
      </c>
      <c r="BB55" s="95">
        <f>'01 - Termosklad'!F35</f>
        <v>0</v>
      </c>
      <c r="BC55" s="95">
        <f>'01 - Termosklad'!F36</f>
        <v>0</v>
      </c>
      <c r="BD55" s="97">
        <f>'01 - Termosklad'!F37</f>
        <v>0</v>
      </c>
      <c r="BT55" s="98" t="s">
        <v>81</v>
      </c>
      <c r="BV55" s="98" t="s">
        <v>75</v>
      </c>
      <c r="BW55" s="98" t="s">
        <v>82</v>
      </c>
      <c r="BX55" s="98" t="s">
        <v>5</v>
      </c>
      <c r="CL55" s="98" t="s">
        <v>19</v>
      </c>
      <c r="CM55" s="98" t="s">
        <v>83</v>
      </c>
    </row>
    <row r="56" spans="1:91" s="7" customFormat="1" ht="16.5" customHeight="1">
      <c r="A56" s="88" t="s">
        <v>77</v>
      </c>
      <c r="B56" s="89"/>
      <c r="C56" s="90"/>
      <c r="D56" s="366" t="s">
        <v>84</v>
      </c>
      <c r="E56" s="366"/>
      <c r="F56" s="366"/>
      <c r="G56" s="366"/>
      <c r="H56" s="366"/>
      <c r="I56" s="91"/>
      <c r="J56" s="366" t="s">
        <v>85</v>
      </c>
      <c r="K56" s="366"/>
      <c r="L56" s="366"/>
      <c r="M56" s="366"/>
      <c r="N56" s="366"/>
      <c r="O56" s="366"/>
      <c r="P56" s="366"/>
      <c r="Q56" s="366"/>
      <c r="R56" s="366"/>
      <c r="S56" s="366"/>
      <c r="T56" s="366"/>
      <c r="U56" s="366"/>
      <c r="V56" s="366"/>
      <c r="W56" s="366"/>
      <c r="X56" s="366"/>
      <c r="Y56" s="366"/>
      <c r="Z56" s="366"/>
      <c r="AA56" s="366"/>
      <c r="AB56" s="366"/>
      <c r="AC56" s="366"/>
      <c r="AD56" s="366"/>
      <c r="AE56" s="366"/>
      <c r="AF56" s="366"/>
      <c r="AG56" s="364">
        <f>'02 - Dešťová kanalizace '!J30</f>
        <v>0</v>
      </c>
      <c r="AH56" s="365"/>
      <c r="AI56" s="365"/>
      <c r="AJ56" s="365"/>
      <c r="AK56" s="365"/>
      <c r="AL56" s="365"/>
      <c r="AM56" s="365"/>
      <c r="AN56" s="364">
        <f t="shared" si="0"/>
        <v>0</v>
      </c>
      <c r="AO56" s="365"/>
      <c r="AP56" s="365"/>
      <c r="AQ56" s="92" t="s">
        <v>80</v>
      </c>
      <c r="AR56" s="93"/>
      <c r="AS56" s="94">
        <v>0</v>
      </c>
      <c r="AT56" s="95">
        <f t="shared" si="1"/>
        <v>0</v>
      </c>
      <c r="AU56" s="96">
        <f>'02 - Dešťová kanalizace '!P86</f>
        <v>0</v>
      </c>
      <c r="AV56" s="95">
        <f>'02 - Dešťová kanalizace '!J33</f>
        <v>0</v>
      </c>
      <c r="AW56" s="95">
        <f>'02 - Dešťová kanalizace '!J34</f>
        <v>0</v>
      </c>
      <c r="AX56" s="95">
        <f>'02 - Dešťová kanalizace '!J35</f>
        <v>0</v>
      </c>
      <c r="AY56" s="95">
        <f>'02 - Dešťová kanalizace '!J36</f>
        <v>0</v>
      </c>
      <c r="AZ56" s="95">
        <f>'02 - Dešťová kanalizace '!F33</f>
        <v>0</v>
      </c>
      <c r="BA56" s="95">
        <f>'02 - Dešťová kanalizace '!F34</f>
        <v>0</v>
      </c>
      <c r="BB56" s="95">
        <f>'02 - Dešťová kanalizace '!F35</f>
        <v>0</v>
      </c>
      <c r="BC56" s="95">
        <f>'02 - Dešťová kanalizace '!F36</f>
        <v>0</v>
      </c>
      <c r="BD56" s="97">
        <f>'02 - Dešťová kanalizace '!F37</f>
        <v>0</v>
      </c>
      <c r="BT56" s="98" t="s">
        <v>81</v>
      </c>
      <c r="BV56" s="98" t="s">
        <v>75</v>
      </c>
      <c r="BW56" s="98" t="s">
        <v>86</v>
      </c>
      <c r="BX56" s="98" t="s">
        <v>5</v>
      </c>
      <c r="CL56" s="98" t="s">
        <v>19</v>
      </c>
      <c r="CM56" s="98" t="s">
        <v>83</v>
      </c>
    </row>
    <row r="57" spans="1:91" s="7" customFormat="1" ht="24.75" customHeight="1">
      <c r="B57" s="89"/>
      <c r="C57" s="90"/>
      <c r="D57" s="366" t="s">
        <v>87</v>
      </c>
      <c r="E57" s="366"/>
      <c r="F57" s="366"/>
      <c r="G57" s="366"/>
      <c r="H57" s="366"/>
      <c r="I57" s="91"/>
      <c r="J57" s="366" t="s">
        <v>88</v>
      </c>
      <c r="K57" s="366"/>
      <c r="L57" s="366"/>
      <c r="M57" s="366"/>
      <c r="N57" s="366"/>
      <c r="O57" s="366"/>
      <c r="P57" s="366"/>
      <c r="Q57" s="366"/>
      <c r="R57" s="366"/>
      <c r="S57" s="366"/>
      <c r="T57" s="366"/>
      <c r="U57" s="366"/>
      <c r="V57" s="366"/>
      <c r="W57" s="366"/>
      <c r="X57" s="366"/>
      <c r="Y57" s="366"/>
      <c r="Z57" s="366"/>
      <c r="AA57" s="366"/>
      <c r="AB57" s="366"/>
      <c r="AC57" s="366"/>
      <c r="AD57" s="366"/>
      <c r="AE57" s="366"/>
      <c r="AF57" s="366"/>
      <c r="AG57" s="370">
        <f>ROUND(SUM(AG58:AG59),2)</f>
        <v>0</v>
      </c>
      <c r="AH57" s="365"/>
      <c r="AI57" s="365"/>
      <c r="AJ57" s="365"/>
      <c r="AK57" s="365"/>
      <c r="AL57" s="365"/>
      <c r="AM57" s="365"/>
      <c r="AN57" s="364">
        <f t="shared" si="0"/>
        <v>0</v>
      </c>
      <c r="AO57" s="365"/>
      <c r="AP57" s="365"/>
      <c r="AQ57" s="92" t="s">
        <v>80</v>
      </c>
      <c r="AR57" s="93"/>
      <c r="AS57" s="94">
        <f>ROUND(SUM(AS58:AS59),2)</f>
        <v>0</v>
      </c>
      <c r="AT57" s="95">
        <f t="shared" si="1"/>
        <v>0</v>
      </c>
      <c r="AU57" s="96">
        <f>ROUND(SUM(AU58:AU59),5)</f>
        <v>0</v>
      </c>
      <c r="AV57" s="95">
        <f>ROUND(AZ57*L29,2)</f>
        <v>0</v>
      </c>
      <c r="AW57" s="95">
        <f>ROUND(BA57*L30,2)</f>
        <v>0</v>
      </c>
      <c r="AX57" s="95">
        <f>ROUND(BB57*L29,2)</f>
        <v>0</v>
      </c>
      <c r="AY57" s="95">
        <f>ROUND(BC57*L30,2)</f>
        <v>0</v>
      </c>
      <c r="AZ57" s="95">
        <f>ROUND(SUM(AZ58:AZ59),2)</f>
        <v>0</v>
      </c>
      <c r="BA57" s="95">
        <f>ROUND(SUM(BA58:BA59),2)</f>
        <v>0</v>
      </c>
      <c r="BB57" s="95">
        <f>ROUND(SUM(BB58:BB59),2)</f>
        <v>0</v>
      </c>
      <c r="BC57" s="95">
        <f>ROUND(SUM(BC58:BC59),2)</f>
        <v>0</v>
      </c>
      <c r="BD57" s="97">
        <f>ROUND(SUM(BD58:BD59),2)</f>
        <v>0</v>
      </c>
      <c r="BS57" s="98" t="s">
        <v>72</v>
      </c>
      <c r="BT57" s="98" t="s">
        <v>81</v>
      </c>
      <c r="BU57" s="98" t="s">
        <v>74</v>
      </c>
      <c r="BV57" s="98" t="s">
        <v>75</v>
      </c>
      <c r="BW57" s="98" t="s">
        <v>89</v>
      </c>
      <c r="BX57" s="98" t="s">
        <v>5</v>
      </c>
      <c r="CL57" s="98" t="s">
        <v>19</v>
      </c>
      <c r="CM57" s="98" t="s">
        <v>83</v>
      </c>
    </row>
    <row r="58" spans="1:91" s="4" customFormat="1" ht="16.5" customHeight="1">
      <c r="A58" s="88" t="s">
        <v>77</v>
      </c>
      <c r="B58" s="53"/>
      <c r="C58" s="99"/>
      <c r="D58" s="99"/>
      <c r="E58" s="369" t="s">
        <v>90</v>
      </c>
      <c r="F58" s="369"/>
      <c r="G58" s="369"/>
      <c r="H58" s="369"/>
      <c r="I58" s="369"/>
      <c r="J58" s="99"/>
      <c r="K58" s="369" t="s">
        <v>91</v>
      </c>
      <c r="L58" s="369"/>
      <c r="M58" s="369"/>
      <c r="N58" s="369"/>
      <c r="O58" s="369"/>
      <c r="P58" s="369"/>
      <c r="Q58" s="369"/>
      <c r="R58" s="369"/>
      <c r="S58" s="369"/>
      <c r="T58" s="369"/>
      <c r="U58" s="369"/>
      <c r="V58" s="369"/>
      <c r="W58" s="369"/>
      <c r="X58" s="369"/>
      <c r="Y58" s="369"/>
      <c r="Z58" s="369"/>
      <c r="AA58" s="369"/>
      <c r="AB58" s="369"/>
      <c r="AC58" s="369"/>
      <c r="AD58" s="369"/>
      <c r="AE58" s="369"/>
      <c r="AF58" s="369"/>
      <c r="AG58" s="367">
        <f>'03-1 - Montáž'!J32</f>
        <v>0</v>
      </c>
      <c r="AH58" s="368"/>
      <c r="AI58" s="368"/>
      <c r="AJ58" s="368"/>
      <c r="AK58" s="368"/>
      <c r="AL58" s="368"/>
      <c r="AM58" s="368"/>
      <c r="AN58" s="367">
        <f t="shared" si="0"/>
        <v>0</v>
      </c>
      <c r="AO58" s="368"/>
      <c r="AP58" s="368"/>
      <c r="AQ58" s="100" t="s">
        <v>92</v>
      </c>
      <c r="AR58" s="55"/>
      <c r="AS58" s="101">
        <v>0</v>
      </c>
      <c r="AT58" s="102">
        <f t="shared" si="1"/>
        <v>0</v>
      </c>
      <c r="AU58" s="103">
        <f>'03-1 - Montáž'!P93</f>
        <v>0</v>
      </c>
      <c r="AV58" s="102">
        <f>'03-1 - Montáž'!J35</f>
        <v>0</v>
      </c>
      <c r="AW58" s="102">
        <f>'03-1 - Montáž'!J36</f>
        <v>0</v>
      </c>
      <c r="AX58" s="102">
        <f>'03-1 - Montáž'!J37</f>
        <v>0</v>
      </c>
      <c r="AY58" s="102">
        <f>'03-1 - Montáž'!J38</f>
        <v>0</v>
      </c>
      <c r="AZ58" s="102">
        <f>'03-1 - Montáž'!F35</f>
        <v>0</v>
      </c>
      <c r="BA58" s="102">
        <f>'03-1 - Montáž'!F36</f>
        <v>0</v>
      </c>
      <c r="BB58" s="102">
        <f>'03-1 - Montáž'!F37</f>
        <v>0</v>
      </c>
      <c r="BC58" s="102">
        <f>'03-1 - Montáž'!F38</f>
        <v>0</v>
      </c>
      <c r="BD58" s="104">
        <f>'03-1 - Montáž'!F39</f>
        <v>0</v>
      </c>
      <c r="BT58" s="105" t="s">
        <v>83</v>
      </c>
      <c r="BV58" s="105" t="s">
        <v>75</v>
      </c>
      <c r="BW58" s="105" t="s">
        <v>93</v>
      </c>
      <c r="BX58" s="105" t="s">
        <v>89</v>
      </c>
      <c r="CL58" s="105" t="s">
        <v>19</v>
      </c>
    </row>
    <row r="59" spans="1:91" s="4" customFormat="1" ht="16.5" customHeight="1">
      <c r="A59" s="88" t="s">
        <v>77</v>
      </c>
      <c r="B59" s="53"/>
      <c r="C59" s="99"/>
      <c r="D59" s="99"/>
      <c r="E59" s="369" t="s">
        <v>94</v>
      </c>
      <c r="F59" s="369"/>
      <c r="G59" s="369"/>
      <c r="H59" s="369"/>
      <c r="I59" s="369"/>
      <c r="J59" s="99"/>
      <c r="K59" s="369" t="s">
        <v>95</v>
      </c>
      <c r="L59" s="369"/>
      <c r="M59" s="369"/>
      <c r="N59" s="369"/>
      <c r="O59" s="369"/>
      <c r="P59" s="369"/>
      <c r="Q59" s="369"/>
      <c r="R59" s="369"/>
      <c r="S59" s="369"/>
      <c r="T59" s="369"/>
      <c r="U59" s="369"/>
      <c r="V59" s="369"/>
      <c r="W59" s="369"/>
      <c r="X59" s="369"/>
      <c r="Y59" s="369"/>
      <c r="Z59" s="369"/>
      <c r="AA59" s="369"/>
      <c r="AB59" s="369"/>
      <c r="AC59" s="369"/>
      <c r="AD59" s="369"/>
      <c r="AE59" s="369"/>
      <c r="AF59" s="369"/>
      <c r="AG59" s="367">
        <f>'03-2 - Materiál'!J32</f>
        <v>0</v>
      </c>
      <c r="AH59" s="368"/>
      <c r="AI59" s="368"/>
      <c r="AJ59" s="368"/>
      <c r="AK59" s="368"/>
      <c r="AL59" s="368"/>
      <c r="AM59" s="368"/>
      <c r="AN59" s="367">
        <f t="shared" si="0"/>
        <v>0</v>
      </c>
      <c r="AO59" s="368"/>
      <c r="AP59" s="368"/>
      <c r="AQ59" s="100" t="s">
        <v>92</v>
      </c>
      <c r="AR59" s="55"/>
      <c r="AS59" s="101">
        <v>0</v>
      </c>
      <c r="AT59" s="102">
        <f t="shared" si="1"/>
        <v>0</v>
      </c>
      <c r="AU59" s="103">
        <f>'03-2 - Materiál'!P91</f>
        <v>0</v>
      </c>
      <c r="AV59" s="102">
        <f>'03-2 - Materiál'!J35</f>
        <v>0</v>
      </c>
      <c r="AW59" s="102">
        <f>'03-2 - Materiál'!J36</f>
        <v>0</v>
      </c>
      <c r="AX59" s="102">
        <f>'03-2 - Materiál'!J37</f>
        <v>0</v>
      </c>
      <c r="AY59" s="102">
        <f>'03-2 - Materiál'!J38</f>
        <v>0</v>
      </c>
      <c r="AZ59" s="102">
        <f>'03-2 - Materiál'!F35</f>
        <v>0</v>
      </c>
      <c r="BA59" s="102">
        <f>'03-2 - Materiál'!F36</f>
        <v>0</v>
      </c>
      <c r="BB59" s="102">
        <f>'03-2 - Materiál'!F37</f>
        <v>0</v>
      </c>
      <c r="BC59" s="102">
        <f>'03-2 - Materiál'!F38</f>
        <v>0</v>
      </c>
      <c r="BD59" s="104">
        <f>'03-2 - Materiál'!F39</f>
        <v>0</v>
      </c>
      <c r="BT59" s="105" t="s">
        <v>83</v>
      </c>
      <c r="BV59" s="105" t="s">
        <v>75</v>
      </c>
      <c r="BW59" s="105" t="s">
        <v>96</v>
      </c>
      <c r="BX59" s="105" t="s">
        <v>89</v>
      </c>
      <c r="CL59" s="105" t="s">
        <v>19</v>
      </c>
    </row>
    <row r="60" spans="1:91" s="7" customFormat="1" ht="16.5" customHeight="1">
      <c r="A60" s="88" t="s">
        <v>77</v>
      </c>
      <c r="B60" s="89"/>
      <c r="C60" s="90"/>
      <c r="D60" s="366" t="s">
        <v>97</v>
      </c>
      <c r="E60" s="366"/>
      <c r="F60" s="366"/>
      <c r="G60" s="366"/>
      <c r="H60" s="366"/>
      <c r="I60" s="91"/>
      <c r="J60" s="366" t="s">
        <v>98</v>
      </c>
      <c r="K60" s="366"/>
      <c r="L60" s="366"/>
      <c r="M60" s="366"/>
      <c r="N60" s="366"/>
      <c r="O60" s="366"/>
      <c r="P60" s="366"/>
      <c r="Q60" s="366"/>
      <c r="R60" s="366"/>
      <c r="S60" s="366"/>
      <c r="T60" s="366"/>
      <c r="U60" s="366"/>
      <c r="V60" s="366"/>
      <c r="W60" s="366"/>
      <c r="X60" s="366"/>
      <c r="Y60" s="366"/>
      <c r="Z60" s="366"/>
      <c r="AA60" s="366"/>
      <c r="AB60" s="366"/>
      <c r="AC60" s="366"/>
      <c r="AD60" s="366"/>
      <c r="AE60" s="366"/>
      <c r="AF60" s="366"/>
      <c r="AG60" s="364">
        <f>'04 - Vzduchotechnika'!J30</f>
        <v>0</v>
      </c>
      <c r="AH60" s="365"/>
      <c r="AI60" s="365"/>
      <c r="AJ60" s="365"/>
      <c r="AK60" s="365"/>
      <c r="AL60" s="365"/>
      <c r="AM60" s="365"/>
      <c r="AN60" s="364">
        <f t="shared" si="0"/>
        <v>0</v>
      </c>
      <c r="AO60" s="365"/>
      <c r="AP60" s="365"/>
      <c r="AQ60" s="92" t="s">
        <v>80</v>
      </c>
      <c r="AR60" s="93"/>
      <c r="AS60" s="94">
        <v>0</v>
      </c>
      <c r="AT60" s="95">
        <f t="shared" si="1"/>
        <v>0</v>
      </c>
      <c r="AU60" s="96">
        <f>'04 - Vzduchotechnika'!P81</f>
        <v>0</v>
      </c>
      <c r="AV60" s="95">
        <f>'04 - Vzduchotechnika'!J33</f>
        <v>0</v>
      </c>
      <c r="AW60" s="95">
        <f>'04 - Vzduchotechnika'!J34</f>
        <v>0</v>
      </c>
      <c r="AX60" s="95">
        <f>'04 - Vzduchotechnika'!J35</f>
        <v>0</v>
      </c>
      <c r="AY60" s="95">
        <f>'04 - Vzduchotechnika'!J36</f>
        <v>0</v>
      </c>
      <c r="AZ60" s="95">
        <f>'04 - Vzduchotechnika'!F33</f>
        <v>0</v>
      </c>
      <c r="BA60" s="95">
        <f>'04 - Vzduchotechnika'!F34</f>
        <v>0</v>
      </c>
      <c r="BB60" s="95">
        <f>'04 - Vzduchotechnika'!F35</f>
        <v>0</v>
      </c>
      <c r="BC60" s="95">
        <f>'04 - Vzduchotechnika'!F36</f>
        <v>0</v>
      </c>
      <c r="BD60" s="97">
        <f>'04 - Vzduchotechnika'!F37</f>
        <v>0</v>
      </c>
      <c r="BT60" s="98" t="s">
        <v>81</v>
      </c>
      <c r="BV60" s="98" t="s">
        <v>75</v>
      </c>
      <c r="BW60" s="98" t="s">
        <v>99</v>
      </c>
      <c r="BX60" s="98" t="s">
        <v>5</v>
      </c>
      <c r="CL60" s="98" t="s">
        <v>19</v>
      </c>
      <c r="CM60" s="98" t="s">
        <v>83</v>
      </c>
    </row>
    <row r="61" spans="1:91" s="7" customFormat="1" ht="16.5" customHeight="1">
      <c r="A61" s="88" t="s">
        <v>77</v>
      </c>
      <c r="B61" s="89"/>
      <c r="C61" s="90"/>
      <c r="D61" s="366" t="s">
        <v>100</v>
      </c>
      <c r="E61" s="366"/>
      <c r="F61" s="366"/>
      <c r="G61" s="366"/>
      <c r="H61" s="366"/>
      <c r="I61" s="91"/>
      <c r="J61" s="366" t="s">
        <v>101</v>
      </c>
      <c r="K61" s="366"/>
      <c r="L61" s="366"/>
      <c r="M61" s="366"/>
      <c r="N61" s="366"/>
      <c r="O61" s="366"/>
      <c r="P61" s="366"/>
      <c r="Q61" s="366"/>
      <c r="R61" s="366"/>
      <c r="S61" s="366"/>
      <c r="T61" s="366"/>
      <c r="U61" s="366"/>
      <c r="V61" s="366"/>
      <c r="W61" s="366"/>
      <c r="X61" s="366"/>
      <c r="Y61" s="366"/>
      <c r="Z61" s="366"/>
      <c r="AA61" s="366"/>
      <c r="AB61" s="366"/>
      <c r="AC61" s="366"/>
      <c r="AD61" s="366"/>
      <c r="AE61" s="366"/>
      <c r="AF61" s="366"/>
      <c r="AG61" s="364">
        <f>'VON - Vedlejší a ostatní ...'!J30</f>
        <v>0</v>
      </c>
      <c r="AH61" s="365"/>
      <c r="AI61" s="365"/>
      <c r="AJ61" s="365"/>
      <c r="AK61" s="365"/>
      <c r="AL61" s="365"/>
      <c r="AM61" s="365"/>
      <c r="AN61" s="364">
        <f t="shared" si="0"/>
        <v>0</v>
      </c>
      <c r="AO61" s="365"/>
      <c r="AP61" s="365"/>
      <c r="AQ61" s="92" t="s">
        <v>100</v>
      </c>
      <c r="AR61" s="93"/>
      <c r="AS61" s="106">
        <v>0</v>
      </c>
      <c r="AT61" s="107">
        <f t="shared" si="1"/>
        <v>0</v>
      </c>
      <c r="AU61" s="108">
        <f>'VON - Vedlejší a ostatní ...'!P80</f>
        <v>0</v>
      </c>
      <c r="AV61" s="107">
        <f>'VON - Vedlejší a ostatní ...'!J33</f>
        <v>0</v>
      </c>
      <c r="AW61" s="107">
        <f>'VON - Vedlejší a ostatní ...'!J34</f>
        <v>0</v>
      </c>
      <c r="AX61" s="107">
        <f>'VON - Vedlejší a ostatní ...'!J35</f>
        <v>0</v>
      </c>
      <c r="AY61" s="107">
        <f>'VON - Vedlejší a ostatní ...'!J36</f>
        <v>0</v>
      </c>
      <c r="AZ61" s="107">
        <f>'VON - Vedlejší a ostatní ...'!F33</f>
        <v>0</v>
      </c>
      <c r="BA61" s="107">
        <f>'VON - Vedlejší a ostatní ...'!F34</f>
        <v>0</v>
      </c>
      <c r="BB61" s="107">
        <f>'VON - Vedlejší a ostatní ...'!F35</f>
        <v>0</v>
      </c>
      <c r="BC61" s="107">
        <f>'VON - Vedlejší a ostatní ...'!F36</f>
        <v>0</v>
      </c>
      <c r="BD61" s="109">
        <f>'VON - Vedlejší a ostatní ...'!F37</f>
        <v>0</v>
      </c>
      <c r="BT61" s="98" t="s">
        <v>81</v>
      </c>
      <c r="BV61" s="98" t="s">
        <v>75</v>
      </c>
      <c r="BW61" s="98" t="s">
        <v>102</v>
      </c>
      <c r="BX61" s="98" t="s">
        <v>5</v>
      </c>
      <c r="CL61" s="98" t="s">
        <v>19</v>
      </c>
      <c r="CM61" s="98" t="s">
        <v>83</v>
      </c>
    </row>
    <row r="62" spans="1:91" s="2" customFormat="1" ht="30" customHeight="1">
      <c r="A62" s="36"/>
      <c r="B62" s="37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41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</row>
    <row r="63" spans="1:91" s="2" customFormat="1" ht="6.95" customHeight="1">
      <c r="A63" s="36"/>
      <c r="B63" s="49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41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</row>
  </sheetData>
  <sheetProtection algorithmName="SHA-512" hashValue="tT3TsHuEscQMHJUCmqDMMRBgASc0DJPRZ+CfuT3ORmsudF0r3pvwSqTP4CdPgoY0d3Y19zWMCwHFZpUsf+sT3Q==" saltValue="RrHf8ivRtJTjxbgWXUt8pwivuj9rygRihsDZ4nAzJj5ChPoKKL4MkBewgkkXMy7zxbQ/FBcki3lKrhv8DRMvgg==" spinCount="100000" sheet="1" objects="1" scenarios="1" formatColumns="0" formatRows="0"/>
  <mergeCells count="66">
    <mergeCell ref="AS49:AT51"/>
    <mergeCell ref="AM50:AP50"/>
    <mergeCell ref="C52:G52"/>
    <mergeCell ref="AG52:AM52"/>
    <mergeCell ref="I52:AF52"/>
    <mergeCell ref="AN52:AP52"/>
    <mergeCell ref="D55:H55"/>
    <mergeCell ref="AG55:AM55"/>
    <mergeCell ref="J55:AF55"/>
    <mergeCell ref="AN55:AP55"/>
    <mergeCell ref="AG54:AM54"/>
    <mergeCell ref="AN54:AP54"/>
    <mergeCell ref="D56:H56"/>
    <mergeCell ref="AG56:AM56"/>
    <mergeCell ref="AN56:AP56"/>
    <mergeCell ref="AN57:AP57"/>
    <mergeCell ref="D57:H57"/>
    <mergeCell ref="J57:AF57"/>
    <mergeCell ref="AG57:AM57"/>
    <mergeCell ref="E58:I58"/>
    <mergeCell ref="K58:AF58"/>
    <mergeCell ref="AN59:AP59"/>
    <mergeCell ref="AG59:AM59"/>
    <mergeCell ref="E59:I59"/>
    <mergeCell ref="K59:AF59"/>
    <mergeCell ref="D60:H60"/>
    <mergeCell ref="J60:AF60"/>
    <mergeCell ref="AN61:AP61"/>
    <mergeCell ref="AG61:AM61"/>
    <mergeCell ref="D61:H61"/>
    <mergeCell ref="J61:AF61"/>
    <mergeCell ref="AK30:AO30"/>
    <mergeCell ref="L30:P30"/>
    <mergeCell ref="W30:AE30"/>
    <mergeCell ref="L31:P31"/>
    <mergeCell ref="AN60:AP60"/>
    <mergeCell ref="AG60:AM60"/>
    <mergeCell ref="AN58:AP58"/>
    <mergeCell ref="AG58:AM58"/>
    <mergeCell ref="J56:AF56"/>
    <mergeCell ref="L45:AO45"/>
    <mergeCell ref="AM47:AN47"/>
    <mergeCell ref="AM49:AP49"/>
    <mergeCell ref="AK26:AO26"/>
    <mergeCell ref="L28:P28"/>
    <mergeCell ref="W28:AE28"/>
    <mergeCell ref="AK28:AO28"/>
    <mergeCell ref="W29:AE29"/>
    <mergeCell ref="L29:P29"/>
    <mergeCell ref="AK29:AO29"/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2"/>
    <mergeCell ref="K5:AO5"/>
    <mergeCell ref="K6:AO6"/>
    <mergeCell ref="E14:AJ14"/>
    <mergeCell ref="E23:AN23"/>
  </mergeCells>
  <hyperlinks>
    <hyperlink ref="A55" location="'01 - Termosklad'!C2" display="/" xr:uid="{00000000-0004-0000-0000-000000000000}"/>
    <hyperlink ref="A56" location="'02 - Dešťová kanalizace '!C2" display="/" xr:uid="{00000000-0004-0000-0000-000001000000}"/>
    <hyperlink ref="A58" location="'03-1 - Montáž'!C2" display="/" xr:uid="{00000000-0004-0000-0000-000002000000}"/>
    <hyperlink ref="A59" location="'03-2 - Materiál'!C2" display="/" xr:uid="{00000000-0004-0000-0000-000003000000}"/>
    <hyperlink ref="A60" location="'04 - Vzduchotechnika'!C2" display="/" xr:uid="{00000000-0004-0000-0000-000004000000}"/>
    <hyperlink ref="A61" location="'VON - Vedlejší a ostatní ...'!C2" display="/" xr:uid="{00000000-0004-0000-0000-000005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619"/>
  <sheetViews>
    <sheetView showGridLines="0" tabSelected="1" workbookViewId="0">
      <selection activeCell="F335" sqref="F33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AT2" s="19" t="s">
        <v>82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2"/>
      <c r="AT3" s="19" t="s">
        <v>83</v>
      </c>
    </row>
    <row r="4" spans="1:46" s="1" customFormat="1" ht="24.95" customHeight="1">
      <c r="B4" s="22"/>
      <c r="D4" s="112" t="s">
        <v>103</v>
      </c>
      <c r="L4" s="22"/>
      <c r="M4" s="113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14" t="s">
        <v>16</v>
      </c>
      <c r="L6" s="22"/>
    </row>
    <row r="7" spans="1:46" s="1" customFormat="1" ht="16.5" customHeight="1">
      <c r="B7" s="22"/>
      <c r="E7" s="391" t="str">
        <f>'Rekapitulace stavby'!K6</f>
        <v>Novostavba termoskladu v Malých Hošticích</v>
      </c>
      <c r="F7" s="392"/>
      <c r="G7" s="392"/>
      <c r="H7" s="392"/>
      <c r="L7" s="22"/>
    </row>
    <row r="8" spans="1:46" s="2" customFormat="1" ht="12" customHeight="1">
      <c r="A8" s="36"/>
      <c r="B8" s="41"/>
      <c r="C8" s="36"/>
      <c r="D8" s="114" t="s">
        <v>104</v>
      </c>
      <c r="E8" s="36"/>
      <c r="F8" s="36"/>
      <c r="G8" s="36"/>
      <c r="H8" s="36"/>
      <c r="I8" s="36"/>
      <c r="J8" s="36"/>
      <c r="K8" s="36"/>
      <c r="L8" s="115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93" t="s">
        <v>105</v>
      </c>
      <c r="F9" s="394"/>
      <c r="G9" s="394"/>
      <c r="H9" s="394"/>
      <c r="I9" s="36"/>
      <c r="J9" s="36"/>
      <c r="K9" s="36"/>
      <c r="L9" s="115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115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14" t="s">
        <v>18</v>
      </c>
      <c r="E11" s="36"/>
      <c r="F11" s="105" t="s">
        <v>19</v>
      </c>
      <c r="G11" s="36"/>
      <c r="H11" s="36"/>
      <c r="I11" s="114" t="s">
        <v>20</v>
      </c>
      <c r="J11" s="105" t="s">
        <v>19</v>
      </c>
      <c r="K11" s="36"/>
      <c r="L11" s="115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14" t="s">
        <v>21</v>
      </c>
      <c r="E12" s="36"/>
      <c r="F12" s="105" t="s">
        <v>22</v>
      </c>
      <c r="G12" s="36"/>
      <c r="H12" s="36"/>
      <c r="I12" s="114" t="s">
        <v>23</v>
      </c>
      <c r="J12" s="116" t="str">
        <f>'Rekapitulace stavby'!AN8</f>
        <v>13. 3. 2022</v>
      </c>
      <c r="K12" s="36"/>
      <c r="L12" s="115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41"/>
      <c r="C13" s="36"/>
      <c r="D13" s="36"/>
      <c r="E13" s="36"/>
      <c r="F13" s="36"/>
      <c r="G13" s="36"/>
      <c r="H13" s="36"/>
      <c r="I13" s="36"/>
      <c r="J13" s="36"/>
      <c r="K13" s="36"/>
      <c r="L13" s="115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14" t="s">
        <v>25</v>
      </c>
      <c r="E14" s="36"/>
      <c r="F14" s="36"/>
      <c r="G14" s="36"/>
      <c r="H14" s="36"/>
      <c r="I14" s="114" t="s">
        <v>26</v>
      </c>
      <c r="J14" s="105" t="s">
        <v>27</v>
      </c>
      <c r="K14" s="36"/>
      <c r="L14" s="115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5" t="s">
        <v>28</v>
      </c>
      <c r="F15" s="36"/>
      <c r="G15" s="36"/>
      <c r="H15" s="36"/>
      <c r="I15" s="114" t="s">
        <v>29</v>
      </c>
      <c r="J15" s="105" t="s">
        <v>19</v>
      </c>
      <c r="K15" s="36"/>
      <c r="L15" s="115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115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14" t="s">
        <v>30</v>
      </c>
      <c r="E17" s="36"/>
      <c r="F17" s="36"/>
      <c r="G17" s="36"/>
      <c r="H17" s="36"/>
      <c r="I17" s="114" t="s">
        <v>26</v>
      </c>
      <c r="J17" s="32" t="str">
        <f>'Rekapitulace stavby'!AN13</f>
        <v>Vyplň údaj</v>
      </c>
      <c r="K17" s="36"/>
      <c r="L17" s="11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95" t="str">
        <f>'Rekapitulace stavby'!E14</f>
        <v>Vyplň údaj</v>
      </c>
      <c r="F18" s="396"/>
      <c r="G18" s="396"/>
      <c r="H18" s="396"/>
      <c r="I18" s="114" t="s">
        <v>29</v>
      </c>
      <c r="J18" s="32" t="str">
        <f>'Rekapitulace stavby'!AN14</f>
        <v>Vyplň údaj</v>
      </c>
      <c r="K18" s="36"/>
      <c r="L18" s="115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115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14" t="s">
        <v>32</v>
      </c>
      <c r="E20" s="36"/>
      <c r="F20" s="36"/>
      <c r="G20" s="36"/>
      <c r="H20" s="36"/>
      <c r="I20" s="114" t="s">
        <v>26</v>
      </c>
      <c r="J20" s="105" t="s">
        <v>19</v>
      </c>
      <c r="K20" s="36"/>
      <c r="L20" s="115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5" t="s">
        <v>33</v>
      </c>
      <c r="F21" s="36"/>
      <c r="G21" s="36"/>
      <c r="H21" s="36"/>
      <c r="I21" s="114" t="s">
        <v>29</v>
      </c>
      <c r="J21" s="105" t="s">
        <v>19</v>
      </c>
      <c r="K21" s="36"/>
      <c r="L21" s="115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115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14" t="s">
        <v>35</v>
      </c>
      <c r="E23" s="36"/>
      <c r="F23" s="36"/>
      <c r="G23" s="36"/>
      <c r="H23" s="36"/>
      <c r="I23" s="114" t="s">
        <v>26</v>
      </c>
      <c r="J23" s="105" t="str">
        <f>IF('Rekapitulace stavby'!AN19="","",'Rekapitulace stavby'!AN19)</f>
        <v/>
      </c>
      <c r="K23" s="36"/>
      <c r="L23" s="115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5" t="str">
        <f>IF('Rekapitulace stavby'!E20="","",'Rekapitulace stavby'!E20)</f>
        <v xml:space="preserve"> </v>
      </c>
      <c r="F24" s="36"/>
      <c r="G24" s="36"/>
      <c r="H24" s="36"/>
      <c r="I24" s="114" t="s">
        <v>29</v>
      </c>
      <c r="J24" s="105" t="str">
        <f>IF('Rekapitulace stavby'!AN20="","",'Rekapitulace stavby'!AN20)</f>
        <v/>
      </c>
      <c r="K24" s="36"/>
      <c r="L24" s="115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115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14" t="s">
        <v>37</v>
      </c>
      <c r="E26" s="36"/>
      <c r="F26" s="36"/>
      <c r="G26" s="36"/>
      <c r="H26" s="36"/>
      <c r="I26" s="36"/>
      <c r="J26" s="36"/>
      <c r="K26" s="36"/>
      <c r="L26" s="115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71.25" customHeight="1">
      <c r="A27" s="117"/>
      <c r="B27" s="118"/>
      <c r="C27" s="117"/>
      <c r="D27" s="117"/>
      <c r="E27" s="397" t="s">
        <v>38</v>
      </c>
      <c r="F27" s="397"/>
      <c r="G27" s="397"/>
      <c r="H27" s="397"/>
      <c r="I27" s="117"/>
      <c r="J27" s="117"/>
      <c r="K27" s="117"/>
      <c r="L27" s="119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115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20"/>
      <c r="E29" s="120"/>
      <c r="F29" s="120"/>
      <c r="G29" s="120"/>
      <c r="H29" s="120"/>
      <c r="I29" s="120"/>
      <c r="J29" s="120"/>
      <c r="K29" s="120"/>
      <c r="L29" s="115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21" t="s">
        <v>39</v>
      </c>
      <c r="E30" s="36"/>
      <c r="F30" s="36"/>
      <c r="G30" s="36"/>
      <c r="H30" s="36"/>
      <c r="I30" s="36"/>
      <c r="J30" s="122">
        <f>ROUND(J100, 2)</f>
        <v>0</v>
      </c>
      <c r="K30" s="36"/>
      <c r="L30" s="115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20"/>
      <c r="E31" s="120"/>
      <c r="F31" s="120"/>
      <c r="G31" s="120"/>
      <c r="H31" s="120"/>
      <c r="I31" s="120"/>
      <c r="J31" s="120"/>
      <c r="K31" s="120"/>
      <c r="L31" s="115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23" t="s">
        <v>41</v>
      </c>
      <c r="G32" s="36"/>
      <c r="H32" s="36"/>
      <c r="I32" s="123" t="s">
        <v>40</v>
      </c>
      <c r="J32" s="123" t="s">
        <v>42</v>
      </c>
      <c r="K32" s="36"/>
      <c r="L32" s="115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24" t="s">
        <v>43</v>
      </c>
      <c r="E33" s="114" t="s">
        <v>44</v>
      </c>
      <c r="F33" s="125">
        <f>ROUND((SUM(BE100:BE618)),  2)</f>
        <v>0</v>
      </c>
      <c r="G33" s="36"/>
      <c r="H33" s="36"/>
      <c r="I33" s="126">
        <v>0.21</v>
      </c>
      <c r="J33" s="125">
        <f>ROUND(((SUM(BE100:BE618))*I33),  2)</f>
        <v>0</v>
      </c>
      <c r="K33" s="36"/>
      <c r="L33" s="115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14" t="s">
        <v>45</v>
      </c>
      <c r="F34" s="125">
        <f>ROUND((SUM(BF100:BF618)),  2)</f>
        <v>0</v>
      </c>
      <c r="G34" s="36"/>
      <c r="H34" s="36"/>
      <c r="I34" s="126">
        <v>0.15</v>
      </c>
      <c r="J34" s="125">
        <f>ROUND(((SUM(BF100:BF618))*I34),  2)</f>
        <v>0</v>
      </c>
      <c r="K34" s="36"/>
      <c r="L34" s="115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14" t="s">
        <v>46</v>
      </c>
      <c r="F35" s="125">
        <f>ROUND((SUM(BG100:BG618)),  2)</f>
        <v>0</v>
      </c>
      <c r="G35" s="36"/>
      <c r="H35" s="36"/>
      <c r="I35" s="126">
        <v>0.21</v>
      </c>
      <c r="J35" s="125">
        <f>0</f>
        <v>0</v>
      </c>
      <c r="K35" s="36"/>
      <c r="L35" s="115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14" t="s">
        <v>47</v>
      </c>
      <c r="F36" s="125">
        <f>ROUND((SUM(BH100:BH618)),  2)</f>
        <v>0</v>
      </c>
      <c r="G36" s="36"/>
      <c r="H36" s="36"/>
      <c r="I36" s="126">
        <v>0.15</v>
      </c>
      <c r="J36" s="125">
        <f>0</f>
        <v>0</v>
      </c>
      <c r="K36" s="36"/>
      <c r="L36" s="115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14" t="s">
        <v>48</v>
      </c>
      <c r="F37" s="125">
        <f>ROUND((SUM(BI100:BI618)),  2)</f>
        <v>0</v>
      </c>
      <c r="G37" s="36"/>
      <c r="H37" s="36"/>
      <c r="I37" s="126">
        <v>0</v>
      </c>
      <c r="J37" s="125">
        <f>0</f>
        <v>0</v>
      </c>
      <c r="K37" s="36"/>
      <c r="L37" s="115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115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7"/>
      <c r="D39" s="128" t="s">
        <v>49</v>
      </c>
      <c r="E39" s="129"/>
      <c r="F39" s="129"/>
      <c r="G39" s="130" t="s">
        <v>50</v>
      </c>
      <c r="H39" s="131" t="s">
        <v>51</v>
      </c>
      <c r="I39" s="129"/>
      <c r="J39" s="132">
        <f>SUM(J30:J37)</f>
        <v>0</v>
      </c>
      <c r="K39" s="133"/>
      <c r="L39" s="115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34"/>
      <c r="C40" s="135"/>
      <c r="D40" s="135"/>
      <c r="E40" s="135"/>
      <c r="F40" s="135"/>
      <c r="G40" s="135"/>
      <c r="H40" s="135"/>
      <c r="I40" s="135"/>
      <c r="J40" s="135"/>
      <c r="K40" s="135"/>
      <c r="L40" s="115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36"/>
      <c r="C44" s="137"/>
      <c r="D44" s="137"/>
      <c r="E44" s="137"/>
      <c r="F44" s="137"/>
      <c r="G44" s="137"/>
      <c r="H44" s="137"/>
      <c r="I44" s="137"/>
      <c r="J44" s="137"/>
      <c r="K44" s="137"/>
      <c r="L44" s="115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5" t="s">
        <v>106</v>
      </c>
      <c r="D45" s="38"/>
      <c r="E45" s="38"/>
      <c r="F45" s="38"/>
      <c r="G45" s="38"/>
      <c r="H45" s="38"/>
      <c r="I45" s="38"/>
      <c r="J45" s="38"/>
      <c r="K45" s="38"/>
      <c r="L45" s="115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115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38"/>
      <c r="J47" s="38"/>
      <c r="K47" s="38"/>
      <c r="L47" s="115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89" t="str">
        <f>E7</f>
        <v>Novostavba termoskladu v Malých Hošticích</v>
      </c>
      <c r="F48" s="390"/>
      <c r="G48" s="390"/>
      <c r="H48" s="390"/>
      <c r="I48" s="38"/>
      <c r="J48" s="38"/>
      <c r="K48" s="38"/>
      <c r="L48" s="115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104</v>
      </c>
      <c r="D49" s="38"/>
      <c r="E49" s="38"/>
      <c r="F49" s="38"/>
      <c r="G49" s="38"/>
      <c r="H49" s="38"/>
      <c r="I49" s="38"/>
      <c r="J49" s="38"/>
      <c r="K49" s="38"/>
      <c r="L49" s="115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77" t="str">
        <f>E9</f>
        <v>01 - Termosklad</v>
      </c>
      <c r="F50" s="388"/>
      <c r="G50" s="388"/>
      <c r="H50" s="388"/>
      <c r="I50" s="38"/>
      <c r="J50" s="38"/>
      <c r="K50" s="38"/>
      <c r="L50" s="115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115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21</v>
      </c>
      <c r="D52" s="38"/>
      <c r="E52" s="38"/>
      <c r="F52" s="29" t="str">
        <f>F12</f>
        <v>k.ú. Malé Hoštice, parc.č. 363/1</v>
      </c>
      <c r="G52" s="38"/>
      <c r="H52" s="38"/>
      <c r="I52" s="31" t="s">
        <v>23</v>
      </c>
      <c r="J52" s="61" t="str">
        <f>IF(J12="","",J12)</f>
        <v>13. 3. 2022</v>
      </c>
      <c r="K52" s="38"/>
      <c r="L52" s="115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115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5.2" customHeight="1">
      <c r="A54" s="36"/>
      <c r="B54" s="37"/>
      <c r="C54" s="31" t="s">
        <v>25</v>
      </c>
      <c r="D54" s="38"/>
      <c r="E54" s="38"/>
      <c r="F54" s="29" t="str">
        <f>E15</f>
        <v>ZP Otice, a.s., Hlavní 266, 747 81 Otice</v>
      </c>
      <c r="G54" s="38"/>
      <c r="H54" s="38"/>
      <c r="I54" s="31" t="s">
        <v>32</v>
      </c>
      <c r="J54" s="34" t="str">
        <f>E21</f>
        <v>Ing. Martin Heider</v>
      </c>
      <c r="K54" s="38"/>
      <c r="L54" s="115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1" t="s">
        <v>30</v>
      </c>
      <c r="D55" s="38"/>
      <c r="E55" s="38"/>
      <c r="F55" s="29" t="str">
        <f>IF(E18="","",E18)</f>
        <v>Vyplň údaj</v>
      </c>
      <c r="G55" s="38"/>
      <c r="H55" s="38"/>
      <c r="I55" s="31" t="s">
        <v>35</v>
      </c>
      <c r="J55" s="34" t="str">
        <f>E24</f>
        <v xml:space="preserve"> </v>
      </c>
      <c r="K55" s="38"/>
      <c r="L55" s="115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115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38" t="s">
        <v>107</v>
      </c>
      <c r="D57" s="139"/>
      <c r="E57" s="139"/>
      <c r="F57" s="139"/>
      <c r="G57" s="139"/>
      <c r="H57" s="139"/>
      <c r="I57" s="139"/>
      <c r="J57" s="140" t="s">
        <v>108</v>
      </c>
      <c r="K57" s="139"/>
      <c r="L57" s="115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115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41" t="s">
        <v>71</v>
      </c>
      <c r="D59" s="38"/>
      <c r="E59" s="38"/>
      <c r="F59" s="38"/>
      <c r="G59" s="38"/>
      <c r="H59" s="38"/>
      <c r="I59" s="38"/>
      <c r="J59" s="79">
        <f>J100</f>
        <v>0</v>
      </c>
      <c r="K59" s="38"/>
      <c r="L59" s="115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109</v>
      </c>
    </row>
    <row r="60" spans="1:47" s="9" customFormat="1" ht="24.95" customHeight="1">
      <c r="B60" s="142"/>
      <c r="C60" s="143"/>
      <c r="D60" s="144" t="s">
        <v>110</v>
      </c>
      <c r="E60" s="145"/>
      <c r="F60" s="145"/>
      <c r="G60" s="145"/>
      <c r="H60" s="145"/>
      <c r="I60" s="145"/>
      <c r="J60" s="146">
        <f>J101</f>
        <v>0</v>
      </c>
      <c r="K60" s="143"/>
      <c r="L60" s="147"/>
    </row>
    <row r="61" spans="1:47" s="10" customFormat="1" ht="19.899999999999999" customHeight="1">
      <c r="B61" s="148"/>
      <c r="C61" s="99"/>
      <c r="D61" s="149" t="s">
        <v>111</v>
      </c>
      <c r="E61" s="150"/>
      <c r="F61" s="150"/>
      <c r="G61" s="150"/>
      <c r="H61" s="150"/>
      <c r="I61" s="150"/>
      <c r="J61" s="151">
        <f>J102</f>
        <v>0</v>
      </c>
      <c r="K61" s="99"/>
      <c r="L61" s="152"/>
    </row>
    <row r="62" spans="1:47" s="10" customFormat="1" ht="19.899999999999999" customHeight="1">
      <c r="B62" s="148"/>
      <c r="C62" s="99"/>
      <c r="D62" s="149" t="s">
        <v>112</v>
      </c>
      <c r="E62" s="150"/>
      <c r="F62" s="150"/>
      <c r="G62" s="150"/>
      <c r="H62" s="150"/>
      <c r="I62" s="150"/>
      <c r="J62" s="151">
        <f>J147</f>
        <v>0</v>
      </c>
      <c r="K62" s="99"/>
      <c r="L62" s="152"/>
    </row>
    <row r="63" spans="1:47" s="10" customFormat="1" ht="19.899999999999999" customHeight="1">
      <c r="B63" s="148"/>
      <c r="C63" s="99"/>
      <c r="D63" s="149" t="s">
        <v>113</v>
      </c>
      <c r="E63" s="150"/>
      <c r="F63" s="150"/>
      <c r="G63" s="150"/>
      <c r="H63" s="150"/>
      <c r="I63" s="150"/>
      <c r="J63" s="151">
        <f>J181</f>
        <v>0</v>
      </c>
      <c r="K63" s="99"/>
      <c r="L63" s="152"/>
    </row>
    <row r="64" spans="1:47" s="10" customFormat="1" ht="19.899999999999999" customHeight="1">
      <c r="B64" s="148"/>
      <c r="C64" s="99"/>
      <c r="D64" s="149" t="s">
        <v>114</v>
      </c>
      <c r="E64" s="150"/>
      <c r="F64" s="150"/>
      <c r="G64" s="150"/>
      <c r="H64" s="150"/>
      <c r="I64" s="150"/>
      <c r="J64" s="151">
        <f>J194</f>
        <v>0</v>
      </c>
      <c r="K64" s="99"/>
      <c r="L64" s="152"/>
    </row>
    <row r="65" spans="2:12" s="10" customFormat="1" ht="19.899999999999999" customHeight="1">
      <c r="B65" s="148"/>
      <c r="C65" s="99"/>
      <c r="D65" s="149" t="s">
        <v>115</v>
      </c>
      <c r="E65" s="150"/>
      <c r="F65" s="150"/>
      <c r="G65" s="150"/>
      <c r="H65" s="150"/>
      <c r="I65" s="150"/>
      <c r="J65" s="151">
        <f>J292</f>
        <v>0</v>
      </c>
      <c r="K65" s="99"/>
      <c r="L65" s="152"/>
    </row>
    <row r="66" spans="2:12" s="10" customFormat="1" ht="19.899999999999999" customHeight="1">
      <c r="B66" s="148"/>
      <c r="C66" s="99"/>
      <c r="D66" s="149" t="s">
        <v>116</v>
      </c>
      <c r="E66" s="150"/>
      <c r="F66" s="150"/>
      <c r="G66" s="150"/>
      <c r="H66" s="150"/>
      <c r="I66" s="150"/>
      <c r="J66" s="151">
        <f>J302</f>
        <v>0</v>
      </c>
      <c r="K66" s="99"/>
      <c r="L66" s="152"/>
    </row>
    <row r="67" spans="2:12" s="10" customFormat="1" ht="19.899999999999999" customHeight="1">
      <c r="B67" s="148"/>
      <c r="C67" s="99"/>
      <c r="D67" s="149" t="s">
        <v>117</v>
      </c>
      <c r="E67" s="150"/>
      <c r="F67" s="150"/>
      <c r="G67" s="150"/>
      <c r="H67" s="150"/>
      <c r="I67" s="150"/>
      <c r="J67" s="151">
        <f>J307</f>
        <v>0</v>
      </c>
      <c r="K67" s="99"/>
      <c r="L67" s="152"/>
    </row>
    <row r="68" spans="2:12" s="10" customFormat="1" ht="19.899999999999999" customHeight="1">
      <c r="B68" s="148"/>
      <c r="C68" s="99"/>
      <c r="D68" s="149" t="s">
        <v>118</v>
      </c>
      <c r="E68" s="150"/>
      <c r="F68" s="150"/>
      <c r="G68" s="150"/>
      <c r="H68" s="150"/>
      <c r="I68" s="150"/>
      <c r="J68" s="151">
        <f>J322</f>
        <v>0</v>
      </c>
      <c r="K68" s="99"/>
      <c r="L68" s="152"/>
    </row>
    <row r="69" spans="2:12" s="10" customFormat="1" ht="19.899999999999999" customHeight="1">
      <c r="B69" s="148"/>
      <c r="C69" s="99"/>
      <c r="D69" s="149" t="s">
        <v>119</v>
      </c>
      <c r="E69" s="150"/>
      <c r="F69" s="150"/>
      <c r="G69" s="150"/>
      <c r="H69" s="150"/>
      <c r="I69" s="150"/>
      <c r="J69" s="151">
        <f>J346</f>
        <v>0</v>
      </c>
      <c r="K69" s="99"/>
      <c r="L69" s="152"/>
    </row>
    <row r="70" spans="2:12" s="10" customFormat="1" ht="19.899999999999999" customHeight="1">
      <c r="B70" s="148"/>
      <c r="C70" s="99"/>
      <c r="D70" s="149" t="s">
        <v>120</v>
      </c>
      <c r="E70" s="150"/>
      <c r="F70" s="150"/>
      <c r="G70" s="150"/>
      <c r="H70" s="150"/>
      <c r="I70" s="150"/>
      <c r="J70" s="151">
        <f>J419</f>
        <v>0</v>
      </c>
      <c r="K70" s="99"/>
      <c r="L70" s="152"/>
    </row>
    <row r="71" spans="2:12" s="10" customFormat="1" ht="19.899999999999999" customHeight="1">
      <c r="B71" s="148"/>
      <c r="C71" s="99"/>
      <c r="D71" s="149" t="s">
        <v>121</v>
      </c>
      <c r="E71" s="150"/>
      <c r="F71" s="150"/>
      <c r="G71" s="150"/>
      <c r="H71" s="150"/>
      <c r="I71" s="150"/>
      <c r="J71" s="151">
        <f>J431</f>
        <v>0</v>
      </c>
      <c r="K71" s="99"/>
      <c r="L71" s="152"/>
    </row>
    <row r="72" spans="2:12" s="10" customFormat="1" ht="19.899999999999999" customHeight="1">
      <c r="B72" s="148"/>
      <c r="C72" s="99"/>
      <c r="D72" s="149" t="s">
        <v>122</v>
      </c>
      <c r="E72" s="150"/>
      <c r="F72" s="150"/>
      <c r="G72" s="150"/>
      <c r="H72" s="150"/>
      <c r="I72" s="150"/>
      <c r="J72" s="151">
        <f>J438</f>
        <v>0</v>
      </c>
      <c r="K72" s="99"/>
      <c r="L72" s="152"/>
    </row>
    <row r="73" spans="2:12" s="10" customFormat="1" ht="19.899999999999999" customHeight="1">
      <c r="B73" s="148"/>
      <c r="C73" s="99"/>
      <c r="D73" s="149" t="s">
        <v>123</v>
      </c>
      <c r="E73" s="150"/>
      <c r="F73" s="150"/>
      <c r="G73" s="150"/>
      <c r="H73" s="150"/>
      <c r="I73" s="150"/>
      <c r="J73" s="151">
        <f>J543</f>
        <v>0</v>
      </c>
      <c r="K73" s="99"/>
      <c r="L73" s="152"/>
    </row>
    <row r="74" spans="2:12" s="10" customFormat="1" ht="19.899999999999999" customHeight="1">
      <c r="B74" s="148"/>
      <c r="C74" s="99"/>
      <c r="D74" s="149" t="s">
        <v>124</v>
      </c>
      <c r="E74" s="150"/>
      <c r="F74" s="150"/>
      <c r="G74" s="150"/>
      <c r="H74" s="150"/>
      <c r="I74" s="150"/>
      <c r="J74" s="151">
        <f>J553</f>
        <v>0</v>
      </c>
      <c r="K74" s="99"/>
      <c r="L74" s="152"/>
    </row>
    <row r="75" spans="2:12" s="9" customFormat="1" ht="24.95" customHeight="1">
      <c r="B75" s="142"/>
      <c r="C75" s="143"/>
      <c r="D75" s="144" t="s">
        <v>125</v>
      </c>
      <c r="E75" s="145"/>
      <c r="F75" s="145"/>
      <c r="G75" s="145"/>
      <c r="H75" s="145"/>
      <c r="I75" s="145"/>
      <c r="J75" s="146">
        <f>J556</f>
        <v>0</v>
      </c>
      <c r="K75" s="143"/>
      <c r="L75" s="147"/>
    </row>
    <row r="76" spans="2:12" s="10" customFormat="1" ht="19.899999999999999" customHeight="1">
      <c r="B76" s="148"/>
      <c r="C76" s="99"/>
      <c r="D76" s="149" t="s">
        <v>126</v>
      </c>
      <c r="E76" s="150"/>
      <c r="F76" s="150"/>
      <c r="G76" s="150"/>
      <c r="H76" s="150"/>
      <c r="I76" s="150"/>
      <c r="J76" s="151">
        <f>J557</f>
        <v>0</v>
      </c>
      <c r="K76" s="99"/>
      <c r="L76" s="152"/>
    </row>
    <row r="77" spans="2:12" s="10" customFormat="1" ht="19.899999999999999" customHeight="1">
      <c r="B77" s="148"/>
      <c r="C77" s="99"/>
      <c r="D77" s="149" t="s">
        <v>127</v>
      </c>
      <c r="E77" s="150"/>
      <c r="F77" s="150"/>
      <c r="G77" s="150"/>
      <c r="H77" s="150"/>
      <c r="I77" s="150"/>
      <c r="J77" s="151">
        <f>J573</f>
        <v>0</v>
      </c>
      <c r="K77" s="99"/>
      <c r="L77" s="152"/>
    </row>
    <row r="78" spans="2:12" s="10" customFormat="1" ht="19.899999999999999" customHeight="1">
      <c r="B78" s="148"/>
      <c r="C78" s="99"/>
      <c r="D78" s="149" t="s">
        <v>128</v>
      </c>
      <c r="E78" s="150"/>
      <c r="F78" s="150"/>
      <c r="G78" s="150"/>
      <c r="H78" s="150"/>
      <c r="I78" s="150"/>
      <c r="J78" s="151">
        <f>J586</f>
        <v>0</v>
      </c>
      <c r="K78" s="99"/>
      <c r="L78" s="152"/>
    </row>
    <row r="79" spans="2:12" s="10" customFormat="1" ht="19.899999999999999" customHeight="1">
      <c r="B79" s="148"/>
      <c r="C79" s="99"/>
      <c r="D79" s="149" t="s">
        <v>129</v>
      </c>
      <c r="E79" s="150"/>
      <c r="F79" s="150"/>
      <c r="G79" s="150"/>
      <c r="H79" s="150"/>
      <c r="I79" s="150"/>
      <c r="J79" s="151">
        <f>J593</f>
        <v>0</v>
      </c>
      <c r="K79" s="99"/>
      <c r="L79" s="152"/>
    </row>
    <row r="80" spans="2:12" s="10" customFormat="1" ht="19.899999999999999" customHeight="1">
      <c r="B80" s="148"/>
      <c r="C80" s="99"/>
      <c r="D80" s="149" t="s">
        <v>130</v>
      </c>
      <c r="E80" s="150"/>
      <c r="F80" s="150"/>
      <c r="G80" s="150"/>
      <c r="H80" s="150"/>
      <c r="I80" s="150"/>
      <c r="J80" s="151">
        <f>J614</f>
        <v>0</v>
      </c>
      <c r="K80" s="99"/>
      <c r="L80" s="152"/>
    </row>
    <row r="81" spans="1:31" s="2" customFormat="1" ht="21.75" customHeight="1">
      <c r="A81" s="36"/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115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31" s="2" customFormat="1" ht="6.95" customHeight="1">
      <c r="A82" s="36"/>
      <c r="B82" s="49"/>
      <c r="C82" s="50"/>
      <c r="D82" s="50"/>
      <c r="E82" s="50"/>
      <c r="F82" s="50"/>
      <c r="G82" s="50"/>
      <c r="H82" s="50"/>
      <c r="I82" s="50"/>
      <c r="J82" s="50"/>
      <c r="K82" s="50"/>
      <c r="L82" s="115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6" spans="1:31" s="2" customFormat="1" ht="6.95" customHeight="1">
      <c r="A86" s="36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115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31" s="2" customFormat="1" ht="24.95" customHeight="1">
      <c r="A87" s="36"/>
      <c r="B87" s="37"/>
      <c r="C87" s="25" t="s">
        <v>131</v>
      </c>
      <c r="D87" s="38"/>
      <c r="E87" s="38"/>
      <c r="F87" s="38"/>
      <c r="G87" s="38"/>
      <c r="H87" s="38"/>
      <c r="I87" s="38"/>
      <c r="J87" s="38"/>
      <c r="K87" s="38"/>
      <c r="L87" s="115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31" s="2" customFormat="1" ht="6.95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115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31" s="2" customFormat="1" ht="12" customHeight="1">
      <c r="A89" s="36"/>
      <c r="B89" s="37"/>
      <c r="C89" s="31" t="s">
        <v>16</v>
      </c>
      <c r="D89" s="38"/>
      <c r="E89" s="38"/>
      <c r="F89" s="38"/>
      <c r="G89" s="38"/>
      <c r="H89" s="38"/>
      <c r="I89" s="38"/>
      <c r="J89" s="38"/>
      <c r="K89" s="38"/>
      <c r="L89" s="115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31" s="2" customFormat="1" ht="16.5" customHeight="1">
      <c r="A90" s="36"/>
      <c r="B90" s="37"/>
      <c r="C90" s="38"/>
      <c r="D90" s="38"/>
      <c r="E90" s="389" t="str">
        <f>E7</f>
        <v>Novostavba termoskladu v Malých Hošticích</v>
      </c>
      <c r="F90" s="390"/>
      <c r="G90" s="390"/>
      <c r="H90" s="390"/>
      <c r="I90" s="38"/>
      <c r="J90" s="38"/>
      <c r="K90" s="38"/>
      <c r="L90" s="115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31" s="2" customFormat="1" ht="12" customHeight="1">
      <c r="A91" s="36"/>
      <c r="B91" s="37"/>
      <c r="C91" s="31" t="s">
        <v>104</v>
      </c>
      <c r="D91" s="38"/>
      <c r="E91" s="38"/>
      <c r="F91" s="38"/>
      <c r="G91" s="38"/>
      <c r="H91" s="38"/>
      <c r="I91" s="38"/>
      <c r="J91" s="38"/>
      <c r="K91" s="38"/>
      <c r="L91" s="115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31" s="2" customFormat="1" ht="16.5" customHeight="1">
      <c r="A92" s="36"/>
      <c r="B92" s="37"/>
      <c r="C92" s="38"/>
      <c r="D92" s="38"/>
      <c r="E92" s="377" t="str">
        <f>E9</f>
        <v>01 - Termosklad</v>
      </c>
      <c r="F92" s="388"/>
      <c r="G92" s="388"/>
      <c r="H92" s="388"/>
      <c r="I92" s="38"/>
      <c r="J92" s="38"/>
      <c r="K92" s="38"/>
      <c r="L92" s="115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31" s="2" customFormat="1" ht="6.95" customHeight="1">
      <c r="A93" s="36"/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115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31" s="2" customFormat="1" ht="12" customHeight="1">
      <c r="A94" s="36"/>
      <c r="B94" s="37"/>
      <c r="C94" s="31" t="s">
        <v>21</v>
      </c>
      <c r="D94" s="38"/>
      <c r="E94" s="38"/>
      <c r="F94" s="29" t="str">
        <f>F12</f>
        <v>k.ú. Malé Hoštice, parc.č. 363/1</v>
      </c>
      <c r="G94" s="38"/>
      <c r="H94" s="38"/>
      <c r="I94" s="31" t="s">
        <v>23</v>
      </c>
      <c r="J94" s="61" t="str">
        <f>IF(J12="","",J12)</f>
        <v>13. 3. 2022</v>
      </c>
      <c r="K94" s="38"/>
      <c r="L94" s="115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31" s="2" customFormat="1" ht="6.95" customHeight="1">
      <c r="A95" s="36"/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115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31" s="2" customFormat="1" ht="15.2" customHeight="1">
      <c r="A96" s="36"/>
      <c r="B96" s="37"/>
      <c r="C96" s="31" t="s">
        <v>25</v>
      </c>
      <c r="D96" s="38"/>
      <c r="E96" s="38"/>
      <c r="F96" s="29" t="str">
        <f>E15</f>
        <v>ZP Otice, a.s., Hlavní 266, 747 81 Otice</v>
      </c>
      <c r="G96" s="38"/>
      <c r="H96" s="38"/>
      <c r="I96" s="31" t="s">
        <v>32</v>
      </c>
      <c r="J96" s="34" t="str">
        <f>E21</f>
        <v>Ing. Martin Heider</v>
      </c>
      <c r="K96" s="38"/>
      <c r="L96" s="115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</row>
    <row r="97" spans="1:65" s="2" customFormat="1" ht="15.2" customHeight="1">
      <c r="A97" s="36"/>
      <c r="B97" s="37"/>
      <c r="C97" s="31" t="s">
        <v>30</v>
      </c>
      <c r="D97" s="38"/>
      <c r="E97" s="38"/>
      <c r="F97" s="29" t="str">
        <f>IF(E18="","",E18)</f>
        <v>Vyplň údaj</v>
      </c>
      <c r="G97" s="38"/>
      <c r="H97" s="38"/>
      <c r="I97" s="31" t="s">
        <v>35</v>
      </c>
      <c r="J97" s="34" t="str">
        <f>E24</f>
        <v xml:space="preserve"> </v>
      </c>
      <c r="K97" s="38"/>
      <c r="L97" s="115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</row>
    <row r="98" spans="1:65" s="2" customFormat="1" ht="10.35" customHeight="1">
      <c r="A98" s="36"/>
      <c r="B98" s="37"/>
      <c r="C98" s="38"/>
      <c r="D98" s="38"/>
      <c r="E98" s="38"/>
      <c r="F98" s="38"/>
      <c r="G98" s="38"/>
      <c r="H98" s="38"/>
      <c r="I98" s="38"/>
      <c r="J98" s="38"/>
      <c r="K98" s="38"/>
      <c r="L98" s="115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</row>
    <row r="99" spans="1:65" s="11" customFormat="1" ht="29.25" customHeight="1">
      <c r="A99" s="153"/>
      <c r="B99" s="154"/>
      <c r="C99" s="155" t="s">
        <v>132</v>
      </c>
      <c r="D99" s="156" t="s">
        <v>58</v>
      </c>
      <c r="E99" s="156" t="s">
        <v>54</v>
      </c>
      <c r="F99" s="156" t="s">
        <v>55</v>
      </c>
      <c r="G99" s="156" t="s">
        <v>133</v>
      </c>
      <c r="H99" s="156" t="s">
        <v>134</v>
      </c>
      <c r="I99" s="156" t="s">
        <v>135</v>
      </c>
      <c r="J99" s="156" t="s">
        <v>108</v>
      </c>
      <c r="K99" s="157" t="s">
        <v>136</v>
      </c>
      <c r="L99" s="158"/>
      <c r="M99" s="70" t="s">
        <v>19</v>
      </c>
      <c r="N99" s="71" t="s">
        <v>43</v>
      </c>
      <c r="O99" s="71" t="s">
        <v>137</v>
      </c>
      <c r="P99" s="71" t="s">
        <v>138</v>
      </c>
      <c r="Q99" s="71" t="s">
        <v>139</v>
      </c>
      <c r="R99" s="71" t="s">
        <v>140</v>
      </c>
      <c r="S99" s="71" t="s">
        <v>141</v>
      </c>
      <c r="T99" s="72" t="s">
        <v>142</v>
      </c>
      <c r="U99" s="153"/>
      <c r="V99" s="153"/>
      <c r="W99" s="153"/>
      <c r="X99" s="153"/>
      <c r="Y99" s="153"/>
      <c r="Z99" s="153"/>
      <c r="AA99" s="153"/>
      <c r="AB99" s="153"/>
      <c r="AC99" s="153"/>
      <c r="AD99" s="153"/>
      <c r="AE99" s="153"/>
    </row>
    <row r="100" spans="1:65" s="2" customFormat="1" ht="22.9" customHeight="1">
      <c r="A100" s="36"/>
      <c r="B100" s="37"/>
      <c r="C100" s="77" t="s">
        <v>143</v>
      </c>
      <c r="D100" s="38"/>
      <c r="E100" s="38"/>
      <c r="F100" s="38"/>
      <c r="G100" s="38"/>
      <c r="H100" s="38"/>
      <c r="I100" s="38"/>
      <c r="J100" s="159">
        <f>BK100</f>
        <v>0</v>
      </c>
      <c r="K100" s="38"/>
      <c r="L100" s="41"/>
      <c r="M100" s="73"/>
      <c r="N100" s="160"/>
      <c r="O100" s="74"/>
      <c r="P100" s="161">
        <f>P101+P556</f>
        <v>0</v>
      </c>
      <c r="Q100" s="74"/>
      <c r="R100" s="161">
        <f>R101+R556</f>
        <v>828.47461251000004</v>
      </c>
      <c r="S100" s="74"/>
      <c r="T100" s="162">
        <f>T101+T556</f>
        <v>181.11868800000002</v>
      </c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T100" s="19" t="s">
        <v>72</v>
      </c>
      <c r="AU100" s="19" t="s">
        <v>109</v>
      </c>
      <c r="BK100" s="163">
        <f>BK101+BK556</f>
        <v>0</v>
      </c>
    </row>
    <row r="101" spans="1:65" s="12" customFormat="1" ht="25.9" customHeight="1">
      <c r="B101" s="164"/>
      <c r="C101" s="165"/>
      <c r="D101" s="166" t="s">
        <v>72</v>
      </c>
      <c r="E101" s="167" t="s">
        <v>144</v>
      </c>
      <c r="F101" s="167" t="s">
        <v>145</v>
      </c>
      <c r="G101" s="165"/>
      <c r="H101" s="165"/>
      <c r="I101" s="168"/>
      <c r="J101" s="169">
        <f>BK101</f>
        <v>0</v>
      </c>
      <c r="K101" s="165"/>
      <c r="L101" s="170"/>
      <c r="M101" s="171"/>
      <c r="N101" s="172"/>
      <c r="O101" s="172"/>
      <c r="P101" s="173">
        <f>P102+P147+P181+P194+P292+P302+P307+P322+P346+P419+P431+P438+P543+P553</f>
        <v>0</v>
      </c>
      <c r="Q101" s="172"/>
      <c r="R101" s="173">
        <f>R102+R147+R181+R194+R292+R302+R307+R322+R346+R419+R431+R438+R543+R553</f>
        <v>824.28874934999999</v>
      </c>
      <c r="S101" s="172"/>
      <c r="T101" s="174">
        <f>T102+T147+T181+T194+T292+T302+T307+T322+T346+T419+T431+T438+T543+T553</f>
        <v>181.11868800000002</v>
      </c>
      <c r="AR101" s="175" t="s">
        <v>81</v>
      </c>
      <c r="AT101" s="176" t="s">
        <v>72</v>
      </c>
      <c r="AU101" s="176" t="s">
        <v>73</v>
      </c>
      <c r="AY101" s="175" t="s">
        <v>146</v>
      </c>
      <c r="BK101" s="177">
        <f>BK102+BK147+BK181+BK194+BK292+BK302+BK307+BK322+BK346+BK419+BK431+BK438+BK543+BK553</f>
        <v>0</v>
      </c>
    </row>
    <row r="102" spans="1:65" s="12" customFormat="1" ht="22.9" customHeight="1">
      <c r="B102" s="164"/>
      <c r="C102" s="165"/>
      <c r="D102" s="166" t="s">
        <v>72</v>
      </c>
      <c r="E102" s="178" t="s">
        <v>81</v>
      </c>
      <c r="F102" s="178" t="s">
        <v>147</v>
      </c>
      <c r="G102" s="165"/>
      <c r="H102" s="165"/>
      <c r="I102" s="168"/>
      <c r="J102" s="179">
        <f>BK102</f>
        <v>0</v>
      </c>
      <c r="K102" s="165"/>
      <c r="L102" s="170"/>
      <c r="M102" s="171"/>
      <c r="N102" s="172"/>
      <c r="O102" s="172"/>
      <c r="P102" s="173">
        <f>SUM(P103:P146)</f>
        <v>0</v>
      </c>
      <c r="Q102" s="172"/>
      <c r="R102" s="173">
        <f>SUM(R103:R146)</f>
        <v>0</v>
      </c>
      <c r="S102" s="172"/>
      <c r="T102" s="174">
        <f>SUM(T103:T146)</f>
        <v>0</v>
      </c>
      <c r="AR102" s="175" t="s">
        <v>81</v>
      </c>
      <c r="AT102" s="176" t="s">
        <v>72</v>
      </c>
      <c r="AU102" s="176" t="s">
        <v>81</v>
      </c>
      <c r="AY102" s="175" t="s">
        <v>146</v>
      </c>
      <c r="BK102" s="177">
        <f>SUM(BK103:BK146)</f>
        <v>0</v>
      </c>
    </row>
    <row r="103" spans="1:65" s="2" customFormat="1" ht="44.25" customHeight="1">
      <c r="A103" s="36"/>
      <c r="B103" s="37"/>
      <c r="C103" s="180" t="s">
        <v>81</v>
      </c>
      <c r="D103" s="180" t="s">
        <v>148</v>
      </c>
      <c r="E103" s="181" t="s">
        <v>149</v>
      </c>
      <c r="F103" s="182" t="s">
        <v>150</v>
      </c>
      <c r="G103" s="183" t="s">
        <v>151</v>
      </c>
      <c r="H103" s="184">
        <v>10.167</v>
      </c>
      <c r="I103" s="185"/>
      <c r="J103" s="186">
        <f>ROUND(I103*H103,2)</f>
        <v>0</v>
      </c>
      <c r="K103" s="182" t="s">
        <v>152</v>
      </c>
      <c r="L103" s="41"/>
      <c r="M103" s="187" t="s">
        <v>19</v>
      </c>
      <c r="N103" s="188" t="s">
        <v>44</v>
      </c>
      <c r="O103" s="66"/>
      <c r="P103" s="189">
        <f>O103*H103</f>
        <v>0</v>
      </c>
      <c r="Q103" s="189">
        <v>0</v>
      </c>
      <c r="R103" s="189">
        <f>Q103*H103</f>
        <v>0</v>
      </c>
      <c r="S103" s="189">
        <v>0</v>
      </c>
      <c r="T103" s="190">
        <f>S103*H103</f>
        <v>0</v>
      </c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R103" s="191" t="s">
        <v>153</v>
      </c>
      <c r="AT103" s="191" t="s">
        <v>148</v>
      </c>
      <c r="AU103" s="191" t="s">
        <v>83</v>
      </c>
      <c r="AY103" s="19" t="s">
        <v>146</v>
      </c>
      <c r="BE103" s="192">
        <f>IF(N103="základní",J103,0)</f>
        <v>0</v>
      </c>
      <c r="BF103" s="192">
        <f>IF(N103="snížená",J103,0)</f>
        <v>0</v>
      </c>
      <c r="BG103" s="192">
        <f>IF(N103="zákl. přenesená",J103,0)</f>
        <v>0</v>
      </c>
      <c r="BH103" s="192">
        <f>IF(N103="sníž. přenesená",J103,0)</f>
        <v>0</v>
      </c>
      <c r="BI103" s="192">
        <f>IF(N103="nulová",J103,0)</f>
        <v>0</v>
      </c>
      <c r="BJ103" s="19" t="s">
        <v>81</v>
      </c>
      <c r="BK103" s="192">
        <f>ROUND(I103*H103,2)</f>
        <v>0</v>
      </c>
      <c r="BL103" s="19" t="s">
        <v>153</v>
      </c>
      <c r="BM103" s="191" t="s">
        <v>154</v>
      </c>
    </row>
    <row r="104" spans="1:65" s="2" customFormat="1">
      <c r="A104" s="36"/>
      <c r="B104" s="37"/>
      <c r="C104" s="38"/>
      <c r="D104" s="193" t="s">
        <v>155</v>
      </c>
      <c r="E104" s="38"/>
      <c r="F104" s="194" t="s">
        <v>156</v>
      </c>
      <c r="G104" s="38"/>
      <c r="H104" s="38"/>
      <c r="I104" s="195"/>
      <c r="J104" s="38"/>
      <c r="K104" s="38"/>
      <c r="L104" s="41"/>
      <c r="M104" s="196"/>
      <c r="N104" s="197"/>
      <c r="O104" s="66"/>
      <c r="P104" s="66"/>
      <c r="Q104" s="66"/>
      <c r="R104" s="66"/>
      <c r="S104" s="66"/>
      <c r="T104" s="67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T104" s="19" t="s">
        <v>155</v>
      </c>
      <c r="AU104" s="19" t="s">
        <v>83</v>
      </c>
    </row>
    <row r="105" spans="1:65" s="13" customFormat="1">
      <c r="B105" s="198"/>
      <c r="C105" s="199"/>
      <c r="D105" s="200" t="s">
        <v>157</v>
      </c>
      <c r="E105" s="201" t="s">
        <v>19</v>
      </c>
      <c r="F105" s="202" t="s">
        <v>158</v>
      </c>
      <c r="G105" s="199"/>
      <c r="H105" s="201" t="s">
        <v>19</v>
      </c>
      <c r="I105" s="203"/>
      <c r="J105" s="199"/>
      <c r="K105" s="199"/>
      <c r="L105" s="204"/>
      <c r="M105" s="205"/>
      <c r="N105" s="206"/>
      <c r="O105" s="206"/>
      <c r="P105" s="206"/>
      <c r="Q105" s="206"/>
      <c r="R105" s="206"/>
      <c r="S105" s="206"/>
      <c r="T105" s="207"/>
      <c r="AT105" s="208" t="s">
        <v>157</v>
      </c>
      <c r="AU105" s="208" t="s">
        <v>83</v>
      </c>
      <c r="AV105" s="13" t="s">
        <v>81</v>
      </c>
      <c r="AW105" s="13" t="s">
        <v>34</v>
      </c>
      <c r="AX105" s="13" t="s">
        <v>73</v>
      </c>
      <c r="AY105" s="208" t="s">
        <v>146</v>
      </c>
    </row>
    <row r="106" spans="1:65" s="13" customFormat="1">
      <c r="B106" s="198"/>
      <c r="C106" s="199"/>
      <c r="D106" s="200" t="s">
        <v>157</v>
      </c>
      <c r="E106" s="201" t="s">
        <v>19</v>
      </c>
      <c r="F106" s="202" t="s">
        <v>159</v>
      </c>
      <c r="G106" s="199"/>
      <c r="H106" s="201" t="s">
        <v>19</v>
      </c>
      <c r="I106" s="203"/>
      <c r="J106" s="199"/>
      <c r="K106" s="199"/>
      <c r="L106" s="204"/>
      <c r="M106" s="205"/>
      <c r="N106" s="206"/>
      <c r="O106" s="206"/>
      <c r="P106" s="206"/>
      <c r="Q106" s="206"/>
      <c r="R106" s="206"/>
      <c r="S106" s="206"/>
      <c r="T106" s="207"/>
      <c r="AT106" s="208" t="s">
        <v>157</v>
      </c>
      <c r="AU106" s="208" t="s">
        <v>83</v>
      </c>
      <c r="AV106" s="13" t="s">
        <v>81</v>
      </c>
      <c r="AW106" s="13" t="s">
        <v>34</v>
      </c>
      <c r="AX106" s="13" t="s">
        <v>73</v>
      </c>
      <c r="AY106" s="208" t="s">
        <v>146</v>
      </c>
    </row>
    <row r="107" spans="1:65" s="14" customFormat="1">
      <c r="B107" s="209"/>
      <c r="C107" s="210"/>
      <c r="D107" s="200" t="s">
        <v>157</v>
      </c>
      <c r="E107" s="211" t="s">
        <v>19</v>
      </c>
      <c r="F107" s="212" t="s">
        <v>160</v>
      </c>
      <c r="G107" s="210"/>
      <c r="H107" s="213">
        <v>22.984000000000002</v>
      </c>
      <c r="I107" s="214"/>
      <c r="J107" s="210"/>
      <c r="K107" s="210"/>
      <c r="L107" s="215"/>
      <c r="M107" s="216"/>
      <c r="N107" s="217"/>
      <c r="O107" s="217"/>
      <c r="P107" s="217"/>
      <c r="Q107" s="217"/>
      <c r="R107" s="217"/>
      <c r="S107" s="217"/>
      <c r="T107" s="218"/>
      <c r="AT107" s="219" t="s">
        <v>157</v>
      </c>
      <c r="AU107" s="219" t="s">
        <v>83</v>
      </c>
      <c r="AV107" s="14" t="s">
        <v>83</v>
      </c>
      <c r="AW107" s="14" t="s">
        <v>34</v>
      </c>
      <c r="AX107" s="14" t="s">
        <v>73</v>
      </c>
      <c r="AY107" s="219" t="s">
        <v>146</v>
      </c>
    </row>
    <row r="108" spans="1:65" s="14" customFormat="1">
      <c r="B108" s="209"/>
      <c r="C108" s="210"/>
      <c r="D108" s="200" t="s">
        <v>157</v>
      </c>
      <c r="E108" s="211" t="s">
        <v>19</v>
      </c>
      <c r="F108" s="212" t="s">
        <v>161</v>
      </c>
      <c r="G108" s="210"/>
      <c r="H108" s="213">
        <v>-4.5970000000000004</v>
      </c>
      <c r="I108" s="214"/>
      <c r="J108" s="210"/>
      <c r="K108" s="210"/>
      <c r="L108" s="215"/>
      <c r="M108" s="216"/>
      <c r="N108" s="217"/>
      <c r="O108" s="217"/>
      <c r="P108" s="217"/>
      <c r="Q108" s="217"/>
      <c r="R108" s="217"/>
      <c r="S108" s="217"/>
      <c r="T108" s="218"/>
      <c r="AT108" s="219" t="s">
        <v>157</v>
      </c>
      <c r="AU108" s="219" t="s">
        <v>83</v>
      </c>
      <c r="AV108" s="14" t="s">
        <v>83</v>
      </c>
      <c r="AW108" s="14" t="s">
        <v>34</v>
      </c>
      <c r="AX108" s="14" t="s">
        <v>73</v>
      </c>
      <c r="AY108" s="219" t="s">
        <v>146</v>
      </c>
    </row>
    <row r="109" spans="1:65" s="14" customFormat="1">
      <c r="B109" s="209"/>
      <c r="C109" s="210"/>
      <c r="D109" s="200" t="s">
        <v>157</v>
      </c>
      <c r="E109" s="211" t="s">
        <v>19</v>
      </c>
      <c r="F109" s="212" t="s">
        <v>162</v>
      </c>
      <c r="G109" s="210"/>
      <c r="H109" s="213">
        <v>-6.1</v>
      </c>
      <c r="I109" s="214"/>
      <c r="J109" s="210"/>
      <c r="K109" s="210"/>
      <c r="L109" s="215"/>
      <c r="M109" s="216"/>
      <c r="N109" s="217"/>
      <c r="O109" s="217"/>
      <c r="P109" s="217"/>
      <c r="Q109" s="217"/>
      <c r="R109" s="217"/>
      <c r="S109" s="217"/>
      <c r="T109" s="218"/>
      <c r="AT109" s="219" t="s">
        <v>157</v>
      </c>
      <c r="AU109" s="219" t="s">
        <v>83</v>
      </c>
      <c r="AV109" s="14" t="s">
        <v>83</v>
      </c>
      <c r="AW109" s="14" t="s">
        <v>34</v>
      </c>
      <c r="AX109" s="14" t="s">
        <v>73</v>
      </c>
      <c r="AY109" s="219" t="s">
        <v>146</v>
      </c>
    </row>
    <row r="110" spans="1:65" s="14" customFormat="1">
      <c r="B110" s="209"/>
      <c r="C110" s="210"/>
      <c r="D110" s="200" t="s">
        <v>157</v>
      </c>
      <c r="E110" s="211" t="s">
        <v>19</v>
      </c>
      <c r="F110" s="212" t="s">
        <v>163</v>
      </c>
      <c r="G110" s="210"/>
      <c r="H110" s="213">
        <v>-2.12</v>
      </c>
      <c r="I110" s="214"/>
      <c r="J110" s="210"/>
      <c r="K110" s="210"/>
      <c r="L110" s="215"/>
      <c r="M110" s="216"/>
      <c r="N110" s="217"/>
      <c r="O110" s="217"/>
      <c r="P110" s="217"/>
      <c r="Q110" s="217"/>
      <c r="R110" s="217"/>
      <c r="S110" s="217"/>
      <c r="T110" s="218"/>
      <c r="AT110" s="219" t="s">
        <v>157</v>
      </c>
      <c r="AU110" s="219" t="s">
        <v>83</v>
      </c>
      <c r="AV110" s="14" t="s">
        <v>83</v>
      </c>
      <c r="AW110" s="14" t="s">
        <v>34</v>
      </c>
      <c r="AX110" s="14" t="s">
        <v>73</v>
      </c>
      <c r="AY110" s="219" t="s">
        <v>146</v>
      </c>
    </row>
    <row r="111" spans="1:65" s="15" customFormat="1">
      <c r="B111" s="220"/>
      <c r="C111" s="221"/>
      <c r="D111" s="200" t="s">
        <v>157</v>
      </c>
      <c r="E111" s="222" t="s">
        <v>19</v>
      </c>
      <c r="F111" s="223" t="s">
        <v>164</v>
      </c>
      <c r="G111" s="221"/>
      <c r="H111" s="224">
        <v>10.167</v>
      </c>
      <c r="I111" s="225"/>
      <c r="J111" s="221"/>
      <c r="K111" s="221"/>
      <c r="L111" s="226"/>
      <c r="M111" s="227"/>
      <c r="N111" s="228"/>
      <c r="O111" s="228"/>
      <c r="P111" s="228"/>
      <c r="Q111" s="228"/>
      <c r="R111" s="228"/>
      <c r="S111" s="228"/>
      <c r="T111" s="229"/>
      <c r="AT111" s="230" t="s">
        <v>157</v>
      </c>
      <c r="AU111" s="230" t="s">
        <v>83</v>
      </c>
      <c r="AV111" s="15" t="s">
        <v>153</v>
      </c>
      <c r="AW111" s="15" t="s">
        <v>34</v>
      </c>
      <c r="AX111" s="15" t="s">
        <v>81</v>
      </c>
      <c r="AY111" s="230" t="s">
        <v>146</v>
      </c>
    </row>
    <row r="112" spans="1:65" s="2" customFormat="1" ht="24.2" customHeight="1">
      <c r="A112" s="36"/>
      <c r="B112" s="37"/>
      <c r="C112" s="180" t="s">
        <v>83</v>
      </c>
      <c r="D112" s="180" t="s">
        <v>148</v>
      </c>
      <c r="E112" s="181" t="s">
        <v>165</v>
      </c>
      <c r="F112" s="182" t="s">
        <v>166</v>
      </c>
      <c r="G112" s="183" t="s">
        <v>151</v>
      </c>
      <c r="H112" s="184">
        <v>44.055999999999997</v>
      </c>
      <c r="I112" s="185"/>
      <c r="J112" s="186">
        <f>ROUND(I112*H112,2)</f>
        <v>0</v>
      </c>
      <c r="K112" s="182" t="s">
        <v>152</v>
      </c>
      <c r="L112" s="41"/>
      <c r="M112" s="187" t="s">
        <v>19</v>
      </c>
      <c r="N112" s="188" t="s">
        <v>44</v>
      </c>
      <c r="O112" s="66"/>
      <c r="P112" s="189">
        <f>O112*H112</f>
        <v>0</v>
      </c>
      <c r="Q112" s="189">
        <v>0</v>
      </c>
      <c r="R112" s="189">
        <f>Q112*H112</f>
        <v>0</v>
      </c>
      <c r="S112" s="189">
        <v>0</v>
      </c>
      <c r="T112" s="190">
        <f>S112*H112</f>
        <v>0</v>
      </c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R112" s="191" t="s">
        <v>153</v>
      </c>
      <c r="AT112" s="191" t="s">
        <v>148</v>
      </c>
      <c r="AU112" s="191" t="s">
        <v>83</v>
      </c>
      <c r="AY112" s="19" t="s">
        <v>146</v>
      </c>
      <c r="BE112" s="192">
        <f>IF(N112="základní",J112,0)</f>
        <v>0</v>
      </c>
      <c r="BF112" s="192">
        <f>IF(N112="snížená",J112,0)</f>
        <v>0</v>
      </c>
      <c r="BG112" s="192">
        <f>IF(N112="zákl. přenesená",J112,0)</f>
        <v>0</v>
      </c>
      <c r="BH112" s="192">
        <f>IF(N112="sníž. přenesená",J112,0)</f>
        <v>0</v>
      </c>
      <c r="BI112" s="192">
        <f>IF(N112="nulová",J112,0)</f>
        <v>0</v>
      </c>
      <c r="BJ112" s="19" t="s">
        <v>81</v>
      </c>
      <c r="BK112" s="192">
        <f>ROUND(I112*H112,2)</f>
        <v>0</v>
      </c>
      <c r="BL112" s="19" t="s">
        <v>153</v>
      </c>
      <c r="BM112" s="191" t="s">
        <v>167</v>
      </c>
    </row>
    <row r="113" spans="1:51" s="2" customFormat="1">
      <c r="A113" s="36"/>
      <c r="B113" s="37"/>
      <c r="C113" s="38"/>
      <c r="D113" s="193" t="s">
        <v>155</v>
      </c>
      <c r="E113" s="38"/>
      <c r="F113" s="194" t="s">
        <v>168</v>
      </c>
      <c r="G113" s="38"/>
      <c r="H113" s="38"/>
      <c r="I113" s="195"/>
      <c r="J113" s="38"/>
      <c r="K113" s="38"/>
      <c r="L113" s="41"/>
      <c r="M113" s="196"/>
      <c r="N113" s="197"/>
      <c r="O113" s="66"/>
      <c r="P113" s="66"/>
      <c r="Q113" s="66"/>
      <c r="R113" s="66"/>
      <c r="S113" s="66"/>
      <c r="T113" s="67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T113" s="19" t="s">
        <v>155</v>
      </c>
      <c r="AU113" s="19" t="s">
        <v>83</v>
      </c>
    </row>
    <row r="114" spans="1:51" s="13" customFormat="1">
      <c r="B114" s="198"/>
      <c r="C114" s="199"/>
      <c r="D114" s="200" t="s">
        <v>157</v>
      </c>
      <c r="E114" s="201" t="s">
        <v>19</v>
      </c>
      <c r="F114" s="202" t="s">
        <v>169</v>
      </c>
      <c r="G114" s="199"/>
      <c r="H114" s="201" t="s">
        <v>19</v>
      </c>
      <c r="I114" s="203"/>
      <c r="J114" s="199"/>
      <c r="K114" s="199"/>
      <c r="L114" s="204"/>
      <c r="M114" s="205"/>
      <c r="N114" s="206"/>
      <c r="O114" s="206"/>
      <c r="P114" s="206"/>
      <c r="Q114" s="206"/>
      <c r="R114" s="206"/>
      <c r="S114" s="206"/>
      <c r="T114" s="207"/>
      <c r="AT114" s="208" t="s">
        <v>157</v>
      </c>
      <c r="AU114" s="208" t="s">
        <v>83</v>
      </c>
      <c r="AV114" s="13" t="s">
        <v>81</v>
      </c>
      <c r="AW114" s="13" t="s">
        <v>34</v>
      </c>
      <c r="AX114" s="13" t="s">
        <v>73</v>
      </c>
      <c r="AY114" s="208" t="s">
        <v>146</v>
      </c>
    </row>
    <row r="115" spans="1:51" s="13" customFormat="1">
      <c r="B115" s="198"/>
      <c r="C115" s="199"/>
      <c r="D115" s="200" t="s">
        <v>157</v>
      </c>
      <c r="E115" s="201" t="s">
        <v>19</v>
      </c>
      <c r="F115" s="202" t="s">
        <v>170</v>
      </c>
      <c r="G115" s="199"/>
      <c r="H115" s="201" t="s">
        <v>19</v>
      </c>
      <c r="I115" s="203"/>
      <c r="J115" s="199"/>
      <c r="K115" s="199"/>
      <c r="L115" s="204"/>
      <c r="M115" s="205"/>
      <c r="N115" s="206"/>
      <c r="O115" s="206"/>
      <c r="P115" s="206"/>
      <c r="Q115" s="206"/>
      <c r="R115" s="206"/>
      <c r="S115" s="206"/>
      <c r="T115" s="207"/>
      <c r="AT115" s="208" t="s">
        <v>157</v>
      </c>
      <c r="AU115" s="208" t="s">
        <v>83</v>
      </c>
      <c r="AV115" s="13" t="s">
        <v>81</v>
      </c>
      <c r="AW115" s="13" t="s">
        <v>34</v>
      </c>
      <c r="AX115" s="13" t="s">
        <v>73</v>
      </c>
      <c r="AY115" s="208" t="s">
        <v>146</v>
      </c>
    </row>
    <row r="116" spans="1:51" s="14" customFormat="1">
      <c r="B116" s="209"/>
      <c r="C116" s="210"/>
      <c r="D116" s="200" t="s">
        <v>157</v>
      </c>
      <c r="E116" s="211" t="s">
        <v>19</v>
      </c>
      <c r="F116" s="212" t="s">
        <v>171</v>
      </c>
      <c r="G116" s="210"/>
      <c r="H116" s="213">
        <v>37.44</v>
      </c>
      <c r="I116" s="214"/>
      <c r="J116" s="210"/>
      <c r="K116" s="210"/>
      <c r="L116" s="215"/>
      <c r="M116" s="216"/>
      <c r="N116" s="217"/>
      <c r="O116" s="217"/>
      <c r="P116" s="217"/>
      <c r="Q116" s="217"/>
      <c r="R116" s="217"/>
      <c r="S116" s="217"/>
      <c r="T116" s="218"/>
      <c r="AT116" s="219" t="s">
        <v>157</v>
      </c>
      <c r="AU116" s="219" t="s">
        <v>83</v>
      </c>
      <c r="AV116" s="14" t="s">
        <v>83</v>
      </c>
      <c r="AW116" s="14" t="s">
        <v>34</v>
      </c>
      <c r="AX116" s="14" t="s">
        <v>73</v>
      </c>
      <c r="AY116" s="219" t="s">
        <v>146</v>
      </c>
    </row>
    <row r="117" spans="1:51" s="13" customFormat="1">
      <c r="B117" s="198"/>
      <c r="C117" s="199"/>
      <c r="D117" s="200" t="s">
        <v>157</v>
      </c>
      <c r="E117" s="201" t="s">
        <v>19</v>
      </c>
      <c r="F117" s="202" t="s">
        <v>172</v>
      </c>
      <c r="G117" s="199"/>
      <c r="H117" s="201" t="s">
        <v>19</v>
      </c>
      <c r="I117" s="203"/>
      <c r="J117" s="199"/>
      <c r="K117" s="199"/>
      <c r="L117" s="204"/>
      <c r="M117" s="205"/>
      <c r="N117" s="206"/>
      <c r="O117" s="206"/>
      <c r="P117" s="206"/>
      <c r="Q117" s="206"/>
      <c r="R117" s="206"/>
      <c r="S117" s="206"/>
      <c r="T117" s="207"/>
      <c r="AT117" s="208" t="s">
        <v>157</v>
      </c>
      <c r="AU117" s="208" t="s">
        <v>83</v>
      </c>
      <c r="AV117" s="13" t="s">
        <v>81</v>
      </c>
      <c r="AW117" s="13" t="s">
        <v>34</v>
      </c>
      <c r="AX117" s="13" t="s">
        <v>73</v>
      </c>
      <c r="AY117" s="208" t="s">
        <v>146</v>
      </c>
    </row>
    <row r="118" spans="1:51" s="14" customFormat="1">
      <c r="B118" s="209"/>
      <c r="C118" s="210"/>
      <c r="D118" s="200" t="s">
        <v>157</v>
      </c>
      <c r="E118" s="211" t="s">
        <v>19</v>
      </c>
      <c r="F118" s="212" t="s">
        <v>173</v>
      </c>
      <c r="G118" s="210"/>
      <c r="H118" s="213">
        <v>3.36</v>
      </c>
      <c r="I118" s="214"/>
      <c r="J118" s="210"/>
      <c r="K118" s="210"/>
      <c r="L118" s="215"/>
      <c r="M118" s="216"/>
      <c r="N118" s="217"/>
      <c r="O118" s="217"/>
      <c r="P118" s="217"/>
      <c r="Q118" s="217"/>
      <c r="R118" s="217"/>
      <c r="S118" s="217"/>
      <c r="T118" s="218"/>
      <c r="AT118" s="219" t="s">
        <v>157</v>
      </c>
      <c r="AU118" s="219" t="s">
        <v>83</v>
      </c>
      <c r="AV118" s="14" t="s">
        <v>83</v>
      </c>
      <c r="AW118" s="14" t="s">
        <v>34</v>
      </c>
      <c r="AX118" s="14" t="s">
        <v>73</v>
      </c>
      <c r="AY118" s="219" t="s">
        <v>146</v>
      </c>
    </row>
    <row r="119" spans="1:51" s="13" customFormat="1">
      <c r="B119" s="198"/>
      <c r="C119" s="199"/>
      <c r="D119" s="200" t="s">
        <v>157</v>
      </c>
      <c r="E119" s="201" t="s">
        <v>19</v>
      </c>
      <c r="F119" s="202" t="s">
        <v>174</v>
      </c>
      <c r="G119" s="199"/>
      <c r="H119" s="201" t="s">
        <v>19</v>
      </c>
      <c r="I119" s="203"/>
      <c r="J119" s="199"/>
      <c r="K119" s="199"/>
      <c r="L119" s="204"/>
      <c r="M119" s="205"/>
      <c r="N119" s="206"/>
      <c r="O119" s="206"/>
      <c r="P119" s="206"/>
      <c r="Q119" s="206"/>
      <c r="R119" s="206"/>
      <c r="S119" s="206"/>
      <c r="T119" s="207"/>
      <c r="AT119" s="208" t="s">
        <v>157</v>
      </c>
      <c r="AU119" s="208" t="s">
        <v>83</v>
      </c>
      <c r="AV119" s="13" t="s">
        <v>81</v>
      </c>
      <c r="AW119" s="13" t="s">
        <v>34</v>
      </c>
      <c r="AX119" s="13" t="s">
        <v>73</v>
      </c>
      <c r="AY119" s="208" t="s">
        <v>146</v>
      </c>
    </row>
    <row r="120" spans="1:51" s="14" customFormat="1">
      <c r="B120" s="209"/>
      <c r="C120" s="210"/>
      <c r="D120" s="200" t="s">
        <v>157</v>
      </c>
      <c r="E120" s="211" t="s">
        <v>19</v>
      </c>
      <c r="F120" s="212" t="s">
        <v>173</v>
      </c>
      <c r="G120" s="210"/>
      <c r="H120" s="213">
        <v>3.36</v>
      </c>
      <c r="I120" s="214"/>
      <c r="J120" s="210"/>
      <c r="K120" s="210"/>
      <c r="L120" s="215"/>
      <c r="M120" s="216"/>
      <c r="N120" s="217"/>
      <c r="O120" s="217"/>
      <c r="P120" s="217"/>
      <c r="Q120" s="217"/>
      <c r="R120" s="217"/>
      <c r="S120" s="217"/>
      <c r="T120" s="218"/>
      <c r="AT120" s="219" t="s">
        <v>157</v>
      </c>
      <c r="AU120" s="219" t="s">
        <v>83</v>
      </c>
      <c r="AV120" s="14" t="s">
        <v>83</v>
      </c>
      <c r="AW120" s="14" t="s">
        <v>34</v>
      </c>
      <c r="AX120" s="14" t="s">
        <v>73</v>
      </c>
      <c r="AY120" s="219" t="s">
        <v>146</v>
      </c>
    </row>
    <row r="121" spans="1:51" s="13" customFormat="1">
      <c r="B121" s="198"/>
      <c r="C121" s="199"/>
      <c r="D121" s="200" t="s">
        <v>157</v>
      </c>
      <c r="E121" s="201" t="s">
        <v>19</v>
      </c>
      <c r="F121" s="202" t="s">
        <v>159</v>
      </c>
      <c r="G121" s="199"/>
      <c r="H121" s="201" t="s">
        <v>19</v>
      </c>
      <c r="I121" s="203"/>
      <c r="J121" s="199"/>
      <c r="K121" s="199"/>
      <c r="L121" s="204"/>
      <c r="M121" s="205"/>
      <c r="N121" s="206"/>
      <c r="O121" s="206"/>
      <c r="P121" s="206"/>
      <c r="Q121" s="206"/>
      <c r="R121" s="206"/>
      <c r="S121" s="206"/>
      <c r="T121" s="207"/>
      <c r="AT121" s="208" t="s">
        <v>157</v>
      </c>
      <c r="AU121" s="208" t="s">
        <v>83</v>
      </c>
      <c r="AV121" s="13" t="s">
        <v>81</v>
      </c>
      <c r="AW121" s="13" t="s">
        <v>34</v>
      </c>
      <c r="AX121" s="13" t="s">
        <v>73</v>
      </c>
      <c r="AY121" s="208" t="s">
        <v>146</v>
      </c>
    </row>
    <row r="122" spans="1:51" s="14" customFormat="1">
      <c r="B122" s="209"/>
      <c r="C122" s="210"/>
      <c r="D122" s="200" t="s">
        <v>157</v>
      </c>
      <c r="E122" s="211" t="s">
        <v>19</v>
      </c>
      <c r="F122" s="212" t="s">
        <v>171</v>
      </c>
      <c r="G122" s="210"/>
      <c r="H122" s="213">
        <v>37.44</v>
      </c>
      <c r="I122" s="214"/>
      <c r="J122" s="210"/>
      <c r="K122" s="210"/>
      <c r="L122" s="215"/>
      <c r="M122" s="216"/>
      <c r="N122" s="217"/>
      <c r="O122" s="217"/>
      <c r="P122" s="217"/>
      <c r="Q122" s="217"/>
      <c r="R122" s="217"/>
      <c r="S122" s="217"/>
      <c r="T122" s="218"/>
      <c r="AT122" s="219" t="s">
        <v>157</v>
      </c>
      <c r="AU122" s="219" t="s">
        <v>83</v>
      </c>
      <c r="AV122" s="14" t="s">
        <v>83</v>
      </c>
      <c r="AW122" s="14" t="s">
        <v>34</v>
      </c>
      <c r="AX122" s="14" t="s">
        <v>73</v>
      </c>
      <c r="AY122" s="219" t="s">
        <v>146</v>
      </c>
    </row>
    <row r="123" spans="1:51" s="16" customFormat="1">
      <c r="B123" s="231"/>
      <c r="C123" s="232"/>
      <c r="D123" s="200" t="s">
        <v>157</v>
      </c>
      <c r="E123" s="233" t="s">
        <v>19</v>
      </c>
      <c r="F123" s="234" t="s">
        <v>175</v>
      </c>
      <c r="G123" s="232"/>
      <c r="H123" s="235">
        <v>81.599999999999994</v>
      </c>
      <c r="I123" s="236"/>
      <c r="J123" s="232"/>
      <c r="K123" s="232"/>
      <c r="L123" s="237"/>
      <c r="M123" s="238"/>
      <c r="N123" s="239"/>
      <c r="O123" s="239"/>
      <c r="P123" s="239"/>
      <c r="Q123" s="239"/>
      <c r="R123" s="239"/>
      <c r="S123" s="239"/>
      <c r="T123" s="240"/>
      <c r="AT123" s="241" t="s">
        <v>157</v>
      </c>
      <c r="AU123" s="241" t="s">
        <v>83</v>
      </c>
      <c r="AV123" s="16" t="s">
        <v>176</v>
      </c>
      <c r="AW123" s="16" t="s">
        <v>34</v>
      </c>
      <c r="AX123" s="16" t="s">
        <v>73</v>
      </c>
      <c r="AY123" s="241" t="s">
        <v>146</v>
      </c>
    </row>
    <row r="124" spans="1:51" s="13" customFormat="1">
      <c r="B124" s="198"/>
      <c r="C124" s="199"/>
      <c r="D124" s="200" t="s">
        <v>157</v>
      </c>
      <c r="E124" s="201" t="s">
        <v>19</v>
      </c>
      <c r="F124" s="202" t="s">
        <v>177</v>
      </c>
      <c r="G124" s="199"/>
      <c r="H124" s="201" t="s">
        <v>19</v>
      </c>
      <c r="I124" s="203"/>
      <c r="J124" s="199"/>
      <c r="K124" s="199"/>
      <c r="L124" s="204"/>
      <c r="M124" s="205"/>
      <c r="N124" s="206"/>
      <c r="O124" s="206"/>
      <c r="P124" s="206"/>
      <c r="Q124" s="206"/>
      <c r="R124" s="206"/>
      <c r="S124" s="206"/>
      <c r="T124" s="207"/>
      <c r="AT124" s="208" t="s">
        <v>157</v>
      </c>
      <c r="AU124" s="208" t="s">
        <v>83</v>
      </c>
      <c r="AV124" s="13" t="s">
        <v>81</v>
      </c>
      <c r="AW124" s="13" t="s">
        <v>34</v>
      </c>
      <c r="AX124" s="13" t="s">
        <v>73</v>
      </c>
      <c r="AY124" s="208" t="s">
        <v>146</v>
      </c>
    </row>
    <row r="125" spans="1:51" s="14" customFormat="1">
      <c r="B125" s="209"/>
      <c r="C125" s="210"/>
      <c r="D125" s="200" t="s">
        <v>157</v>
      </c>
      <c r="E125" s="211" t="s">
        <v>19</v>
      </c>
      <c r="F125" s="212" t="s">
        <v>178</v>
      </c>
      <c r="G125" s="210"/>
      <c r="H125" s="213">
        <v>-0.40500000000000003</v>
      </c>
      <c r="I125" s="214"/>
      <c r="J125" s="210"/>
      <c r="K125" s="210"/>
      <c r="L125" s="215"/>
      <c r="M125" s="216"/>
      <c r="N125" s="217"/>
      <c r="O125" s="217"/>
      <c r="P125" s="217"/>
      <c r="Q125" s="217"/>
      <c r="R125" s="217"/>
      <c r="S125" s="217"/>
      <c r="T125" s="218"/>
      <c r="AT125" s="219" t="s">
        <v>157</v>
      </c>
      <c r="AU125" s="219" t="s">
        <v>83</v>
      </c>
      <c r="AV125" s="14" t="s">
        <v>83</v>
      </c>
      <c r="AW125" s="14" t="s">
        <v>34</v>
      </c>
      <c r="AX125" s="14" t="s">
        <v>73</v>
      </c>
      <c r="AY125" s="219" t="s">
        <v>146</v>
      </c>
    </row>
    <row r="126" spans="1:51" s="13" customFormat="1">
      <c r="B126" s="198"/>
      <c r="C126" s="199"/>
      <c r="D126" s="200" t="s">
        <v>157</v>
      </c>
      <c r="E126" s="201" t="s">
        <v>19</v>
      </c>
      <c r="F126" s="202" t="s">
        <v>179</v>
      </c>
      <c r="G126" s="199"/>
      <c r="H126" s="201" t="s">
        <v>19</v>
      </c>
      <c r="I126" s="203"/>
      <c r="J126" s="199"/>
      <c r="K126" s="199"/>
      <c r="L126" s="204"/>
      <c r="M126" s="205"/>
      <c r="N126" s="206"/>
      <c r="O126" s="206"/>
      <c r="P126" s="206"/>
      <c r="Q126" s="206"/>
      <c r="R126" s="206"/>
      <c r="S126" s="206"/>
      <c r="T126" s="207"/>
      <c r="AT126" s="208" t="s">
        <v>157</v>
      </c>
      <c r="AU126" s="208" t="s">
        <v>83</v>
      </c>
      <c r="AV126" s="13" t="s">
        <v>81</v>
      </c>
      <c r="AW126" s="13" t="s">
        <v>34</v>
      </c>
      <c r="AX126" s="13" t="s">
        <v>73</v>
      </c>
      <c r="AY126" s="208" t="s">
        <v>146</v>
      </c>
    </row>
    <row r="127" spans="1:51" s="14" customFormat="1">
      <c r="B127" s="209"/>
      <c r="C127" s="210"/>
      <c r="D127" s="200" t="s">
        <v>157</v>
      </c>
      <c r="E127" s="211" t="s">
        <v>19</v>
      </c>
      <c r="F127" s="212" t="s">
        <v>180</v>
      </c>
      <c r="G127" s="210"/>
      <c r="H127" s="213">
        <v>-3.5640000000000001</v>
      </c>
      <c r="I127" s="214"/>
      <c r="J127" s="210"/>
      <c r="K127" s="210"/>
      <c r="L127" s="215"/>
      <c r="M127" s="216"/>
      <c r="N127" s="217"/>
      <c r="O127" s="217"/>
      <c r="P127" s="217"/>
      <c r="Q127" s="217"/>
      <c r="R127" s="217"/>
      <c r="S127" s="217"/>
      <c r="T127" s="218"/>
      <c r="AT127" s="219" t="s">
        <v>157</v>
      </c>
      <c r="AU127" s="219" t="s">
        <v>83</v>
      </c>
      <c r="AV127" s="14" t="s">
        <v>83</v>
      </c>
      <c r="AW127" s="14" t="s">
        <v>34</v>
      </c>
      <c r="AX127" s="14" t="s">
        <v>73</v>
      </c>
      <c r="AY127" s="219" t="s">
        <v>146</v>
      </c>
    </row>
    <row r="128" spans="1:51" s="13" customFormat="1">
      <c r="B128" s="198"/>
      <c r="C128" s="199"/>
      <c r="D128" s="200" t="s">
        <v>157</v>
      </c>
      <c r="E128" s="201" t="s">
        <v>19</v>
      </c>
      <c r="F128" s="202" t="s">
        <v>181</v>
      </c>
      <c r="G128" s="199"/>
      <c r="H128" s="201" t="s">
        <v>19</v>
      </c>
      <c r="I128" s="203"/>
      <c r="J128" s="199"/>
      <c r="K128" s="199"/>
      <c r="L128" s="204"/>
      <c r="M128" s="205"/>
      <c r="N128" s="206"/>
      <c r="O128" s="206"/>
      <c r="P128" s="206"/>
      <c r="Q128" s="206"/>
      <c r="R128" s="206"/>
      <c r="S128" s="206"/>
      <c r="T128" s="207"/>
      <c r="AT128" s="208" t="s">
        <v>157</v>
      </c>
      <c r="AU128" s="208" t="s">
        <v>83</v>
      </c>
      <c r="AV128" s="13" t="s">
        <v>81</v>
      </c>
      <c r="AW128" s="13" t="s">
        <v>34</v>
      </c>
      <c r="AX128" s="13" t="s">
        <v>73</v>
      </c>
      <c r="AY128" s="208" t="s">
        <v>146</v>
      </c>
    </row>
    <row r="129" spans="1:65" s="14" customFormat="1">
      <c r="B129" s="209"/>
      <c r="C129" s="210"/>
      <c r="D129" s="200" t="s">
        <v>157</v>
      </c>
      <c r="E129" s="211" t="s">
        <v>19</v>
      </c>
      <c r="F129" s="212" t="s">
        <v>182</v>
      </c>
      <c r="G129" s="210"/>
      <c r="H129" s="213">
        <v>-0.68</v>
      </c>
      <c r="I129" s="214"/>
      <c r="J129" s="210"/>
      <c r="K129" s="210"/>
      <c r="L129" s="215"/>
      <c r="M129" s="216"/>
      <c r="N129" s="217"/>
      <c r="O129" s="217"/>
      <c r="P129" s="217"/>
      <c r="Q129" s="217"/>
      <c r="R129" s="217"/>
      <c r="S129" s="217"/>
      <c r="T129" s="218"/>
      <c r="AT129" s="219" t="s">
        <v>157</v>
      </c>
      <c r="AU129" s="219" t="s">
        <v>83</v>
      </c>
      <c r="AV129" s="14" t="s">
        <v>83</v>
      </c>
      <c r="AW129" s="14" t="s">
        <v>34</v>
      </c>
      <c r="AX129" s="14" t="s">
        <v>73</v>
      </c>
      <c r="AY129" s="219" t="s">
        <v>146</v>
      </c>
    </row>
    <row r="130" spans="1:65" s="13" customFormat="1">
      <c r="B130" s="198"/>
      <c r="C130" s="199"/>
      <c r="D130" s="200" t="s">
        <v>157</v>
      </c>
      <c r="E130" s="201" t="s">
        <v>19</v>
      </c>
      <c r="F130" s="202" t="s">
        <v>183</v>
      </c>
      <c r="G130" s="199"/>
      <c r="H130" s="201" t="s">
        <v>19</v>
      </c>
      <c r="I130" s="203"/>
      <c r="J130" s="199"/>
      <c r="K130" s="199"/>
      <c r="L130" s="204"/>
      <c r="M130" s="205"/>
      <c r="N130" s="206"/>
      <c r="O130" s="206"/>
      <c r="P130" s="206"/>
      <c r="Q130" s="206"/>
      <c r="R130" s="206"/>
      <c r="S130" s="206"/>
      <c r="T130" s="207"/>
      <c r="AT130" s="208" t="s">
        <v>157</v>
      </c>
      <c r="AU130" s="208" t="s">
        <v>83</v>
      </c>
      <c r="AV130" s="13" t="s">
        <v>81</v>
      </c>
      <c r="AW130" s="13" t="s">
        <v>34</v>
      </c>
      <c r="AX130" s="13" t="s">
        <v>73</v>
      </c>
      <c r="AY130" s="208" t="s">
        <v>146</v>
      </c>
    </row>
    <row r="131" spans="1:65" s="14" customFormat="1">
      <c r="B131" s="209"/>
      <c r="C131" s="210"/>
      <c r="D131" s="200" t="s">
        <v>157</v>
      </c>
      <c r="E131" s="211" t="s">
        <v>19</v>
      </c>
      <c r="F131" s="212" t="s">
        <v>184</v>
      </c>
      <c r="G131" s="210"/>
      <c r="H131" s="213">
        <v>-0.6</v>
      </c>
      <c r="I131" s="214"/>
      <c r="J131" s="210"/>
      <c r="K131" s="210"/>
      <c r="L131" s="215"/>
      <c r="M131" s="216"/>
      <c r="N131" s="217"/>
      <c r="O131" s="217"/>
      <c r="P131" s="217"/>
      <c r="Q131" s="217"/>
      <c r="R131" s="217"/>
      <c r="S131" s="217"/>
      <c r="T131" s="218"/>
      <c r="AT131" s="219" t="s">
        <v>157</v>
      </c>
      <c r="AU131" s="219" t="s">
        <v>83</v>
      </c>
      <c r="AV131" s="14" t="s">
        <v>83</v>
      </c>
      <c r="AW131" s="14" t="s">
        <v>34</v>
      </c>
      <c r="AX131" s="14" t="s">
        <v>73</v>
      </c>
      <c r="AY131" s="219" t="s">
        <v>146</v>
      </c>
    </row>
    <row r="132" spans="1:65" s="13" customFormat="1">
      <c r="B132" s="198"/>
      <c r="C132" s="199"/>
      <c r="D132" s="200" t="s">
        <v>157</v>
      </c>
      <c r="E132" s="201" t="s">
        <v>19</v>
      </c>
      <c r="F132" s="202" t="s">
        <v>185</v>
      </c>
      <c r="G132" s="199"/>
      <c r="H132" s="201" t="s">
        <v>19</v>
      </c>
      <c r="I132" s="203"/>
      <c r="J132" s="199"/>
      <c r="K132" s="199"/>
      <c r="L132" s="204"/>
      <c r="M132" s="205"/>
      <c r="N132" s="206"/>
      <c r="O132" s="206"/>
      <c r="P132" s="206"/>
      <c r="Q132" s="206"/>
      <c r="R132" s="206"/>
      <c r="S132" s="206"/>
      <c r="T132" s="207"/>
      <c r="AT132" s="208" t="s">
        <v>157</v>
      </c>
      <c r="AU132" s="208" t="s">
        <v>83</v>
      </c>
      <c r="AV132" s="13" t="s">
        <v>81</v>
      </c>
      <c r="AW132" s="13" t="s">
        <v>34</v>
      </c>
      <c r="AX132" s="13" t="s">
        <v>73</v>
      </c>
      <c r="AY132" s="208" t="s">
        <v>146</v>
      </c>
    </row>
    <row r="133" spans="1:65" s="14" customFormat="1">
      <c r="B133" s="209"/>
      <c r="C133" s="210"/>
      <c r="D133" s="200" t="s">
        <v>157</v>
      </c>
      <c r="E133" s="211" t="s">
        <v>19</v>
      </c>
      <c r="F133" s="212" t="s">
        <v>186</v>
      </c>
      <c r="G133" s="210"/>
      <c r="H133" s="213">
        <v>-5.28</v>
      </c>
      <c r="I133" s="214"/>
      <c r="J133" s="210"/>
      <c r="K133" s="210"/>
      <c r="L133" s="215"/>
      <c r="M133" s="216"/>
      <c r="N133" s="217"/>
      <c r="O133" s="217"/>
      <c r="P133" s="217"/>
      <c r="Q133" s="217"/>
      <c r="R133" s="217"/>
      <c r="S133" s="217"/>
      <c r="T133" s="218"/>
      <c r="AT133" s="219" t="s">
        <v>157</v>
      </c>
      <c r="AU133" s="219" t="s">
        <v>83</v>
      </c>
      <c r="AV133" s="14" t="s">
        <v>83</v>
      </c>
      <c r="AW133" s="14" t="s">
        <v>34</v>
      </c>
      <c r="AX133" s="14" t="s">
        <v>73</v>
      </c>
      <c r="AY133" s="219" t="s">
        <v>146</v>
      </c>
    </row>
    <row r="134" spans="1:65" s="14" customFormat="1">
      <c r="B134" s="209"/>
      <c r="C134" s="210"/>
      <c r="D134" s="200" t="s">
        <v>157</v>
      </c>
      <c r="E134" s="211" t="s">
        <v>19</v>
      </c>
      <c r="F134" s="212" t="s">
        <v>187</v>
      </c>
      <c r="G134" s="210"/>
      <c r="H134" s="213">
        <v>-9.0589999999999993</v>
      </c>
      <c r="I134" s="214"/>
      <c r="J134" s="210"/>
      <c r="K134" s="210"/>
      <c r="L134" s="215"/>
      <c r="M134" s="216"/>
      <c r="N134" s="217"/>
      <c r="O134" s="217"/>
      <c r="P134" s="217"/>
      <c r="Q134" s="217"/>
      <c r="R134" s="217"/>
      <c r="S134" s="217"/>
      <c r="T134" s="218"/>
      <c r="AT134" s="219" t="s">
        <v>157</v>
      </c>
      <c r="AU134" s="219" t="s">
        <v>83</v>
      </c>
      <c r="AV134" s="14" t="s">
        <v>83</v>
      </c>
      <c r="AW134" s="14" t="s">
        <v>34</v>
      </c>
      <c r="AX134" s="14" t="s">
        <v>73</v>
      </c>
      <c r="AY134" s="219" t="s">
        <v>146</v>
      </c>
    </row>
    <row r="135" spans="1:65" s="14" customFormat="1">
      <c r="B135" s="209"/>
      <c r="C135" s="210"/>
      <c r="D135" s="200" t="s">
        <v>157</v>
      </c>
      <c r="E135" s="211" t="s">
        <v>19</v>
      </c>
      <c r="F135" s="212" t="s">
        <v>188</v>
      </c>
      <c r="G135" s="210"/>
      <c r="H135" s="213">
        <v>-17.956</v>
      </c>
      <c r="I135" s="214"/>
      <c r="J135" s="210"/>
      <c r="K135" s="210"/>
      <c r="L135" s="215"/>
      <c r="M135" s="216"/>
      <c r="N135" s="217"/>
      <c r="O135" s="217"/>
      <c r="P135" s="217"/>
      <c r="Q135" s="217"/>
      <c r="R135" s="217"/>
      <c r="S135" s="217"/>
      <c r="T135" s="218"/>
      <c r="AT135" s="219" t="s">
        <v>157</v>
      </c>
      <c r="AU135" s="219" t="s">
        <v>83</v>
      </c>
      <c r="AV135" s="14" t="s">
        <v>83</v>
      </c>
      <c r="AW135" s="14" t="s">
        <v>34</v>
      </c>
      <c r="AX135" s="14" t="s">
        <v>73</v>
      </c>
      <c r="AY135" s="219" t="s">
        <v>146</v>
      </c>
    </row>
    <row r="136" spans="1:65" s="15" customFormat="1">
      <c r="B136" s="220"/>
      <c r="C136" s="221"/>
      <c r="D136" s="200" t="s">
        <v>157</v>
      </c>
      <c r="E136" s="222" t="s">
        <v>19</v>
      </c>
      <c r="F136" s="223" t="s">
        <v>164</v>
      </c>
      <c r="G136" s="221"/>
      <c r="H136" s="224">
        <v>44.055999999999997</v>
      </c>
      <c r="I136" s="225"/>
      <c r="J136" s="221"/>
      <c r="K136" s="221"/>
      <c r="L136" s="226"/>
      <c r="M136" s="227"/>
      <c r="N136" s="228"/>
      <c r="O136" s="228"/>
      <c r="P136" s="228"/>
      <c r="Q136" s="228"/>
      <c r="R136" s="228"/>
      <c r="S136" s="228"/>
      <c r="T136" s="229"/>
      <c r="AT136" s="230" t="s">
        <v>157</v>
      </c>
      <c r="AU136" s="230" t="s">
        <v>83</v>
      </c>
      <c r="AV136" s="15" t="s">
        <v>153</v>
      </c>
      <c r="AW136" s="15" t="s">
        <v>34</v>
      </c>
      <c r="AX136" s="15" t="s">
        <v>81</v>
      </c>
      <c r="AY136" s="230" t="s">
        <v>146</v>
      </c>
    </row>
    <row r="137" spans="1:65" s="2" customFormat="1" ht="37.9" customHeight="1">
      <c r="A137" s="36"/>
      <c r="B137" s="37"/>
      <c r="C137" s="180" t="s">
        <v>176</v>
      </c>
      <c r="D137" s="180" t="s">
        <v>148</v>
      </c>
      <c r="E137" s="181" t="s">
        <v>189</v>
      </c>
      <c r="F137" s="182" t="s">
        <v>190</v>
      </c>
      <c r="G137" s="183" t="s">
        <v>151</v>
      </c>
      <c r="H137" s="184">
        <v>54.222999999999999</v>
      </c>
      <c r="I137" s="185"/>
      <c r="J137" s="186">
        <f>ROUND(I137*H137,2)</f>
        <v>0</v>
      </c>
      <c r="K137" s="182" t="s">
        <v>152</v>
      </c>
      <c r="L137" s="41"/>
      <c r="M137" s="187" t="s">
        <v>19</v>
      </c>
      <c r="N137" s="188" t="s">
        <v>44</v>
      </c>
      <c r="O137" s="66"/>
      <c r="P137" s="189">
        <f>O137*H137</f>
        <v>0</v>
      </c>
      <c r="Q137" s="189">
        <v>0</v>
      </c>
      <c r="R137" s="189">
        <f>Q137*H137</f>
        <v>0</v>
      </c>
      <c r="S137" s="189">
        <v>0</v>
      </c>
      <c r="T137" s="190">
        <f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191" t="s">
        <v>153</v>
      </c>
      <c r="AT137" s="191" t="s">
        <v>148</v>
      </c>
      <c r="AU137" s="191" t="s">
        <v>83</v>
      </c>
      <c r="AY137" s="19" t="s">
        <v>146</v>
      </c>
      <c r="BE137" s="192">
        <f>IF(N137="základní",J137,0)</f>
        <v>0</v>
      </c>
      <c r="BF137" s="192">
        <f>IF(N137="snížená",J137,0)</f>
        <v>0</v>
      </c>
      <c r="BG137" s="192">
        <f>IF(N137="zákl. přenesená",J137,0)</f>
        <v>0</v>
      </c>
      <c r="BH137" s="192">
        <f>IF(N137="sníž. přenesená",J137,0)</f>
        <v>0</v>
      </c>
      <c r="BI137" s="192">
        <f>IF(N137="nulová",J137,0)</f>
        <v>0</v>
      </c>
      <c r="BJ137" s="19" t="s">
        <v>81</v>
      </c>
      <c r="BK137" s="192">
        <f>ROUND(I137*H137,2)</f>
        <v>0</v>
      </c>
      <c r="BL137" s="19" t="s">
        <v>153</v>
      </c>
      <c r="BM137" s="191" t="s">
        <v>191</v>
      </c>
    </row>
    <row r="138" spans="1:65" s="2" customFormat="1">
      <c r="A138" s="36"/>
      <c r="B138" s="37"/>
      <c r="C138" s="38"/>
      <c r="D138" s="193" t="s">
        <v>155</v>
      </c>
      <c r="E138" s="38"/>
      <c r="F138" s="194" t="s">
        <v>192</v>
      </c>
      <c r="G138" s="38"/>
      <c r="H138" s="38"/>
      <c r="I138" s="195"/>
      <c r="J138" s="38"/>
      <c r="K138" s="38"/>
      <c r="L138" s="41"/>
      <c r="M138" s="196"/>
      <c r="N138" s="197"/>
      <c r="O138" s="66"/>
      <c r="P138" s="66"/>
      <c r="Q138" s="66"/>
      <c r="R138" s="66"/>
      <c r="S138" s="66"/>
      <c r="T138" s="67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T138" s="19" t="s">
        <v>155</v>
      </c>
      <c r="AU138" s="19" t="s">
        <v>83</v>
      </c>
    </row>
    <row r="139" spans="1:65" s="2" customFormat="1" ht="62.65" customHeight="1">
      <c r="A139" s="36"/>
      <c r="B139" s="37"/>
      <c r="C139" s="180" t="s">
        <v>153</v>
      </c>
      <c r="D139" s="180" t="s">
        <v>148</v>
      </c>
      <c r="E139" s="181" t="s">
        <v>193</v>
      </c>
      <c r="F139" s="182" t="s">
        <v>194</v>
      </c>
      <c r="G139" s="183" t="s">
        <v>151</v>
      </c>
      <c r="H139" s="184">
        <v>54.222999999999999</v>
      </c>
      <c r="I139" s="185"/>
      <c r="J139" s="186">
        <f>ROUND(I139*H139,2)</f>
        <v>0</v>
      </c>
      <c r="K139" s="182" t="s">
        <v>152</v>
      </c>
      <c r="L139" s="41"/>
      <c r="M139" s="187" t="s">
        <v>19</v>
      </c>
      <c r="N139" s="188" t="s">
        <v>44</v>
      </c>
      <c r="O139" s="66"/>
      <c r="P139" s="189">
        <f>O139*H139</f>
        <v>0</v>
      </c>
      <c r="Q139" s="189">
        <v>0</v>
      </c>
      <c r="R139" s="189">
        <f>Q139*H139</f>
        <v>0</v>
      </c>
      <c r="S139" s="189">
        <v>0</v>
      </c>
      <c r="T139" s="190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191" t="s">
        <v>153</v>
      </c>
      <c r="AT139" s="191" t="s">
        <v>148</v>
      </c>
      <c r="AU139" s="191" t="s">
        <v>83</v>
      </c>
      <c r="AY139" s="19" t="s">
        <v>146</v>
      </c>
      <c r="BE139" s="192">
        <f>IF(N139="základní",J139,0)</f>
        <v>0</v>
      </c>
      <c r="BF139" s="192">
        <f>IF(N139="snížená",J139,0)</f>
        <v>0</v>
      </c>
      <c r="BG139" s="192">
        <f>IF(N139="zákl. přenesená",J139,0)</f>
        <v>0</v>
      </c>
      <c r="BH139" s="192">
        <f>IF(N139="sníž. přenesená",J139,0)</f>
        <v>0</v>
      </c>
      <c r="BI139" s="192">
        <f>IF(N139="nulová",J139,0)</f>
        <v>0</v>
      </c>
      <c r="BJ139" s="19" t="s">
        <v>81</v>
      </c>
      <c r="BK139" s="192">
        <f>ROUND(I139*H139,2)</f>
        <v>0</v>
      </c>
      <c r="BL139" s="19" t="s">
        <v>153</v>
      </c>
      <c r="BM139" s="191" t="s">
        <v>195</v>
      </c>
    </row>
    <row r="140" spans="1:65" s="2" customFormat="1">
      <c r="A140" s="36"/>
      <c r="B140" s="37"/>
      <c r="C140" s="38"/>
      <c r="D140" s="193" t="s">
        <v>155</v>
      </c>
      <c r="E140" s="38"/>
      <c r="F140" s="194" t="s">
        <v>196</v>
      </c>
      <c r="G140" s="38"/>
      <c r="H140" s="38"/>
      <c r="I140" s="195"/>
      <c r="J140" s="38"/>
      <c r="K140" s="38"/>
      <c r="L140" s="41"/>
      <c r="M140" s="196"/>
      <c r="N140" s="197"/>
      <c r="O140" s="66"/>
      <c r="P140" s="66"/>
      <c r="Q140" s="66"/>
      <c r="R140" s="66"/>
      <c r="S140" s="66"/>
      <c r="T140" s="67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T140" s="19" t="s">
        <v>155</v>
      </c>
      <c r="AU140" s="19" t="s">
        <v>83</v>
      </c>
    </row>
    <row r="141" spans="1:65" s="14" customFormat="1">
      <c r="B141" s="209"/>
      <c r="C141" s="210"/>
      <c r="D141" s="200" t="s">
        <v>157</v>
      </c>
      <c r="E141" s="211" t="s">
        <v>19</v>
      </c>
      <c r="F141" s="212" t="s">
        <v>197</v>
      </c>
      <c r="G141" s="210"/>
      <c r="H141" s="213">
        <v>54.222999999999999</v>
      </c>
      <c r="I141" s="214"/>
      <c r="J141" s="210"/>
      <c r="K141" s="210"/>
      <c r="L141" s="215"/>
      <c r="M141" s="216"/>
      <c r="N141" s="217"/>
      <c r="O141" s="217"/>
      <c r="P141" s="217"/>
      <c r="Q141" s="217"/>
      <c r="R141" s="217"/>
      <c r="S141" s="217"/>
      <c r="T141" s="218"/>
      <c r="AT141" s="219" t="s">
        <v>157</v>
      </c>
      <c r="AU141" s="219" t="s">
        <v>83</v>
      </c>
      <c r="AV141" s="14" t="s">
        <v>83</v>
      </c>
      <c r="AW141" s="14" t="s">
        <v>34</v>
      </c>
      <c r="AX141" s="14" t="s">
        <v>81</v>
      </c>
      <c r="AY141" s="219" t="s">
        <v>146</v>
      </c>
    </row>
    <row r="142" spans="1:65" s="2" customFormat="1" ht="37.9" customHeight="1">
      <c r="A142" s="36"/>
      <c r="B142" s="37"/>
      <c r="C142" s="180" t="s">
        <v>198</v>
      </c>
      <c r="D142" s="180" t="s">
        <v>148</v>
      </c>
      <c r="E142" s="181" t="s">
        <v>199</v>
      </c>
      <c r="F142" s="182" t="s">
        <v>200</v>
      </c>
      <c r="G142" s="183" t="s">
        <v>151</v>
      </c>
      <c r="H142" s="184">
        <v>54.222999999999999</v>
      </c>
      <c r="I142" s="185"/>
      <c r="J142" s="186">
        <f>ROUND(I142*H142,2)</f>
        <v>0</v>
      </c>
      <c r="K142" s="182" t="s">
        <v>152</v>
      </c>
      <c r="L142" s="41"/>
      <c r="M142" s="187" t="s">
        <v>19</v>
      </c>
      <c r="N142" s="188" t="s">
        <v>44</v>
      </c>
      <c r="O142" s="66"/>
      <c r="P142" s="189">
        <f>O142*H142</f>
        <v>0</v>
      </c>
      <c r="Q142" s="189">
        <v>0</v>
      </c>
      <c r="R142" s="189">
        <f>Q142*H142</f>
        <v>0</v>
      </c>
      <c r="S142" s="189">
        <v>0</v>
      </c>
      <c r="T142" s="190">
        <f>S142*H142</f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191" t="s">
        <v>153</v>
      </c>
      <c r="AT142" s="191" t="s">
        <v>148</v>
      </c>
      <c r="AU142" s="191" t="s">
        <v>83</v>
      </c>
      <c r="AY142" s="19" t="s">
        <v>146</v>
      </c>
      <c r="BE142" s="192">
        <f>IF(N142="základní",J142,0)</f>
        <v>0</v>
      </c>
      <c r="BF142" s="192">
        <f>IF(N142="snížená",J142,0)</f>
        <v>0</v>
      </c>
      <c r="BG142" s="192">
        <f>IF(N142="zákl. přenesená",J142,0)</f>
        <v>0</v>
      </c>
      <c r="BH142" s="192">
        <f>IF(N142="sníž. přenesená",J142,0)</f>
        <v>0</v>
      </c>
      <c r="BI142" s="192">
        <f>IF(N142="nulová",J142,0)</f>
        <v>0</v>
      </c>
      <c r="BJ142" s="19" t="s">
        <v>81</v>
      </c>
      <c r="BK142" s="192">
        <f>ROUND(I142*H142,2)</f>
        <v>0</v>
      </c>
      <c r="BL142" s="19" t="s">
        <v>153</v>
      </c>
      <c r="BM142" s="191" t="s">
        <v>201</v>
      </c>
    </row>
    <row r="143" spans="1:65" s="2" customFormat="1">
      <c r="A143" s="36"/>
      <c r="B143" s="37"/>
      <c r="C143" s="38"/>
      <c r="D143" s="193" t="s">
        <v>155</v>
      </c>
      <c r="E143" s="38"/>
      <c r="F143" s="194" t="s">
        <v>202</v>
      </c>
      <c r="G143" s="38"/>
      <c r="H143" s="38"/>
      <c r="I143" s="195"/>
      <c r="J143" s="38"/>
      <c r="K143" s="38"/>
      <c r="L143" s="41"/>
      <c r="M143" s="196"/>
      <c r="N143" s="197"/>
      <c r="O143" s="66"/>
      <c r="P143" s="66"/>
      <c r="Q143" s="66"/>
      <c r="R143" s="66"/>
      <c r="S143" s="66"/>
      <c r="T143" s="67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T143" s="19" t="s">
        <v>155</v>
      </c>
      <c r="AU143" s="19" t="s">
        <v>83</v>
      </c>
    </row>
    <row r="144" spans="1:65" s="2" customFormat="1" ht="44.25" customHeight="1">
      <c r="A144" s="36"/>
      <c r="B144" s="37"/>
      <c r="C144" s="180" t="s">
        <v>203</v>
      </c>
      <c r="D144" s="180" t="s">
        <v>148</v>
      </c>
      <c r="E144" s="181" t="s">
        <v>204</v>
      </c>
      <c r="F144" s="182" t="s">
        <v>205</v>
      </c>
      <c r="G144" s="183" t="s">
        <v>206</v>
      </c>
      <c r="H144" s="184">
        <v>89.468000000000004</v>
      </c>
      <c r="I144" s="185"/>
      <c r="J144" s="186">
        <f>ROUND(I144*H144,2)</f>
        <v>0</v>
      </c>
      <c r="K144" s="182" t="s">
        <v>152</v>
      </c>
      <c r="L144" s="41"/>
      <c r="M144" s="187" t="s">
        <v>19</v>
      </c>
      <c r="N144" s="188" t="s">
        <v>44</v>
      </c>
      <c r="O144" s="66"/>
      <c r="P144" s="189">
        <f>O144*H144</f>
        <v>0</v>
      </c>
      <c r="Q144" s="189">
        <v>0</v>
      </c>
      <c r="R144" s="189">
        <f>Q144*H144</f>
        <v>0</v>
      </c>
      <c r="S144" s="189">
        <v>0</v>
      </c>
      <c r="T144" s="190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191" t="s">
        <v>153</v>
      </c>
      <c r="AT144" s="191" t="s">
        <v>148</v>
      </c>
      <c r="AU144" s="191" t="s">
        <v>83</v>
      </c>
      <c r="AY144" s="19" t="s">
        <v>146</v>
      </c>
      <c r="BE144" s="192">
        <f>IF(N144="základní",J144,0)</f>
        <v>0</v>
      </c>
      <c r="BF144" s="192">
        <f>IF(N144="snížená",J144,0)</f>
        <v>0</v>
      </c>
      <c r="BG144" s="192">
        <f>IF(N144="zákl. přenesená",J144,0)</f>
        <v>0</v>
      </c>
      <c r="BH144" s="192">
        <f>IF(N144="sníž. přenesená",J144,0)</f>
        <v>0</v>
      </c>
      <c r="BI144" s="192">
        <f>IF(N144="nulová",J144,0)</f>
        <v>0</v>
      </c>
      <c r="BJ144" s="19" t="s">
        <v>81</v>
      </c>
      <c r="BK144" s="192">
        <f>ROUND(I144*H144,2)</f>
        <v>0</v>
      </c>
      <c r="BL144" s="19" t="s">
        <v>153</v>
      </c>
      <c r="BM144" s="191" t="s">
        <v>207</v>
      </c>
    </row>
    <row r="145" spans="1:65" s="2" customFormat="1">
      <c r="A145" s="36"/>
      <c r="B145" s="37"/>
      <c r="C145" s="38"/>
      <c r="D145" s="193" t="s">
        <v>155</v>
      </c>
      <c r="E145" s="38"/>
      <c r="F145" s="194" t="s">
        <v>208</v>
      </c>
      <c r="G145" s="38"/>
      <c r="H145" s="38"/>
      <c r="I145" s="195"/>
      <c r="J145" s="38"/>
      <c r="K145" s="38"/>
      <c r="L145" s="41"/>
      <c r="M145" s="196"/>
      <c r="N145" s="197"/>
      <c r="O145" s="66"/>
      <c r="P145" s="66"/>
      <c r="Q145" s="66"/>
      <c r="R145" s="66"/>
      <c r="S145" s="66"/>
      <c r="T145" s="67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T145" s="19" t="s">
        <v>155</v>
      </c>
      <c r="AU145" s="19" t="s">
        <v>83</v>
      </c>
    </row>
    <row r="146" spans="1:65" s="14" customFormat="1">
      <c r="B146" s="209"/>
      <c r="C146" s="210"/>
      <c r="D146" s="200" t="s">
        <v>157</v>
      </c>
      <c r="E146" s="210"/>
      <c r="F146" s="212" t="s">
        <v>209</v>
      </c>
      <c r="G146" s="210"/>
      <c r="H146" s="213">
        <v>89.468000000000004</v>
      </c>
      <c r="I146" s="214"/>
      <c r="J146" s="210"/>
      <c r="K146" s="210"/>
      <c r="L146" s="215"/>
      <c r="M146" s="216"/>
      <c r="N146" s="217"/>
      <c r="O146" s="217"/>
      <c r="P146" s="217"/>
      <c r="Q146" s="217"/>
      <c r="R146" s="217"/>
      <c r="S146" s="217"/>
      <c r="T146" s="218"/>
      <c r="AT146" s="219" t="s">
        <v>157</v>
      </c>
      <c r="AU146" s="219" t="s">
        <v>83</v>
      </c>
      <c r="AV146" s="14" t="s">
        <v>83</v>
      </c>
      <c r="AW146" s="14" t="s">
        <v>4</v>
      </c>
      <c r="AX146" s="14" t="s">
        <v>81</v>
      </c>
      <c r="AY146" s="219" t="s">
        <v>146</v>
      </c>
    </row>
    <row r="147" spans="1:65" s="12" customFormat="1" ht="22.9" customHeight="1">
      <c r="B147" s="164"/>
      <c r="C147" s="165"/>
      <c r="D147" s="166" t="s">
        <v>72</v>
      </c>
      <c r="E147" s="178" t="s">
        <v>83</v>
      </c>
      <c r="F147" s="178" t="s">
        <v>210</v>
      </c>
      <c r="G147" s="165"/>
      <c r="H147" s="165"/>
      <c r="I147" s="168"/>
      <c r="J147" s="179">
        <f>BK147</f>
        <v>0</v>
      </c>
      <c r="K147" s="165"/>
      <c r="L147" s="170"/>
      <c r="M147" s="171"/>
      <c r="N147" s="172"/>
      <c r="O147" s="172"/>
      <c r="P147" s="173">
        <f>SUM(P148:P180)</f>
        <v>0</v>
      </c>
      <c r="Q147" s="172"/>
      <c r="R147" s="173">
        <f>SUM(R148:R180)</f>
        <v>226.21202113999999</v>
      </c>
      <c r="S147" s="172"/>
      <c r="T147" s="174">
        <f>SUM(T148:T180)</f>
        <v>0</v>
      </c>
      <c r="AR147" s="175" t="s">
        <v>81</v>
      </c>
      <c r="AT147" s="176" t="s">
        <v>72</v>
      </c>
      <c r="AU147" s="176" t="s">
        <v>81</v>
      </c>
      <c r="AY147" s="175" t="s">
        <v>146</v>
      </c>
      <c r="BK147" s="177">
        <f>SUM(BK148:BK180)</f>
        <v>0</v>
      </c>
    </row>
    <row r="148" spans="1:65" s="2" customFormat="1" ht="24.2" customHeight="1">
      <c r="A148" s="36"/>
      <c r="B148" s="37"/>
      <c r="C148" s="180" t="s">
        <v>211</v>
      </c>
      <c r="D148" s="180" t="s">
        <v>148</v>
      </c>
      <c r="E148" s="181" t="s">
        <v>212</v>
      </c>
      <c r="F148" s="182" t="s">
        <v>213</v>
      </c>
      <c r="G148" s="183" t="s">
        <v>151</v>
      </c>
      <c r="H148" s="184">
        <v>18.962</v>
      </c>
      <c r="I148" s="185"/>
      <c r="J148" s="186">
        <f>ROUND(I148*H148,2)</f>
        <v>0</v>
      </c>
      <c r="K148" s="182" t="s">
        <v>152</v>
      </c>
      <c r="L148" s="41"/>
      <c r="M148" s="187" t="s">
        <v>19</v>
      </c>
      <c r="N148" s="188" t="s">
        <v>44</v>
      </c>
      <c r="O148" s="66"/>
      <c r="P148" s="189">
        <f>O148*H148</f>
        <v>0</v>
      </c>
      <c r="Q148" s="189">
        <v>2.5018699999999998</v>
      </c>
      <c r="R148" s="189">
        <f>Q148*H148</f>
        <v>47.440458939999999</v>
      </c>
      <c r="S148" s="189">
        <v>0</v>
      </c>
      <c r="T148" s="190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191" t="s">
        <v>153</v>
      </c>
      <c r="AT148" s="191" t="s">
        <v>148</v>
      </c>
      <c r="AU148" s="191" t="s">
        <v>83</v>
      </c>
      <c r="AY148" s="19" t="s">
        <v>146</v>
      </c>
      <c r="BE148" s="192">
        <f>IF(N148="základní",J148,0)</f>
        <v>0</v>
      </c>
      <c r="BF148" s="192">
        <f>IF(N148="snížená",J148,0)</f>
        <v>0</v>
      </c>
      <c r="BG148" s="192">
        <f>IF(N148="zákl. přenesená",J148,0)</f>
        <v>0</v>
      </c>
      <c r="BH148" s="192">
        <f>IF(N148="sníž. přenesená",J148,0)</f>
        <v>0</v>
      </c>
      <c r="BI148" s="192">
        <f>IF(N148="nulová",J148,0)</f>
        <v>0</v>
      </c>
      <c r="BJ148" s="19" t="s">
        <v>81</v>
      </c>
      <c r="BK148" s="192">
        <f>ROUND(I148*H148,2)</f>
        <v>0</v>
      </c>
      <c r="BL148" s="19" t="s">
        <v>153</v>
      </c>
      <c r="BM148" s="191" t="s">
        <v>214</v>
      </c>
    </row>
    <row r="149" spans="1:65" s="2" customFormat="1">
      <c r="A149" s="36"/>
      <c r="B149" s="37"/>
      <c r="C149" s="38"/>
      <c r="D149" s="193" t="s">
        <v>155</v>
      </c>
      <c r="E149" s="38"/>
      <c r="F149" s="194" t="s">
        <v>215</v>
      </c>
      <c r="G149" s="38"/>
      <c r="H149" s="38"/>
      <c r="I149" s="195"/>
      <c r="J149" s="38"/>
      <c r="K149" s="38"/>
      <c r="L149" s="41"/>
      <c r="M149" s="196"/>
      <c r="N149" s="197"/>
      <c r="O149" s="66"/>
      <c r="P149" s="66"/>
      <c r="Q149" s="66"/>
      <c r="R149" s="66"/>
      <c r="S149" s="66"/>
      <c r="T149" s="67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T149" s="19" t="s">
        <v>155</v>
      </c>
      <c r="AU149" s="19" t="s">
        <v>83</v>
      </c>
    </row>
    <row r="150" spans="1:65" s="13" customFormat="1">
      <c r="B150" s="198"/>
      <c r="C150" s="199"/>
      <c r="D150" s="200" t="s">
        <v>157</v>
      </c>
      <c r="E150" s="201" t="s">
        <v>19</v>
      </c>
      <c r="F150" s="202" t="s">
        <v>159</v>
      </c>
      <c r="G150" s="199"/>
      <c r="H150" s="201" t="s">
        <v>19</v>
      </c>
      <c r="I150" s="203"/>
      <c r="J150" s="199"/>
      <c r="K150" s="199"/>
      <c r="L150" s="204"/>
      <c r="M150" s="205"/>
      <c r="N150" s="206"/>
      <c r="O150" s="206"/>
      <c r="P150" s="206"/>
      <c r="Q150" s="206"/>
      <c r="R150" s="206"/>
      <c r="S150" s="206"/>
      <c r="T150" s="207"/>
      <c r="AT150" s="208" t="s">
        <v>157</v>
      </c>
      <c r="AU150" s="208" t="s">
        <v>83</v>
      </c>
      <c r="AV150" s="13" t="s">
        <v>81</v>
      </c>
      <c r="AW150" s="13" t="s">
        <v>34</v>
      </c>
      <c r="AX150" s="13" t="s">
        <v>73</v>
      </c>
      <c r="AY150" s="208" t="s">
        <v>146</v>
      </c>
    </row>
    <row r="151" spans="1:65" s="14" customFormat="1">
      <c r="B151" s="209"/>
      <c r="C151" s="210"/>
      <c r="D151" s="200" t="s">
        <v>157</v>
      </c>
      <c r="E151" s="211" t="s">
        <v>19</v>
      </c>
      <c r="F151" s="212" t="s">
        <v>216</v>
      </c>
      <c r="G151" s="210"/>
      <c r="H151" s="213">
        <v>17.238</v>
      </c>
      <c r="I151" s="214"/>
      <c r="J151" s="210"/>
      <c r="K151" s="210"/>
      <c r="L151" s="215"/>
      <c r="M151" s="216"/>
      <c r="N151" s="217"/>
      <c r="O151" s="217"/>
      <c r="P151" s="217"/>
      <c r="Q151" s="217"/>
      <c r="R151" s="217"/>
      <c r="S151" s="217"/>
      <c r="T151" s="218"/>
      <c r="AT151" s="219" t="s">
        <v>157</v>
      </c>
      <c r="AU151" s="219" t="s">
        <v>83</v>
      </c>
      <c r="AV151" s="14" t="s">
        <v>83</v>
      </c>
      <c r="AW151" s="14" t="s">
        <v>34</v>
      </c>
      <c r="AX151" s="14" t="s">
        <v>73</v>
      </c>
      <c r="AY151" s="219" t="s">
        <v>146</v>
      </c>
    </row>
    <row r="152" spans="1:65" s="13" customFormat="1">
      <c r="B152" s="198"/>
      <c r="C152" s="199"/>
      <c r="D152" s="200" t="s">
        <v>157</v>
      </c>
      <c r="E152" s="201" t="s">
        <v>19</v>
      </c>
      <c r="F152" s="202" t="s">
        <v>217</v>
      </c>
      <c r="G152" s="199"/>
      <c r="H152" s="201" t="s">
        <v>19</v>
      </c>
      <c r="I152" s="203"/>
      <c r="J152" s="199"/>
      <c r="K152" s="199"/>
      <c r="L152" s="204"/>
      <c r="M152" s="205"/>
      <c r="N152" s="206"/>
      <c r="O152" s="206"/>
      <c r="P152" s="206"/>
      <c r="Q152" s="206"/>
      <c r="R152" s="206"/>
      <c r="S152" s="206"/>
      <c r="T152" s="207"/>
      <c r="AT152" s="208" t="s">
        <v>157</v>
      </c>
      <c r="AU152" s="208" t="s">
        <v>83</v>
      </c>
      <c r="AV152" s="13" t="s">
        <v>81</v>
      </c>
      <c r="AW152" s="13" t="s">
        <v>34</v>
      </c>
      <c r="AX152" s="13" t="s">
        <v>73</v>
      </c>
      <c r="AY152" s="208" t="s">
        <v>146</v>
      </c>
    </row>
    <row r="153" spans="1:65" s="14" customFormat="1">
      <c r="B153" s="209"/>
      <c r="C153" s="210"/>
      <c r="D153" s="200" t="s">
        <v>157</v>
      </c>
      <c r="E153" s="211" t="s">
        <v>19</v>
      </c>
      <c r="F153" s="212" t="s">
        <v>218</v>
      </c>
      <c r="G153" s="210"/>
      <c r="H153" s="213">
        <v>1.724</v>
      </c>
      <c r="I153" s="214"/>
      <c r="J153" s="210"/>
      <c r="K153" s="210"/>
      <c r="L153" s="215"/>
      <c r="M153" s="216"/>
      <c r="N153" s="217"/>
      <c r="O153" s="217"/>
      <c r="P153" s="217"/>
      <c r="Q153" s="217"/>
      <c r="R153" s="217"/>
      <c r="S153" s="217"/>
      <c r="T153" s="218"/>
      <c r="AT153" s="219" t="s">
        <v>157</v>
      </c>
      <c r="AU153" s="219" t="s">
        <v>83</v>
      </c>
      <c r="AV153" s="14" t="s">
        <v>83</v>
      </c>
      <c r="AW153" s="14" t="s">
        <v>34</v>
      </c>
      <c r="AX153" s="14" t="s">
        <v>73</v>
      </c>
      <c r="AY153" s="219" t="s">
        <v>146</v>
      </c>
    </row>
    <row r="154" spans="1:65" s="15" customFormat="1">
      <c r="B154" s="220"/>
      <c r="C154" s="221"/>
      <c r="D154" s="200" t="s">
        <v>157</v>
      </c>
      <c r="E154" s="222" t="s">
        <v>19</v>
      </c>
      <c r="F154" s="223" t="s">
        <v>164</v>
      </c>
      <c r="G154" s="221"/>
      <c r="H154" s="224">
        <v>18.962</v>
      </c>
      <c r="I154" s="225"/>
      <c r="J154" s="221"/>
      <c r="K154" s="221"/>
      <c r="L154" s="226"/>
      <c r="M154" s="227"/>
      <c r="N154" s="228"/>
      <c r="O154" s="228"/>
      <c r="P154" s="228"/>
      <c r="Q154" s="228"/>
      <c r="R154" s="228"/>
      <c r="S154" s="228"/>
      <c r="T154" s="229"/>
      <c r="AT154" s="230" t="s">
        <v>157</v>
      </c>
      <c r="AU154" s="230" t="s">
        <v>83</v>
      </c>
      <c r="AV154" s="15" t="s">
        <v>153</v>
      </c>
      <c r="AW154" s="15" t="s">
        <v>34</v>
      </c>
      <c r="AX154" s="15" t="s">
        <v>81</v>
      </c>
      <c r="AY154" s="230" t="s">
        <v>146</v>
      </c>
    </row>
    <row r="155" spans="1:65" s="2" customFormat="1" ht="24.2" customHeight="1">
      <c r="A155" s="36"/>
      <c r="B155" s="37"/>
      <c r="C155" s="180" t="s">
        <v>219</v>
      </c>
      <c r="D155" s="180" t="s">
        <v>148</v>
      </c>
      <c r="E155" s="181" t="s">
        <v>220</v>
      </c>
      <c r="F155" s="182" t="s">
        <v>221</v>
      </c>
      <c r="G155" s="183" t="s">
        <v>151</v>
      </c>
      <c r="H155" s="184">
        <v>71.06</v>
      </c>
      <c r="I155" s="185"/>
      <c r="J155" s="186">
        <f>ROUND(I155*H155,2)</f>
        <v>0</v>
      </c>
      <c r="K155" s="182" t="s">
        <v>152</v>
      </c>
      <c r="L155" s="41"/>
      <c r="M155" s="187" t="s">
        <v>19</v>
      </c>
      <c r="N155" s="188" t="s">
        <v>44</v>
      </c>
      <c r="O155" s="66"/>
      <c r="P155" s="189">
        <f>O155*H155</f>
        <v>0</v>
      </c>
      <c r="Q155" s="189">
        <v>2.5018699999999998</v>
      </c>
      <c r="R155" s="189">
        <f>Q155*H155</f>
        <v>177.78288219999999</v>
      </c>
      <c r="S155" s="189">
        <v>0</v>
      </c>
      <c r="T155" s="190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191" t="s">
        <v>153</v>
      </c>
      <c r="AT155" s="191" t="s">
        <v>148</v>
      </c>
      <c r="AU155" s="191" t="s">
        <v>83</v>
      </c>
      <c r="AY155" s="19" t="s">
        <v>146</v>
      </c>
      <c r="BE155" s="192">
        <f>IF(N155="základní",J155,0)</f>
        <v>0</v>
      </c>
      <c r="BF155" s="192">
        <f>IF(N155="snížená",J155,0)</f>
        <v>0</v>
      </c>
      <c r="BG155" s="192">
        <f>IF(N155="zákl. přenesená",J155,0)</f>
        <v>0</v>
      </c>
      <c r="BH155" s="192">
        <f>IF(N155="sníž. přenesená",J155,0)</f>
        <v>0</v>
      </c>
      <c r="BI155" s="192">
        <f>IF(N155="nulová",J155,0)</f>
        <v>0</v>
      </c>
      <c r="BJ155" s="19" t="s">
        <v>81</v>
      </c>
      <c r="BK155" s="192">
        <f>ROUND(I155*H155,2)</f>
        <v>0</v>
      </c>
      <c r="BL155" s="19" t="s">
        <v>153</v>
      </c>
      <c r="BM155" s="191" t="s">
        <v>222</v>
      </c>
    </row>
    <row r="156" spans="1:65" s="2" customFormat="1">
      <c r="A156" s="36"/>
      <c r="B156" s="37"/>
      <c r="C156" s="38"/>
      <c r="D156" s="193" t="s">
        <v>155</v>
      </c>
      <c r="E156" s="38"/>
      <c r="F156" s="194" t="s">
        <v>223</v>
      </c>
      <c r="G156" s="38"/>
      <c r="H156" s="38"/>
      <c r="I156" s="195"/>
      <c r="J156" s="38"/>
      <c r="K156" s="38"/>
      <c r="L156" s="41"/>
      <c r="M156" s="196"/>
      <c r="N156" s="197"/>
      <c r="O156" s="66"/>
      <c r="P156" s="66"/>
      <c r="Q156" s="66"/>
      <c r="R156" s="66"/>
      <c r="S156" s="66"/>
      <c r="T156" s="67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T156" s="19" t="s">
        <v>155</v>
      </c>
      <c r="AU156" s="19" t="s">
        <v>83</v>
      </c>
    </row>
    <row r="157" spans="1:65" s="13" customFormat="1">
      <c r="B157" s="198"/>
      <c r="C157" s="199"/>
      <c r="D157" s="200" t="s">
        <v>157</v>
      </c>
      <c r="E157" s="201" t="s">
        <v>19</v>
      </c>
      <c r="F157" s="202" t="s">
        <v>170</v>
      </c>
      <c r="G157" s="199"/>
      <c r="H157" s="201" t="s">
        <v>19</v>
      </c>
      <c r="I157" s="203"/>
      <c r="J157" s="199"/>
      <c r="K157" s="199"/>
      <c r="L157" s="204"/>
      <c r="M157" s="205"/>
      <c r="N157" s="206"/>
      <c r="O157" s="206"/>
      <c r="P157" s="206"/>
      <c r="Q157" s="206"/>
      <c r="R157" s="206"/>
      <c r="S157" s="206"/>
      <c r="T157" s="207"/>
      <c r="AT157" s="208" t="s">
        <v>157</v>
      </c>
      <c r="AU157" s="208" t="s">
        <v>83</v>
      </c>
      <c r="AV157" s="13" t="s">
        <v>81</v>
      </c>
      <c r="AW157" s="13" t="s">
        <v>34</v>
      </c>
      <c r="AX157" s="13" t="s">
        <v>73</v>
      </c>
      <c r="AY157" s="208" t="s">
        <v>146</v>
      </c>
    </row>
    <row r="158" spans="1:65" s="14" customFormat="1">
      <c r="B158" s="209"/>
      <c r="C158" s="210"/>
      <c r="D158" s="200" t="s">
        <v>157</v>
      </c>
      <c r="E158" s="211" t="s">
        <v>19</v>
      </c>
      <c r="F158" s="212" t="s">
        <v>224</v>
      </c>
      <c r="G158" s="210"/>
      <c r="H158" s="213">
        <v>29.64</v>
      </c>
      <c r="I158" s="214"/>
      <c r="J158" s="210"/>
      <c r="K158" s="210"/>
      <c r="L158" s="215"/>
      <c r="M158" s="216"/>
      <c r="N158" s="217"/>
      <c r="O158" s="217"/>
      <c r="P158" s="217"/>
      <c r="Q158" s="217"/>
      <c r="R158" s="217"/>
      <c r="S158" s="217"/>
      <c r="T158" s="218"/>
      <c r="AT158" s="219" t="s">
        <v>157</v>
      </c>
      <c r="AU158" s="219" t="s">
        <v>83</v>
      </c>
      <c r="AV158" s="14" t="s">
        <v>83</v>
      </c>
      <c r="AW158" s="14" t="s">
        <v>34</v>
      </c>
      <c r="AX158" s="14" t="s">
        <v>73</v>
      </c>
      <c r="AY158" s="219" t="s">
        <v>146</v>
      </c>
    </row>
    <row r="159" spans="1:65" s="13" customFormat="1">
      <c r="B159" s="198"/>
      <c r="C159" s="199"/>
      <c r="D159" s="200" t="s">
        <v>157</v>
      </c>
      <c r="E159" s="201" t="s">
        <v>19</v>
      </c>
      <c r="F159" s="202" t="s">
        <v>172</v>
      </c>
      <c r="G159" s="199"/>
      <c r="H159" s="201" t="s">
        <v>19</v>
      </c>
      <c r="I159" s="203"/>
      <c r="J159" s="199"/>
      <c r="K159" s="199"/>
      <c r="L159" s="204"/>
      <c r="M159" s="205"/>
      <c r="N159" s="206"/>
      <c r="O159" s="206"/>
      <c r="P159" s="206"/>
      <c r="Q159" s="206"/>
      <c r="R159" s="206"/>
      <c r="S159" s="206"/>
      <c r="T159" s="207"/>
      <c r="AT159" s="208" t="s">
        <v>157</v>
      </c>
      <c r="AU159" s="208" t="s">
        <v>83</v>
      </c>
      <c r="AV159" s="13" t="s">
        <v>81</v>
      </c>
      <c r="AW159" s="13" t="s">
        <v>34</v>
      </c>
      <c r="AX159" s="13" t="s">
        <v>73</v>
      </c>
      <c r="AY159" s="208" t="s">
        <v>146</v>
      </c>
    </row>
    <row r="160" spans="1:65" s="14" customFormat="1">
      <c r="B160" s="209"/>
      <c r="C160" s="210"/>
      <c r="D160" s="200" t="s">
        <v>157</v>
      </c>
      <c r="E160" s="211" t="s">
        <v>19</v>
      </c>
      <c r="F160" s="212" t="s">
        <v>225</v>
      </c>
      <c r="G160" s="210"/>
      <c r="H160" s="213">
        <v>2.66</v>
      </c>
      <c r="I160" s="214"/>
      <c r="J160" s="210"/>
      <c r="K160" s="210"/>
      <c r="L160" s="215"/>
      <c r="M160" s="216"/>
      <c r="N160" s="217"/>
      <c r="O160" s="217"/>
      <c r="P160" s="217"/>
      <c r="Q160" s="217"/>
      <c r="R160" s="217"/>
      <c r="S160" s="217"/>
      <c r="T160" s="218"/>
      <c r="AT160" s="219" t="s">
        <v>157</v>
      </c>
      <c r="AU160" s="219" t="s">
        <v>83</v>
      </c>
      <c r="AV160" s="14" t="s">
        <v>83</v>
      </c>
      <c r="AW160" s="14" t="s">
        <v>34</v>
      </c>
      <c r="AX160" s="14" t="s">
        <v>73</v>
      </c>
      <c r="AY160" s="219" t="s">
        <v>146</v>
      </c>
    </row>
    <row r="161" spans="1:65" s="13" customFormat="1">
      <c r="B161" s="198"/>
      <c r="C161" s="199"/>
      <c r="D161" s="200" t="s">
        <v>157</v>
      </c>
      <c r="E161" s="201" t="s">
        <v>19</v>
      </c>
      <c r="F161" s="202" t="s">
        <v>174</v>
      </c>
      <c r="G161" s="199"/>
      <c r="H161" s="201" t="s">
        <v>19</v>
      </c>
      <c r="I161" s="203"/>
      <c r="J161" s="199"/>
      <c r="K161" s="199"/>
      <c r="L161" s="204"/>
      <c r="M161" s="205"/>
      <c r="N161" s="206"/>
      <c r="O161" s="206"/>
      <c r="P161" s="206"/>
      <c r="Q161" s="206"/>
      <c r="R161" s="206"/>
      <c r="S161" s="206"/>
      <c r="T161" s="207"/>
      <c r="AT161" s="208" t="s">
        <v>157</v>
      </c>
      <c r="AU161" s="208" t="s">
        <v>83</v>
      </c>
      <c r="AV161" s="13" t="s">
        <v>81</v>
      </c>
      <c r="AW161" s="13" t="s">
        <v>34</v>
      </c>
      <c r="AX161" s="13" t="s">
        <v>73</v>
      </c>
      <c r="AY161" s="208" t="s">
        <v>146</v>
      </c>
    </row>
    <row r="162" spans="1:65" s="14" customFormat="1">
      <c r="B162" s="209"/>
      <c r="C162" s="210"/>
      <c r="D162" s="200" t="s">
        <v>157</v>
      </c>
      <c r="E162" s="211" t="s">
        <v>19</v>
      </c>
      <c r="F162" s="212" t="s">
        <v>225</v>
      </c>
      <c r="G162" s="210"/>
      <c r="H162" s="213">
        <v>2.66</v>
      </c>
      <c r="I162" s="214"/>
      <c r="J162" s="210"/>
      <c r="K162" s="210"/>
      <c r="L162" s="215"/>
      <c r="M162" s="216"/>
      <c r="N162" s="217"/>
      <c r="O162" s="217"/>
      <c r="P162" s="217"/>
      <c r="Q162" s="217"/>
      <c r="R162" s="217"/>
      <c r="S162" s="217"/>
      <c r="T162" s="218"/>
      <c r="AT162" s="219" t="s">
        <v>157</v>
      </c>
      <c r="AU162" s="219" t="s">
        <v>83</v>
      </c>
      <c r="AV162" s="14" t="s">
        <v>83</v>
      </c>
      <c r="AW162" s="14" t="s">
        <v>34</v>
      </c>
      <c r="AX162" s="14" t="s">
        <v>73</v>
      </c>
      <c r="AY162" s="219" t="s">
        <v>146</v>
      </c>
    </row>
    <row r="163" spans="1:65" s="13" customFormat="1">
      <c r="B163" s="198"/>
      <c r="C163" s="199"/>
      <c r="D163" s="200" t="s">
        <v>157</v>
      </c>
      <c r="E163" s="201" t="s">
        <v>19</v>
      </c>
      <c r="F163" s="202" t="s">
        <v>159</v>
      </c>
      <c r="G163" s="199"/>
      <c r="H163" s="201" t="s">
        <v>19</v>
      </c>
      <c r="I163" s="203"/>
      <c r="J163" s="199"/>
      <c r="K163" s="199"/>
      <c r="L163" s="204"/>
      <c r="M163" s="205"/>
      <c r="N163" s="206"/>
      <c r="O163" s="206"/>
      <c r="P163" s="206"/>
      <c r="Q163" s="206"/>
      <c r="R163" s="206"/>
      <c r="S163" s="206"/>
      <c r="T163" s="207"/>
      <c r="AT163" s="208" t="s">
        <v>157</v>
      </c>
      <c r="AU163" s="208" t="s">
        <v>83</v>
      </c>
      <c r="AV163" s="13" t="s">
        <v>81</v>
      </c>
      <c r="AW163" s="13" t="s">
        <v>34</v>
      </c>
      <c r="AX163" s="13" t="s">
        <v>73</v>
      </c>
      <c r="AY163" s="208" t="s">
        <v>146</v>
      </c>
    </row>
    <row r="164" spans="1:65" s="14" customFormat="1">
      <c r="B164" s="209"/>
      <c r="C164" s="210"/>
      <c r="D164" s="200" t="s">
        <v>157</v>
      </c>
      <c r="E164" s="211" t="s">
        <v>19</v>
      </c>
      <c r="F164" s="212" t="s">
        <v>224</v>
      </c>
      <c r="G164" s="210"/>
      <c r="H164" s="213">
        <v>29.64</v>
      </c>
      <c r="I164" s="214"/>
      <c r="J164" s="210"/>
      <c r="K164" s="210"/>
      <c r="L164" s="215"/>
      <c r="M164" s="216"/>
      <c r="N164" s="217"/>
      <c r="O164" s="217"/>
      <c r="P164" s="217"/>
      <c r="Q164" s="217"/>
      <c r="R164" s="217"/>
      <c r="S164" s="217"/>
      <c r="T164" s="218"/>
      <c r="AT164" s="219" t="s">
        <v>157</v>
      </c>
      <c r="AU164" s="219" t="s">
        <v>83</v>
      </c>
      <c r="AV164" s="14" t="s">
        <v>83</v>
      </c>
      <c r="AW164" s="14" t="s">
        <v>34</v>
      </c>
      <c r="AX164" s="14" t="s">
        <v>73</v>
      </c>
      <c r="AY164" s="219" t="s">
        <v>146</v>
      </c>
    </row>
    <row r="165" spans="1:65" s="16" customFormat="1">
      <c r="B165" s="231"/>
      <c r="C165" s="232"/>
      <c r="D165" s="200" t="s">
        <v>157</v>
      </c>
      <c r="E165" s="233" t="s">
        <v>19</v>
      </c>
      <c r="F165" s="234" t="s">
        <v>175</v>
      </c>
      <c r="G165" s="232"/>
      <c r="H165" s="235">
        <v>64.599999999999994</v>
      </c>
      <c r="I165" s="236"/>
      <c r="J165" s="232"/>
      <c r="K165" s="232"/>
      <c r="L165" s="237"/>
      <c r="M165" s="238"/>
      <c r="N165" s="239"/>
      <c r="O165" s="239"/>
      <c r="P165" s="239"/>
      <c r="Q165" s="239"/>
      <c r="R165" s="239"/>
      <c r="S165" s="239"/>
      <c r="T165" s="240"/>
      <c r="AT165" s="241" t="s">
        <v>157</v>
      </c>
      <c r="AU165" s="241" t="s">
        <v>83</v>
      </c>
      <c r="AV165" s="16" t="s">
        <v>176</v>
      </c>
      <c r="AW165" s="16" t="s">
        <v>34</v>
      </c>
      <c r="AX165" s="16" t="s">
        <v>73</v>
      </c>
      <c r="AY165" s="241" t="s">
        <v>146</v>
      </c>
    </row>
    <row r="166" spans="1:65" s="13" customFormat="1">
      <c r="B166" s="198"/>
      <c r="C166" s="199"/>
      <c r="D166" s="200" t="s">
        <v>157</v>
      </c>
      <c r="E166" s="201" t="s">
        <v>19</v>
      </c>
      <c r="F166" s="202" t="s">
        <v>217</v>
      </c>
      <c r="G166" s="199"/>
      <c r="H166" s="201" t="s">
        <v>19</v>
      </c>
      <c r="I166" s="203"/>
      <c r="J166" s="199"/>
      <c r="K166" s="199"/>
      <c r="L166" s="204"/>
      <c r="M166" s="205"/>
      <c r="N166" s="206"/>
      <c r="O166" s="206"/>
      <c r="P166" s="206"/>
      <c r="Q166" s="206"/>
      <c r="R166" s="206"/>
      <c r="S166" s="206"/>
      <c r="T166" s="207"/>
      <c r="AT166" s="208" t="s">
        <v>157</v>
      </c>
      <c r="AU166" s="208" t="s">
        <v>83</v>
      </c>
      <c r="AV166" s="13" t="s">
        <v>81</v>
      </c>
      <c r="AW166" s="13" t="s">
        <v>34</v>
      </c>
      <c r="AX166" s="13" t="s">
        <v>73</v>
      </c>
      <c r="AY166" s="208" t="s">
        <v>146</v>
      </c>
    </row>
    <row r="167" spans="1:65" s="14" customFormat="1">
      <c r="B167" s="209"/>
      <c r="C167" s="210"/>
      <c r="D167" s="200" t="s">
        <v>157</v>
      </c>
      <c r="E167" s="211" t="s">
        <v>19</v>
      </c>
      <c r="F167" s="212" t="s">
        <v>226</v>
      </c>
      <c r="G167" s="210"/>
      <c r="H167" s="213">
        <v>6.46</v>
      </c>
      <c r="I167" s="214"/>
      <c r="J167" s="210"/>
      <c r="K167" s="210"/>
      <c r="L167" s="215"/>
      <c r="M167" s="216"/>
      <c r="N167" s="217"/>
      <c r="O167" s="217"/>
      <c r="P167" s="217"/>
      <c r="Q167" s="217"/>
      <c r="R167" s="217"/>
      <c r="S167" s="217"/>
      <c r="T167" s="218"/>
      <c r="AT167" s="219" t="s">
        <v>157</v>
      </c>
      <c r="AU167" s="219" t="s">
        <v>83</v>
      </c>
      <c r="AV167" s="14" t="s">
        <v>83</v>
      </c>
      <c r="AW167" s="14" t="s">
        <v>34</v>
      </c>
      <c r="AX167" s="14" t="s">
        <v>73</v>
      </c>
      <c r="AY167" s="219" t="s">
        <v>146</v>
      </c>
    </row>
    <row r="168" spans="1:65" s="15" customFormat="1">
      <c r="B168" s="220"/>
      <c r="C168" s="221"/>
      <c r="D168" s="200" t="s">
        <v>157</v>
      </c>
      <c r="E168" s="222" t="s">
        <v>19</v>
      </c>
      <c r="F168" s="223" t="s">
        <v>164</v>
      </c>
      <c r="G168" s="221"/>
      <c r="H168" s="224">
        <v>71.06</v>
      </c>
      <c r="I168" s="225"/>
      <c r="J168" s="221"/>
      <c r="K168" s="221"/>
      <c r="L168" s="226"/>
      <c r="M168" s="227"/>
      <c r="N168" s="228"/>
      <c r="O168" s="228"/>
      <c r="P168" s="228"/>
      <c r="Q168" s="228"/>
      <c r="R168" s="228"/>
      <c r="S168" s="228"/>
      <c r="T168" s="229"/>
      <c r="AT168" s="230" t="s">
        <v>157</v>
      </c>
      <c r="AU168" s="230" t="s">
        <v>83</v>
      </c>
      <c r="AV168" s="15" t="s">
        <v>153</v>
      </c>
      <c r="AW168" s="15" t="s">
        <v>34</v>
      </c>
      <c r="AX168" s="15" t="s">
        <v>81</v>
      </c>
      <c r="AY168" s="230" t="s">
        <v>146</v>
      </c>
    </row>
    <row r="169" spans="1:65" s="2" customFormat="1" ht="55.5" customHeight="1">
      <c r="A169" s="36"/>
      <c r="B169" s="37"/>
      <c r="C169" s="180" t="s">
        <v>227</v>
      </c>
      <c r="D169" s="180" t="s">
        <v>148</v>
      </c>
      <c r="E169" s="181" t="s">
        <v>228</v>
      </c>
      <c r="F169" s="182" t="s">
        <v>229</v>
      </c>
      <c r="G169" s="183" t="s">
        <v>230</v>
      </c>
      <c r="H169" s="184">
        <v>26</v>
      </c>
      <c r="I169" s="185"/>
      <c r="J169" s="186">
        <f>ROUND(I169*H169,2)</f>
        <v>0</v>
      </c>
      <c r="K169" s="182" t="s">
        <v>152</v>
      </c>
      <c r="L169" s="41"/>
      <c r="M169" s="187" t="s">
        <v>19</v>
      </c>
      <c r="N169" s="188" t="s">
        <v>44</v>
      </c>
      <c r="O169" s="66"/>
      <c r="P169" s="189">
        <f>O169*H169</f>
        <v>0</v>
      </c>
      <c r="Q169" s="189">
        <v>4.9800000000000001E-3</v>
      </c>
      <c r="R169" s="189">
        <f>Q169*H169</f>
        <v>0.12948000000000001</v>
      </c>
      <c r="S169" s="189">
        <v>0</v>
      </c>
      <c r="T169" s="190">
        <f>S169*H169</f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191" t="s">
        <v>153</v>
      </c>
      <c r="AT169" s="191" t="s">
        <v>148</v>
      </c>
      <c r="AU169" s="191" t="s">
        <v>83</v>
      </c>
      <c r="AY169" s="19" t="s">
        <v>146</v>
      </c>
      <c r="BE169" s="192">
        <f>IF(N169="základní",J169,0)</f>
        <v>0</v>
      </c>
      <c r="BF169" s="192">
        <f>IF(N169="snížená",J169,0)</f>
        <v>0</v>
      </c>
      <c r="BG169" s="192">
        <f>IF(N169="zákl. přenesená",J169,0)</f>
        <v>0</v>
      </c>
      <c r="BH169" s="192">
        <f>IF(N169="sníž. přenesená",J169,0)</f>
        <v>0</v>
      </c>
      <c r="BI169" s="192">
        <f>IF(N169="nulová",J169,0)</f>
        <v>0</v>
      </c>
      <c r="BJ169" s="19" t="s">
        <v>81</v>
      </c>
      <c r="BK169" s="192">
        <f>ROUND(I169*H169,2)</f>
        <v>0</v>
      </c>
      <c r="BL169" s="19" t="s">
        <v>153</v>
      </c>
      <c r="BM169" s="191" t="s">
        <v>231</v>
      </c>
    </row>
    <row r="170" spans="1:65" s="2" customFormat="1">
      <c r="A170" s="36"/>
      <c r="B170" s="37"/>
      <c r="C170" s="38"/>
      <c r="D170" s="193" t="s">
        <v>155</v>
      </c>
      <c r="E170" s="38"/>
      <c r="F170" s="194" t="s">
        <v>232</v>
      </c>
      <c r="G170" s="38"/>
      <c r="H170" s="38"/>
      <c r="I170" s="195"/>
      <c r="J170" s="38"/>
      <c r="K170" s="38"/>
      <c r="L170" s="41"/>
      <c r="M170" s="196"/>
      <c r="N170" s="197"/>
      <c r="O170" s="66"/>
      <c r="P170" s="66"/>
      <c r="Q170" s="66"/>
      <c r="R170" s="66"/>
      <c r="S170" s="66"/>
      <c r="T170" s="67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T170" s="19" t="s">
        <v>155</v>
      </c>
      <c r="AU170" s="19" t="s">
        <v>83</v>
      </c>
    </row>
    <row r="171" spans="1:65" s="13" customFormat="1">
      <c r="B171" s="198"/>
      <c r="C171" s="199"/>
      <c r="D171" s="200" t="s">
        <v>157</v>
      </c>
      <c r="E171" s="201" t="s">
        <v>19</v>
      </c>
      <c r="F171" s="202" t="s">
        <v>233</v>
      </c>
      <c r="G171" s="199"/>
      <c r="H171" s="201" t="s">
        <v>19</v>
      </c>
      <c r="I171" s="203"/>
      <c r="J171" s="199"/>
      <c r="K171" s="199"/>
      <c r="L171" s="204"/>
      <c r="M171" s="205"/>
      <c r="N171" s="206"/>
      <c r="O171" s="206"/>
      <c r="P171" s="206"/>
      <c r="Q171" s="206"/>
      <c r="R171" s="206"/>
      <c r="S171" s="206"/>
      <c r="T171" s="207"/>
      <c r="AT171" s="208" t="s">
        <v>157</v>
      </c>
      <c r="AU171" s="208" t="s">
        <v>83</v>
      </c>
      <c r="AV171" s="13" t="s">
        <v>81</v>
      </c>
      <c r="AW171" s="13" t="s">
        <v>34</v>
      </c>
      <c r="AX171" s="13" t="s">
        <v>73</v>
      </c>
      <c r="AY171" s="208" t="s">
        <v>146</v>
      </c>
    </row>
    <row r="172" spans="1:65" s="14" customFormat="1">
      <c r="B172" s="209"/>
      <c r="C172" s="210"/>
      <c r="D172" s="200" t="s">
        <v>157</v>
      </c>
      <c r="E172" s="211" t="s">
        <v>19</v>
      </c>
      <c r="F172" s="212" t="s">
        <v>234</v>
      </c>
      <c r="G172" s="210"/>
      <c r="H172" s="213">
        <v>13</v>
      </c>
      <c r="I172" s="214"/>
      <c r="J172" s="210"/>
      <c r="K172" s="210"/>
      <c r="L172" s="215"/>
      <c r="M172" s="216"/>
      <c r="N172" s="217"/>
      <c r="O172" s="217"/>
      <c r="P172" s="217"/>
      <c r="Q172" s="217"/>
      <c r="R172" s="217"/>
      <c r="S172" s="217"/>
      <c r="T172" s="218"/>
      <c r="AT172" s="219" t="s">
        <v>157</v>
      </c>
      <c r="AU172" s="219" t="s">
        <v>83</v>
      </c>
      <c r="AV172" s="14" t="s">
        <v>83</v>
      </c>
      <c r="AW172" s="14" t="s">
        <v>34</v>
      </c>
      <c r="AX172" s="14" t="s">
        <v>73</v>
      </c>
      <c r="AY172" s="219" t="s">
        <v>146</v>
      </c>
    </row>
    <row r="173" spans="1:65" s="13" customFormat="1">
      <c r="B173" s="198"/>
      <c r="C173" s="199"/>
      <c r="D173" s="200" t="s">
        <v>157</v>
      </c>
      <c r="E173" s="201" t="s">
        <v>19</v>
      </c>
      <c r="F173" s="202" t="s">
        <v>235</v>
      </c>
      <c r="G173" s="199"/>
      <c r="H173" s="201" t="s">
        <v>19</v>
      </c>
      <c r="I173" s="203"/>
      <c r="J173" s="199"/>
      <c r="K173" s="199"/>
      <c r="L173" s="204"/>
      <c r="M173" s="205"/>
      <c r="N173" s="206"/>
      <c r="O173" s="206"/>
      <c r="P173" s="206"/>
      <c r="Q173" s="206"/>
      <c r="R173" s="206"/>
      <c r="S173" s="206"/>
      <c r="T173" s="207"/>
      <c r="AT173" s="208" t="s">
        <v>157</v>
      </c>
      <c r="AU173" s="208" t="s">
        <v>83</v>
      </c>
      <c r="AV173" s="13" t="s">
        <v>81</v>
      </c>
      <c r="AW173" s="13" t="s">
        <v>34</v>
      </c>
      <c r="AX173" s="13" t="s">
        <v>73</v>
      </c>
      <c r="AY173" s="208" t="s">
        <v>146</v>
      </c>
    </row>
    <row r="174" spans="1:65" s="14" customFormat="1">
      <c r="B174" s="209"/>
      <c r="C174" s="210"/>
      <c r="D174" s="200" t="s">
        <v>157</v>
      </c>
      <c r="E174" s="211" t="s">
        <v>19</v>
      </c>
      <c r="F174" s="212" t="s">
        <v>234</v>
      </c>
      <c r="G174" s="210"/>
      <c r="H174" s="213">
        <v>13</v>
      </c>
      <c r="I174" s="214"/>
      <c r="J174" s="210"/>
      <c r="K174" s="210"/>
      <c r="L174" s="215"/>
      <c r="M174" s="216"/>
      <c r="N174" s="217"/>
      <c r="O174" s="217"/>
      <c r="P174" s="217"/>
      <c r="Q174" s="217"/>
      <c r="R174" s="217"/>
      <c r="S174" s="217"/>
      <c r="T174" s="218"/>
      <c r="AT174" s="219" t="s">
        <v>157</v>
      </c>
      <c r="AU174" s="219" t="s">
        <v>83</v>
      </c>
      <c r="AV174" s="14" t="s">
        <v>83</v>
      </c>
      <c r="AW174" s="14" t="s">
        <v>34</v>
      </c>
      <c r="AX174" s="14" t="s">
        <v>73</v>
      </c>
      <c r="AY174" s="219" t="s">
        <v>146</v>
      </c>
    </row>
    <row r="175" spans="1:65" s="15" customFormat="1">
      <c r="B175" s="220"/>
      <c r="C175" s="221"/>
      <c r="D175" s="200" t="s">
        <v>157</v>
      </c>
      <c r="E175" s="222" t="s">
        <v>19</v>
      </c>
      <c r="F175" s="223" t="s">
        <v>164</v>
      </c>
      <c r="G175" s="221"/>
      <c r="H175" s="224">
        <v>26</v>
      </c>
      <c r="I175" s="225"/>
      <c r="J175" s="221"/>
      <c r="K175" s="221"/>
      <c r="L175" s="226"/>
      <c r="M175" s="227"/>
      <c r="N175" s="228"/>
      <c r="O175" s="228"/>
      <c r="P175" s="228"/>
      <c r="Q175" s="228"/>
      <c r="R175" s="228"/>
      <c r="S175" s="228"/>
      <c r="T175" s="229"/>
      <c r="AT175" s="230" t="s">
        <v>157</v>
      </c>
      <c r="AU175" s="230" t="s">
        <v>83</v>
      </c>
      <c r="AV175" s="15" t="s">
        <v>153</v>
      </c>
      <c r="AW175" s="15" t="s">
        <v>34</v>
      </c>
      <c r="AX175" s="15" t="s">
        <v>81</v>
      </c>
      <c r="AY175" s="230" t="s">
        <v>146</v>
      </c>
    </row>
    <row r="176" spans="1:65" s="2" customFormat="1" ht="37.9" customHeight="1">
      <c r="A176" s="36"/>
      <c r="B176" s="37"/>
      <c r="C176" s="180" t="s">
        <v>236</v>
      </c>
      <c r="D176" s="180" t="s">
        <v>148</v>
      </c>
      <c r="E176" s="181" t="s">
        <v>237</v>
      </c>
      <c r="F176" s="182" t="s">
        <v>238</v>
      </c>
      <c r="G176" s="183" t="s">
        <v>239</v>
      </c>
      <c r="H176" s="184">
        <v>1</v>
      </c>
      <c r="I176" s="185"/>
      <c r="J176" s="186">
        <f>ROUND(I176*H176,2)</f>
        <v>0</v>
      </c>
      <c r="K176" s="182" t="s">
        <v>19</v>
      </c>
      <c r="L176" s="41"/>
      <c r="M176" s="187" t="s">
        <v>19</v>
      </c>
      <c r="N176" s="188" t="s">
        <v>44</v>
      </c>
      <c r="O176" s="66"/>
      <c r="P176" s="189">
        <f>O176*H176</f>
        <v>0</v>
      </c>
      <c r="Q176" s="189">
        <v>0</v>
      </c>
      <c r="R176" s="189">
        <f>Q176*H176</f>
        <v>0</v>
      </c>
      <c r="S176" s="189">
        <v>0</v>
      </c>
      <c r="T176" s="190">
        <f>S176*H176</f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191" t="s">
        <v>153</v>
      </c>
      <c r="AT176" s="191" t="s">
        <v>148</v>
      </c>
      <c r="AU176" s="191" t="s">
        <v>83</v>
      </c>
      <c r="AY176" s="19" t="s">
        <v>146</v>
      </c>
      <c r="BE176" s="192">
        <f>IF(N176="základní",J176,0)</f>
        <v>0</v>
      </c>
      <c r="BF176" s="192">
        <f>IF(N176="snížená",J176,0)</f>
        <v>0</v>
      </c>
      <c r="BG176" s="192">
        <f>IF(N176="zákl. přenesená",J176,0)</f>
        <v>0</v>
      </c>
      <c r="BH176" s="192">
        <f>IF(N176="sníž. přenesená",J176,0)</f>
        <v>0</v>
      </c>
      <c r="BI176" s="192">
        <f>IF(N176="nulová",J176,0)</f>
        <v>0</v>
      </c>
      <c r="BJ176" s="19" t="s">
        <v>81</v>
      </c>
      <c r="BK176" s="192">
        <f>ROUND(I176*H176,2)</f>
        <v>0</v>
      </c>
      <c r="BL176" s="19" t="s">
        <v>153</v>
      </c>
      <c r="BM176" s="191" t="s">
        <v>240</v>
      </c>
    </row>
    <row r="177" spans="1:65" s="2" customFormat="1" ht="33" customHeight="1">
      <c r="A177" s="36"/>
      <c r="B177" s="37"/>
      <c r="C177" s="180" t="s">
        <v>241</v>
      </c>
      <c r="D177" s="180" t="s">
        <v>148</v>
      </c>
      <c r="E177" s="181" t="s">
        <v>242</v>
      </c>
      <c r="F177" s="182" t="s">
        <v>243</v>
      </c>
      <c r="G177" s="183" t="s">
        <v>230</v>
      </c>
      <c r="H177" s="184">
        <v>30</v>
      </c>
      <c r="I177" s="185"/>
      <c r="J177" s="186">
        <f>ROUND(I177*H177,2)</f>
        <v>0</v>
      </c>
      <c r="K177" s="182" t="s">
        <v>19</v>
      </c>
      <c r="L177" s="41"/>
      <c r="M177" s="187" t="s">
        <v>19</v>
      </c>
      <c r="N177" s="188" t="s">
        <v>44</v>
      </c>
      <c r="O177" s="66"/>
      <c r="P177" s="189">
        <f>O177*H177</f>
        <v>0</v>
      </c>
      <c r="Q177" s="189">
        <v>2.8639999999999999E-2</v>
      </c>
      <c r="R177" s="189">
        <f>Q177*H177</f>
        <v>0.85919999999999996</v>
      </c>
      <c r="S177" s="189">
        <v>0</v>
      </c>
      <c r="T177" s="190">
        <f>S177*H177</f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191" t="s">
        <v>153</v>
      </c>
      <c r="AT177" s="191" t="s">
        <v>148</v>
      </c>
      <c r="AU177" s="191" t="s">
        <v>83</v>
      </c>
      <c r="AY177" s="19" t="s">
        <v>146</v>
      </c>
      <c r="BE177" s="192">
        <f>IF(N177="základní",J177,0)</f>
        <v>0</v>
      </c>
      <c r="BF177" s="192">
        <f>IF(N177="snížená",J177,0)</f>
        <v>0</v>
      </c>
      <c r="BG177" s="192">
        <f>IF(N177="zákl. přenesená",J177,0)</f>
        <v>0</v>
      </c>
      <c r="BH177" s="192">
        <f>IF(N177="sníž. přenesená",J177,0)</f>
        <v>0</v>
      </c>
      <c r="BI177" s="192">
        <f>IF(N177="nulová",J177,0)</f>
        <v>0</v>
      </c>
      <c r="BJ177" s="19" t="s">
        <v>81</v>
      </c>
      <c r="BK177" s="192">
        <f>ROUND(I177*H177,2)</f>
        <v>0</v>
      </c>
      <c r="BL177" s="19" t="s">
        <v>153</v>
      </c>
      <c r="BM177" s="191" t="s">
        <v>244</v>
      </c>
    </row>
    <row r="178" spans="1:65" s="14" customFormat="1">
      <c r="B178" s="209"/>
      <c r="C178" s="210"/>
      <c r="D178" s="200" t="s">
        <v>157</v>
      </c>
      <c r="E178" s="211" t="s">
        <v>19</v>
      </c>
      <c r="F178" s="212" t="s">
        <v>245</v>
      </c>
      <c r="G178" s="210"/>
      <c r="H178" s="213">
        <v>26</v>
      </c>
      <c r="I178" s="214"/>
      <c r="J178" s="210"/>
      <c r="K178" s="210"/>
      <c r="L178" s="215"/>
      <c r="M178" s="216"/>
      <c r="N178" s="217"/>
      <c r="O178" s="217"/>
      <c r="P178" s="217"/>
      <c r="Q178" s="217"/>
      <c r="R178" s="217"/>
      <c r="S178" s="217"/>
      <c r="T178" s="218"/>
      <c r="AT178" s="219" t="s">
        <v>157</v>
      </c>
      <c r="AU178" s="219" t="s">
        <v>83</v>
      </c>
      <c r="AV178" s="14" t="s">
        <v>83</v>
      </c>
      <c r="AW178" s="14" t="s">
        <v>34</v>
      </c>
      <c r="AX178" s="14" t="s">
        <v>73</v>
      </c>
      <c r="AY178" s="219" t="s">
        <v>146</v>
      </c>
    </row>
    <row r="179" spans="1:65" s="14" customFormat="1">
      <c r="B179" s="209"/>
      <c r="C179" s="210"/>
      <c r="D179" s="200" t="s">
        <v>157</v>
      </c>
      <c r="E179" s="211" t="s">
        <v>19</v>
      </c>
      <c r="F179" s="212" t="s">
        <v>246</v>
      </c>
      <c r="G179" s="210"/>
      <c r="H179" s="213">
        <v>4</v>
      </c>
      <c r="I179" s="214"/>
      <c r="J179" s="210"/>
      <c r="K179" s="210"/>
      <c r="L179" s="215"/>
      <c r="M179" s="216"/>
      <c r="N179" s="217"/>
      <c r="O179" s="217"/>
      <c r="P179" s="217"/>
      <c r="Q179" s="217"/>
      <c r="R179" s="217"/>
      <c r="S179" s="217"/>
      <c r="T179" s="218"/>
      <c r="AT179" s="219" t="s">
        <v>157</v>
      </c>
      <c r="AU179" s="219" t="s">
        <v>83</v>
      </c>
      <c r="AV179" s="14" t="s">
        <v>83</v>
      </c>
      <c r="AW179" s="14" t="s">
        <v>34</v>
      </c>
      <c r="AX179" s="14" t="s">
        <v>73</v>
      </c>
      <c r="AY179" s="219" t="s">
        <v>146</v>
      </c>
    </row>
    <row r="180" spans="1:65" s="15" customFormat="1">
      <c r="B180" s="220"/>
      <c r="C180" s="221"/>
      <c r="D180" s="200" t="s">
        <v>157</v>
      </c>
      <c r="E180" s="222" t="s">
        <v>19</v>
      </c>
      <c r="F180" s="223" t="s">
        <v>164</v>
      </c>
      <c r="G180" s="221"/>
      <c r="H180" s="224">
        <v>30</v>
      </c>
      <c r="I180" s="225"/>
      <c r="J180" s="221"/>
      <c r="K180" s="221"/>
      <c r="L180" s="226"/>
      <c r="M180" s="227"/>
      <c r="N180" s="228"/>
      <c r="O180" s="228"/>
      <c r="P180" s="228"/>
      <c r="Q180" s="228"/>
      <c r="R180" s="228"/>
      <c r="S180" s="228"/>
      <c r="T180" s="229"/>
      <c r="AT180" s="230" t="s">
        <v>157</v>
      </c>
      <c r="AU180" s="230" t="s">
        <v>83</v>
      </c>
      <c r="AV180" s="15" t="s">
        <v>153</v>
      </c>
      <c r="AW180" s="15" t="s">
        <v>34</v>
      </c>
      <c r="AX180" s="15" t="s">
        <v>81</v>
      </c>
      <c r="AY180" s="230" t="s">
        <v>146</v>
      </c>
    </row>
    <row r="181" spans="1:65" s="12" customFormat="1" ht="22.9" customHeight="1">
      <c r="B181" s="164"/>
      <c r="C181" s="165"/>
      <c r="D181" s="166" t="s">
        <v>72</v>
      </c>
      <c r="E181" s="178" t="s">
        <v>176</v>
      </c>
      <c r="F181" s="178" t="s">
        <v>247</v>
      </c>
      <c r="G181" s="165"/>
      <c r="H181" s="165"/>
      <c r="I181" s="168"/>
      <c r="J181" s="179">
        <f>BK181</f>
        <v>0</v>
      </c>
      <c r="K181" s="165"/>
      <c r="L181" s="170"/>
      <c r="M181" s="171"/>
      <c r="N181" s="172"/>
      <c r="O181" s="172"/>
      <c r="P181" s="173">
        <f>SUM(P182:P193)</f>
        <v>0</v>
      </c>
      <c r="Q181" s="172"/>
      <c r="R181" s="173">
        <f>SUM(R182:R193)</f>
        <v>56.708661880000001</v>
      </c>
      <c r="S181" s="172"/>
      <c r="T181" s="174">
        <f>SUM(T182:T193)</f>
        <v>0</v>
      </c>
      <c r="AR181" s="175" t="s">
        <v>81</v>
      </c>
      <c r="AT181" s="176" t="s">
        <v>72</v>
      </c>
      <c r="AU181" s="176" t="s">
        <v>81</v>
      </c>
      <c r="AY181" s="175" t="s">
        <v>146</v>
      </c>
      <c r="BK181" s="177">
        <f>SUM(BK182:BK193)</f>
        <v>0</v>
      </c>
    </row>
    <row r="182" spans="1:65" s="2" customFormat="1" ht="37.9" customHeight="1">
      <c r="A182" s="36"/>
      <c r="B182" s="37"/>
      <c r="C182" s="180" t="s">
        <v>248</v>
      </c>
      <c r="D182" s="180" t="s">
        <v>148</v>
      </c>
      <c r="E182" s="181" t="s">
        <v>249</v>
      </c>
      <c r="F182" s="182" t="s">
        <v>250</v>
      </c>
      <c r="G182" s="183" t="s">
        <v>251</v>
      </c>
      <c r="H182" s="184">
        <v>78.86</v>
      </c>
      <c r="I182" s="185"/>
      <c r="J182" s="186">
        <f>ROUND(I182*H182,2)</f>
        <v>0</v>
      </c>
      <c r="K182" s="182" t="s">
        <v>152</v>
      </c>
      <c r="L182" s="41"/>
      <c r="M182" s="187" t="s">
        <v>19</v>
      </c>
      <c r="N182" s="188" t="s">
        <v>44</v>
      </c>
      <c r="O182" s="66"/>
      <c r="P182" s="189">
        <f>O182*H182</f>
        <v>0</v>
      </c>
      <c r="Q182" s="189">
        <v>0.71545999999999998</v>
      </c>
      <c r="R182" s="189">
        <f>Q182*H182</f>
        <v>56.421175599999998</v>
      </c>
      <c r="S182" s="189">
        <v>0</v>
      </c>
      <c r="T182" s="190">
        <f>S182*H182</f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191" t="s">
        <v>153</v>
      </c>
      <c r="AT182" s="191" t="s">
        <v>148</v>
      </c>
      <c r="AU182" s="191" t="s">
        <v>83</v>
      </c>
      <c r="AY182" s="19" t="s">
        <v>146</v>
      </c>
      <c r="BE182" s="192">
        <f>IF(N182="základní",J182,0)</f>
        <v>0</v>
      </c>
      <c r="BF182" s="192">
        <f>IF(N182="snížená",J182,0)</f>
        <v>0</v>
      </c>
      <c r="BG182" s="192">
        <f>IF(N182="zákl. přenesená",J182,0)</f>
        <v>0</v>
      </c>
      <c r="BH182" s="192">
        <f>IF(N182="sníž. přenesená",J182,0)</f>
        <v>0</v>
      </c>
      <c r="BI182" s="192">
        <f>IF(N182="nulová",J182,0)</f>
        <v>0</v>
      </c>
      <c r="BJ182" s="19" t="s">
        <v>81</v>
      </c>
      <c r="BK182" s="192">
        <f>ROUND(I182*H182,2)</f>
        <v>0</v>
      </c>
      <c r="BL182" s="19" t="s">
        <v>153</v>
      </c>
      <c r="BM182" s="191" t="s">
        <v>252</v>
      </c>
    </row>
    <row r="183" spans="1:65" s="2" customFormat="1">
      <c r="A183" s="36"/>
      <c r="B183" s="37"/>
      <c r="C183" s="38"/>
      <c r="D183" s="193" t="s">
        <v>155</v>
      </c>
      <c r="E183" s="38"/>
      <c r="F183" s="194" t="s">
        <v>253</v>
      </c>
      <c r="G183" s="38"/>
      <c r="H183" s="38"/>
      <c r="I183" s="195"/>
      <c r="J183" s="38"/>
      <c r="K183" s="38"/>
      <c r="L183" s="41"/>
      <c r="M183" s="196"/>
      <c r="N183" s="197"/>
      <c r="O183" s="66"/>
      <c r="P183" s="66"/>
      <c r="Q183" s="66"/>
      <c r="R183" s="66"/>
      <c r="S183" s="66"/>
      <c r="T183" s="67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T183" s="19" t="s">
        <v>155</v>
      </c>
      <c r="AU183" s="19" t="s">
        <v>83</v>
      </c>
    </row>
    <row r="184" spans="1:65" s="13" customFormat="1">
      <c r="B184" s="198"/>
      <c r="C184" s="199"/>
      <c r="D184" s="200" t="s">
        <v>157</v>
      </c>
      <c r="E184" s="201" t="s">
        <v>19</v>
      </c>
      <c r="F184" s="202" t="s">
        <v>254</v>
      </c>
      <c r="G184" s="199"/>
      <c r="H184" s="201" t="s">
        <v>19</v>
      </c>
      <c r="I184" s="203"/>
      <c r="J184" s="199"/>
      <c r="K184" s="199"/>
      <c r="L184" s="204"/>
      <c r="M184" s="205"/>
      <c r="N184" s="206"/>
      <c r="O184" s="206"/>
      <c r="P184" s="206"/>
      <c r="Q184" s="206"/>
      <c r="R184" s="206"/>
      <c r="S184" s="206"/>
      <c r="T184" s="207"/>
      <c r="AT184" s="208" t="s">
        <v>157</v>
      </c>
      <c r="AU184" s="208" t="s">
        <v>83</v>
      </c>
      <c r="AV184" s="13" t="s">
        <v>81</v>
      </c>
      <c r="AW184" s="13" t="s">
        <v>34</v>
      </c>
      <c r="AX184" s="13" t="s">
        <v>73</v>
      </c>
      <c r="AY184" s="208" t="s">
        <v>146</v>
      </c>
    </row>
    <row r="185" spans="1:65" s="14" customFormat="1">
      <c r="B185" s="209"/>
      <c r="C185" s="210"/>
      <c r="D185" s="200" t="s">
        <v>157</v>
      </c>
      <c r="E185" s="211" t="s">
        <v>19</v>
      </c>
      <c r="F185" s="212" t="s">
        <v>255</v>
      </c>
      <c r="G185" s="210"/>
      <c r="H185" s="213">
        <v>88.1</v>
      </c>
      <c r="I185" s="214"/>
      <c r="J185" s="210"/>
      <c r="K185" s="210"/>
      <c r="L185" s="215"/>
      <c r="M185" s="216"/>
      <c r="N185" s="217"/>
      <c r="O185" s="217"/>
      <c r="P185" s="217"/>
      <c r="Q185" s="217"/>
      <c r="R185" s="217"/>
      <c r="S185" s="217"/>
      <c r="T185" s="218"/>
      <c r="AT185" s="219" t="s">
        <v>157</v>
      </c>
      <c r="AU185" s="219" t="s">
        <v>83</v>
      </c>
      <c r="AV185" s="14" t="s">
        <v>83</v>
      </c>
      <c r="AW185" s="14" t="s">
        <v>34</v>
      </c>
      <c r="AX185" s="14" t="s">
        <v>73</v>
      </c>
      <c r="AY185" s="219" t="s">
        <v>146</v>
      </c>
    </row>
    <row r="186" spans="1:65" s="14" customFormat="1">
      <c r="B186" s="209"/>
      <c r="C186" s="210"/>
      <c r="D186" s="200" t="s">
        <v>157</v>
      </c>
      <c r="E186" s="211" t="s">
        <v>19</v>
      </c>
      <c r="F186" s="212" t="s">
        <v>256</v>
      </c>
      <c r="G186" s="210"/>
      <c r="H186" s="213">
        <v>-9.24</v>
      </c>
      <c r="I186" s="214"/>
      <c r="J186" s="210"/>
      <c r="K186" s="210"/>
      <c r="L186" s="215"/>
      <c r="M186" s="216"/>
      <c r="N186" s="217"/>
      <c r="O186" s="217"/>
      <c r="P186" s="217"/>
      <c r="Q186" s="217"/>
      <c r="R186" s="217"/>
      <c r="S186" s="217"/>
      <c r="T186" s="218"/>
      <c r="AT186" s="219" t="s">
        <v>157</v>
      </c>
      <c r="AU186" s="219" t="s">
        <v>83</v>
      </c>
      <c r="AV186" s="14" t="s">
        <v>83</v>
      </c>
      <c r="AW186" s="14" t="s">
        <v>34</v>
      </c>
      <c r="AX186" s="14" t="s">
        <v>73</v>
      </c>
      <c r="AY186" s="219" t="s">
        <v>146</v>
      </c>
    </row>
    <row r="187" spans="1:65" s="15" customFormat="1">
      <c r="B187" s="220"/>
      <c r="C187" s="221"/>
      <c r="D187" s="200" t="s">
        <v>157</v>
      </c>
      <c r="E187" s="222" t="s">
        <v>19</v>
      </c>
      <c r="F187" s="223" t="s">
        <v>164</v>
      </c>
      <c r="G187" s="221"/>
      <c r="H187" s="224">
        <v>78.86</v>
      </c>
      <c r="I187" s="225"/>
      <c r="J187" s="221"/>
      <c r="K187" s="221"/>
      <c r="L187" s="226"/>
      <c r="M187" s="227"/>
      <c r="N187" s="228"/>
      <c r="O187" s="228"/>
      <c r="P187" s="228"/>
      <c r="Q187" s="228"/>
      <c r="R187" s="228"/>
      <c r="S187" s="228"/>
      <c r="T187" s="229"/>
      <c r="AT187" s="230" t="s">
        <v>157</v>
      </c>
      <c r="AU187" s="230" t="s">
        <v>83</v>
      </c>
      <c r="AV187" s="15" t="s">
        <v>153</v>
      </c>
      <c r="AW187" s="15" t="s">
        <v>34</v>
      </c>
      <c r="AX187" s="15" t="s">
        <v>81</v>
      </c>
      <c r="AY187" s="230" t="s">
        <v>146</v>
      </c>
    </row>
    <row r="188" spans="1:65" s="2" customFormat="1" ht="37.9" customHeight="1">
      <c r="A188" s="36"/>
      <c r="B188" s="37"/>
      <c r="C188" s="180" t="s">
        <v>234</v>
      </c>
      <c r="D188" s="180" t="s">
        <v>148</v>
      </c>
      <c r="E188" s="181" t="s">
        <v>257</v>
      </c>
      <c r="F188" s="182" t="s">
        <v>258</v>
      </c>
      <c r="G188" s="183" t="s">
        <v>206</v>
      </c>
      <c r="H188" s="184">
        <v>0.27400000000000002</v>
      </c>
      <c r="I188" s="185"/>
      <c r="J188" s="186">
        <f>ROUND(I188*H188,2)</f>
        <v>0</v>
      </c>
      <c r="K188" s="182" t="s">
        <v>152</v>
      </c>
      <c r="L188" s="41"/>
      <c r="M188" s="187" t="s">
        <v>19</v>
      </c>
      <c r="N188" s="188" t="s">
        <v>44</v>
      </c>
      <c r="O188" s="66"/>
      <c r="P188" s="189">
        <f>O188*H188</f>
        <v>0</v>
      </c>
      <c r="Q188" s="189">
        <v>1.04922</v>
      </c>
      <c r="R188" s="189">
        <f>Q188*H188</f>
        <v>0.28748628000000004</v>
      </c>
      <c r="S188" s="189">
        <v>0</v>
      </c>
      <c r="T188" s="190">
        <f>S188*H188</f>
        <v>0</v>
      </c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R188" s="191" t="s">
        <v>153</v>
      </c>
      <c r="AT188" s="191" t="s">
        <v>148</v>
      </c>
      <c r="AU188" s="191" t="s">
        <v>83</v>
      </c>
      <c r="AY188" s="19" t="s">
        <v>146</v>
      </c>
      <c r="BE188" s="192">
        <f>IF(N188="základní",J188,0)</f>
        <v>0</v>
      </c>
      <c r="BF188" s="192">
        <f>IF(N188="snížená",J188,0)</f>
        <v>0</v>
      </c>
      <c r="BG188" s="192">
        <f>IF(N188="zákl. přenesená",J188,0)</f>
        <v>0</v>
      </c>
      <c r="BH188" s="192">
        <f>IF(N188="sníž. přenesená",J188,0)</f>
        <v>0</v>
      </c>
      <c r="BI188" s="192">
        <f>IF(N188="nulová",J188,0)</f>
        <v>0</v>
      </c>
      <c r="BJ188" s="19" t="s">
        <v>81</v>
      </c>
      <c r="BK188" s="192">
        <f>ROUND(I188*H188,2)</f>
        <v>0</v>
      </c>
      <c r="BL188" s="19" t="s">
        <v>153</v>
      </c>
      <c r="BM188" s="191" t="s">
        <v>259</v>
      </c>
    </row>
    <row r="189" spans="1:65" s="2" customFormat="1">
      <c r="A189" s="36"/>
      <c r="B189" s="37"/>
      <c r="C189" s="38"/>
      <c r="D189" s="193" t="s">
        <v>155</v>
      </c>
      <c r="E189" s="38"/>
      <c r="F189" s="194" t="s">
        <v>260</v>
      </c>
      <c r="G189" s="38"/>
      <c r="H189" s="38"/>
      <c r="I189" s="195"/>
      <c r="J189" s="38"/>
      <c r="K189" s="38"/>
      <c r="L189" s="41"/>
      <c r="M189" s="196"/>
      <c r="N189" s="197"/>
      <c r="O189" s="66"/>
      <c r="P189" s="66"/>
      <c r="Q189" s="66"/>
      <c r="R189" s="66"/>
      <c r="S189" s="66"/>
      <c r="T189" s="67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T189" s="19" t="s">
        <v>155</v>
      </c>
      <c r="AU189" s="19" t="s">
        <v>83</v>
      </c>
    </row>
    <row r="190" spans="1:65" s="13" customFormat="1">
      <c r="B190" s="198"/>
      <c r="C190" s="199"/>
      <c r="D190" s="200" t="s">
        <v>157</v>
      </c>
      <c r="E190" s="201" t="s">
        <v>19</v>
      </c>
      <c r="F190" s="202" t="s">
        <v>261</v>
      </c>
      <c r="G190" s="199"/>
      <c r="H190" s="201" t="s">
        <v>19</v>
      </c>
      <c r="I190" s="203"/>
      <c r="J190" s="199"/>
      <c r="K190" s="199"/>
      <c r="L190" s="204"/>
      <c r="M190" s="205"/>
      <c r="N190" s="206"/>
      <c r="O190" s="206"/>
      <c r="P190" s="206"/>
      <c r="Q190" s="206"/>
      <c r="R190" s="206"/>
      <c r="S190" s="206"/>
      <c r="T190" s="207"/>
      <c r="AT190" s="208" t="s">
        <v>157</v>
      </c>
      <c r="AU190" s="208" t="s">
        <v>83</v>
      </c>
      <c r="AV190" s="13" t="s">
        <v>81</v>
      </c>
      <c r="AW190" s="13" t="s">
        <v>34</v>
      </c>
      <c r="AX190" s="13" t="s">
        <v>73</v>
      </c>
      <c r="AY190" s="208" t="s">
        <v>146</v>
      </c>
    </row>
    <row r="191" spans="1:65" s="13" customFormat="1">
      <c r="B191" s="198"/>
      <c r="C191" s="199"/>
      <c r="D191" s="200" t="s">
        <v>157</v>
      </c>
      <c r="E191" s="201" t="s">
        <v>19</v>
      </c>
      <c r="F191" s="202" t="s">
        <v>262</v>
      </c>
      <c r="G191" s="199"/>
      <c r="H191" s="201" t="s">
        <v>19</v>
      </c>
      <c r="I191" s="203"/>
      <c r="J191" s="199"/>
      <c r="K191" s="199"/>
      <c r="L191" s="204"/>
      <c r="M191" s="205"/>
      <c r="N191" s="206"/>
      <c r="O191" s="206"/>
      <c r="P191" s="206"/>
      <c r="Q191" s="206"/>
      <c r="R191" s="206"/>
      <c r="S191" s="206"/>
      <c r="T191" s="207"/>
      <c r="AT191" s="208" t="s">
        <v>157</v>
      </c>
      <c r="AU191" s="208" t="s">
        <v>83</v>
      </c>
      <c r="AV191" s="13" t="s">
        <v>81</v>
      </c>
      <c r="AW191" s="13" t="s">
        <v>34</v>
      </c>
      <c r="AX191" s="13" t="s">
        <v>73</v>
      </c>
      <c r="AY191" s="208" t="s">
        <v>146</v>
      </c>
    </row>
    <row r="192" spans="1:65" s="14" customFormat="1" ht="22.5">
      <c r="B192" s="209"/>
      <c r="C192" s="210"/>
      <c r="D192" s="200" t="s">
        <v>157</v>
      </c>
      <c r="E192" s="211" t="s">
        <v>19</v>
      </c>
      <c r="F192" s="212" t="s">
        <v>263</v>
      </c>
      <c r="G192" s="210"/>
      <c r="H192" s="213">
        <v>0.27400000000000002</v>
      </c>
      <c r="I192" s="214"/>
      <c r="J192" s="210"/>
      <c r="K192" s="210"/>
      <c r="L192" s="215"/>
      <c r="M192" s="216"/>
      <c r="N192" s="217"/>
      <c r="O192" s="217"/>
      <c r="P192" s="217"/>
      <c r="Q192" s="217"/>
      <c r="R192" s="217"/>
      <c r="S192" s="217"/>
      <c r="T192" s="218"/>
      <c r="AT192" s="219" t="s">
        <v>157</v>
      </c>
      <c r="AU192" s="219" t="s">
        <v>83</v>
      </c>
      <c r="AV192" s="14" t="s">
        <v>83</v>
      </c>
      <c r="AW192" s="14" t="s">
        <v>34</v>
      </c>
      <c r="AX192" s="14" t="s">
        <v>73</v>
      </c>
      <c r="AY192" s="219" t="s">
        <v>146</v>
      </c>
    </row>
    <row r="193" spans="1:65" s="15" customFormat="1">
      <c r="B193" s="220"/>
      <c r="C193" s="221"/>
      <c r="D193" s="200" t="s">
        <v>157</v>
      </c>
      <c r="E193" s="222" t="s">
        <v>19</v>
      </c>
      <c r="F193" s="223" t="s">
        <v>164</v>
      </c>
      <c r="G193" s="221"/>
      <c r="H193" s="224">
        <v>0.27400000000000002</v>
      </c>
      <c r="I193" s="225"/>
      <c r="J193" s="221"/>
      <c r="K193" s="221"/>
      <c r="L193" s="226"/>
      <c r="M193" s="227"/>
      <c r="N193" s="228"/>
      <c r="O193" s="228"/>
      <c r="P193" s="228"/>
      <c r="Q193" s="228"/>
      <c r="R193" s="228"/>
      <c r="S193" s="228"/>
      <c r="T193" s="229"/>
      <c r="AT193" s="230" t="s">
        <v>157</v>
      </c>
      <c r="AU193" s="230" t="s">
        <v>83</v>
      </c>
      <c r="AV193" s="15" t="s">
        <v>153</v>
      </c>
      <c r="AW193" s="15" t="s">
        <v>34</v>
      </c>
      <c r="AX193" s="15" t="s">
        <v>81</v>
      </c>
      <c r="AY193" s="230" t="s">
        <v>146</v>
      </c>
    </row>
    <row r="194" spans="1:65" s="12" customFormat="1" ht="22.9" customHeight="1">
      <c r="B194" s="164"/>
      <c r="C194" s="165"/>
      <c r="D194" s="166" t="s">
        <v>72</v>
      </c>
      <c r="E194" s="178" t="s">
        <v>264</v>
      </c>
      <c r="F194" s="178" t="s">
        <v>265</v>
      </c>
      <c r="G194" s="165"/>
      <c r="H194" s="165"/>
      <c r="I194" s="168"/>
      <c r="J194" s="179">
        <f>BK194</f>
        <v>0</v>
      </c>
      <c r="K194" s="165"/>
      <c r="L194" s="170"/>
      <c r="M194" s="171"/>
      <c r="N194" s="172"/>
      <c r="O194" s="172"/>
      <c r="P194" s="173">
        <f>SUM(P195:P291)</f>
        <v>0</v>
      </c>
      <c r="Q194" s="172"/>
      <c r="R194" s="173">
        <f>SUM(R195:R291)</f>
        <v>56.062585999999996</v>
      </c>
      <c r="S194" s="172"/>
      <c r="T194" s="174">
        <f>SUM(T195:T291)</f>
        <v>0</v>
      </c>
      <c r="AR194" s="175" t="s">
        <v>81</v>
      </c>
      <c r="AT194" s="176" t="s">
        <v>72</v>
      </c>
      <c r="AU194" s="176" t="s">
        <v>81</v>
      </c>
      <c r="AY194" s="175" t="s">
        <v>146</v>
      </c>
      <c r="BK194" s="177">
        <f>SUM(BK195:BK291)</f>
        <v>0</v>
      </c>
    </row>
    <row r="195" spans="1:65" s="2" customFormat="1" ht="37.9" customHeight="1">
      <c r="A195" s="36"/>
      <c r="B195" s="37"/>
      <c r="C195" s="180" t="s">
        <v>266</v>
      </c>
      <c r="D195" s="180" t="s">
        <v>148</v>
      </c>
      <c r="E195" s="181" t="s">
        <v>267</v>
      </c>
      <c r="F195" s="182" t="s">
        <v>268</v>
      </c>
      <c r="G195" s="183" t="s">
        <v>269</v>
      </c>
      <c r="H195" s="184">
        <v>53911.786</v>
      </c>
      <c r="I195" s="185"/>
      <c r="J195" s="186">
        <f>ROUND(I195*H195,2)</f>
        <v>0</v>
      </c>
      <c r="K195" s="182" t="s">
        <v>19</v>
      </c>
      <c r="L195" s="41"/>
      <c r="M195" s="187" t="s">
        <v>19</v>
      </c>
      <c r="N195" s="188" t="s">
        <v>44</v>
      </c>
      <c r="O195" s="66"/>
      <c r="P195" s="189">
        <f>O195*H195</f>
        <v>0</v>
      </c>
      <c r="Q195" s="189">
        <v>1E-3</v>
      </c>
      <c r="R195" s="189">
        <f>Q195*H195</f>
        <v>53.911785999999999</v>
      </c>
      <c r="S195" s="189">
        <v>0</v>
      </c>
      <c r="T195" s="190">
        <f>S195*H195</f>
        <v>0</v>
      </c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R195" s="191" t="s">
        <v>153</v>
      </c>
      <c r="AT195" s="191" t="s">
        <v>148</v>
      </c>
      <c r="AU195" s="191" t="s">
        <v>83</v>
      </c>
      <c r="AY195" s="19" t="s">
        <v>146</v>
      </c>
      <c r="BE195" s="192">
        <f>IF(N195="základní",J195,0)</f>
        <v>0</v>
      </c>
      <c r="BF195" s="192">
        <f>IF(N195="snížená",J195,0)</f>
        <v>0</v>
      </c>
      <c r="BG195" s="192">
        <f>IF(N195="zákl. přenesená",J195,0)</f>
        <v>0</v>
      </c>
      <c r="BH195" s="192">
        <f>IF(N195="sníž. přenesená",J195,0)</f>
        <v>0</v>
      </c>
      <c r="BI195" s="192">
        <f>IF(N195="nulová",J195,0)</f>
        <v>0</v>
      </c>
      <c r="BJ195" s="19" t="s">
        <v>81</v>
      </c>
      <c r="BK195" s="192">
        <f>ROUND(I195*H195,2)</f>
        <v>0</v>
      </c>
      <c r="BL195" s="19" t="s">
        <v>153</v>
      </c>
      <c r="BM195" s="191" t="s">
        <v>270</v>
      </c>
    </row>
    <row r="196" spans="1:65" s="13" customFormat="1">
      <c r="B196" s="198"/>
      <c r="C196" s="199"/>
      <c r="D196" s="200" t="s">
        <v>157</v>
      </c>
      <c r="E196" s="201" t="s">
        <v>19</v>
      </c>
      <c r="F196" s="202" t="s">
        <v>271</v>
      </c>
      <c r="G196" s="199"/>
      <c r="H196" s="201" t="s">
        <v>19</v>
      </c>
      <c r="I196" s="203"/>
      <c r="J196" s="199"/>
      <c r="K196" s="199"/>
      <c r="L196" s="204"/>
      <c r="M196" s="205"/>
      <c r="N196" s="206"/>
      <c r="O196" s="206"/>
      <c r="P196" s="206"/>
      <c r="Q196" s="206"/>
      <c r="R196" s="206"/>
      <c r="S196" s="206"/>
      <c r="T196" s="207"/>
      <c r="AT196" s="208" t="s">
        <v>157</v>
      </c>
      <c r="AU196" s="208" t="s">
        <v>83</v>
      </c>
      <c r="AV196" s="13" t="s">
        <v>81</v>
      </c>
      <c r="AW196" s="13" t="s">
        <v>34</v>
      </c>
      <c r="AX196" s="13" t="s">
        <v>73</v>
      </c>
      <c r="AY196" s="208" t="s">
        <v>146</v>
      </c>
    </row>
    <row r="197" spans="1:65" s="14" customFormat="1">
      <c r="B197" s="209"/>
      <c r="C197" s="210"/>
      <c r="D197" s="200" t="s">
        <v>157</v>
      </c>
      <c r="E197" s="211" t="s">
        <v>19</v>
      </c>
      <c r="F197" s="212" t="s">
        <v>272</v>
      </c>
      <c r="G197" s="210"/>
      <c r="H197" s="213">
        <v>4433.7619999999997</v>
      </c>
      <c r="I197" s="214"/>
      <c r="J197" s="210"/>
      <c r="K197" s="210"/>
      <c r="L197" s="215"/>
      <c r="M197" s="216"/>
      <c r="N197" s="217"/>
      <c r="O197" s="217"/>
      <c r="P197" s="217"/>
      <c r="Q197" s="217"/>
      <c r="R197" s="217"/>
      <c r="S197" s="217"/>
      <c r="T197" s="218"/>
      <c r="AT197" s="219" t="s">
        <v>157</v>
      </c>
      <c r="AU197" s="219" t="s">
        <v>83</v>
      </c>
      <c r="AV197" s="14" t="s">
        <v>83</v>
      </c>
      <c r="AW197" s="14" t="s">
        <v>34</v>
      </c>
      <c r="AX197" s="14" t="s">
        <v>73</v>
      </c>
      <c r="AY197" s="219" t="s">
        <v>146</v>
      </c>
    </row>
    <row r="198" spans="1:65" s="13" customFormat="1">
      <c r="B198" s="198"/>
      <c r="C198" s="199"/>
      <c r="D198" s="200" t="s">
        <v>157</v>
      </c>
      <c r="E198" s="201" t="s">
        <v>19</v>
      </c>
      <c r="F198" s="202" t="s">
        <v>273</v>
      </c>
      <c r="G198" s="199"/>
      <c r="H198" s="201" t="s">
        <v>19</v>
      </c>
      <c r="I198" s="203"/>
      <c r="J198" s="199"/>
      <c r="K198" s="199"/>
      <c r="L198" s="204"/>
      <c r="M198" s="205"/>
      <c r="N198" s="206"/>
      <c r="O198" s="206"/>
      <c r="P198" s="206"/>
      <c r="Q198" s="206"/>
      <c r="R198" s="206"/>
      <c r="S198" s="206"/>
      <c r="T198" s="207"/>
      <c r="AT198" s="208" t="s">
        <v>157</v>
      </c>
      <c r="AU198" s="208" t="s">
        <v>83</v>
      </c>
      <c r="AV198" s="13" t="s">
        <v>81</v>
      </c>
      <c r="AW198" s="13" t="s">
        <v>34</v>
      </c>
      <c r="AX198" s="13" t="s">
        <v>73</v>
      </c>
      <c r="AY198" s="208" t="s">
        <v>146</v>
      </c>
    </row>
    <row r="199" spans="1:65" s="14" customFormat="1">
      <c r="B199" s="209"/>
      <c r="C199" s="210"/>
      <c r="D199" s="200" t="s">
        <v>157</v>
      </c>
      <c r="E199" s="211" t="s">
        <v>19</v>
      </c>
      <c r="F199" s="212" t="s">
        <v>274</v>
      </c>
      <c r="G199" s="210"/>
      <c r="H199" s="213">
        <v>958.61199999999997</v>
      </c>
      <c r="I199" s="214"/>
      <c r="J199" s="210"/>
      <c r="K199" s="210"/>
      <c r="L199" s="215"/>
      <c r="M199" s="216"/>
      <c r="N199" s="217"/>
      <c r="O199" s="217"/>
      <c r="P199" s="217"/>
      <c r="Q199" s="217"/>
      <c r="R199" s="217"/>
      <c r="S199" s="217"/>
      <c r="T199" s="218"/>
      <c r="AT199" s="219" t="s">
        <v>157</v>
      </c>
      <c r="AU199" s="219" t="s">
        <v>83</v>
      </c>
      <c r="AV199" s="14" t="s">
        <v>83</v>
      </c>
      <c r="AW199" s="14" t="s">
        <v>34</v>
      </c>
      <c r="AX199" s="14" t="s">
        <v>73</v>
      </c>
      <c r="AY199" s="219" t="s">
        <v>146</v>
      </c>
    </row>
    <row r="200" spans="1:65" s="13" customFormat="1">
      <c r="B200" s="198"/>
      <c r="C200" s="199"/>
      <c r="D200" s="200" t="s">
        <v>157</v>
      </c>
      <c r="E200" s="201" t="s">
        <v>19</v>
      </c>
      <c r="F200" s="202" t="s">
        <v>275</v>
      </c>
      <c r="G200" s="199"/>
      <c r="H200" s="201" t="s">
        <v>19</v>
      </c>
      <c r="I200" s="203"/>
      <c r="J200" s="199"/>
      <c r="K200" s="199"/>
      <c r="L200" s="204"/>
      <c r="M200" s="205"/>
      <c r="N200" s="206"/>
      <c r="O200" s="206"/>
      <c r="P200" s="206"/>
      <c r="Q200" s="206"/>
      <c r="R200" s="206"/>
      <c r="S200" s="206"/>
      <c r="T200" s="207"/>
      <c r="AT200" s="208" t="s">
        <v>157</v>
      </c>
      <c r="AU200" s="208" t="s">
        <v>83</v>
      </c>
      <c r="AV200" s="13" t="s">
        <v>81</v>
      </c>
      <c r="AW200" s="13" t="s">
        <v>34</v>
      </c>
      <c r="AX200" s="13" t="s">
        <v>73</v>
      </c>
      <c r="AY200" s="208" t="s">
        <v>146</v>
      </c>
    </row>
    <row r="201" spans="1:65" s="14" customFormat="1">
      <c r="B201" s="209"/>
      <c r="C201" s="210"/>
      <c r="D201" s="200" t="s">
        <v>157</v>
      </c>
      <c r="E201" s="211" t="s">
        <v>19</v>
      </c>
      <c r="F201" s="212" t="s">
        <v>276</v>
      </c>
      <c r="G201" s="210"/>
      <c r="H201" s="213">
        <v>233.85599999999999</v>
      </c>
      <c r="I201" s="214"/>
      <c r="J201" s="210"/>
      <c r="K201" s="210"/>
      <c r="L201" s="215"/>
      <c r="M201" s="216"/>
      <c r="N201" s="217"/>
      <c r="O201" s="217"/>
      <c r="P201" s="217"/>
      <c r="Q201" s="217"/>
      <c r="R201" s="217"/>
      <c r="S201" s="217"/>
      <c r="T201" s="218"/>
      <c r="AT201" s="219" t="s">
        <v>157</v>
      </c>
      <c r="AU201" s="219" t="s">
        <v>83</v>
      </c>
      <c r="AV201" s="14" t="s">
        <v>83</v>
      </c>
      <c r="AW201" s="14" t="s">
        <v>34</v>
      </c>
      <c r="AX201" s="14" t="s">
        <v>73</v>
      </c>
      <c r="AY201" s="219" t="s">
        <v>146</v>
      </c>
    </row>
    <row r="202" spans="1:65" s="13" customFormat="1">
      <c r="B202" s="198"/>
      <c r="C202" s="199"/>
      <c r="D202" s="200" t="s">
        <v>157</v>
      </c>
      <c r="E202" s="201" t="s">
        <v>19</v>
      </c>
      <c r="F202" s="202" t="s">
        <v>277</v>
      </c>
      <c r="G202" s="199"/>
      <c r="H202" s="201" t="s">
        <v>19</v>
      </c>
      <c r="I202" s="203"/>
      <c r="J202" s="199"/>
      <c r="K202" s="199"/>
      <c r="L202" s="204"/>
      <c r="M202" s="205"/>
      <c r="N202" s="206"/>
      <c r="O202" s="206"/>
      <c r="P202" s="206"/>
      <c r="Q202" s="206"/>
      <c r="R202" s="206"/>
      <c r="S202" s="206"/>
      <c r="T202" s="207"/>
      <c r="AT202" s="208" t="s">
        <v>157</v>
      </c>
      <c r="AU202" s="208" t="s">
        <v>83</v>
      </c>
      <c r="AV202" s="13" t="s">
        <v>81</v>
      </c>
      <c r="AW202" s="13" t="s">
        <v>34</v>
      </c>
      <c r="AX202" s="13" t="s">
        <v>73</v>
      </c>
      <c r="AY202" s="208" t="s">
        <v>146</v>
      </c>
    </row>
    <row r="203" spans="1:65" s="14" customFormat="1">
      <c r="B203" s="209"/>
      <c r="C203" s="210"/>
      <c r="D203" s="200" t="s">
        <v>157</v>
      </c>
      <c r="E203" s="211" t="s">
        <v>19</v>
      </c>
      <c r="F203" s="212" t="s">
        <v>278</v>
      </c>
      <c r="G203" s="210"/>
      <c r="H203" s="213">
        <v>58.463999999999999</v>
      </c>
      <c r="I203" s="214"/>
      <c r="J203" s="210"/>
      <c r="K203" s="210"/>
      <c r="L203" s="215"/>
      <c r="M203" s="216"/>
      <c r="N203" s="217"/>
      <c r="O203" s="217"/>
      <c r="P203" s="217"/>
      <c r="Q203" s="217"/>
      <c r="R203" s="217"/>
      <c r="S203" s="217"/>
      <c r="T203" s="218"/>
      <c r="AT203" s="219" t="s">
        <v>157</v>
      </c>
      <c r="AU203" s="219" t="s">
        <v>83</v>
      </c>
      <c r="AV203" s="14" t="s">
        <v>83</v>
      </c>
      <c r="AW203" s="14" t="s">
        <v>34</v>
      </c>
      <c r="AX203" s="14" t="s">
        <v>73</v>
      </c>
      <c r="AY203" s="219" t="s">
        <v>146</v>
      </c>
    </row>
    <row r="204" spans="1:65" s="13" customFormat="1">
      <c r="B204" s="198"/>
      <c r="C204" s="199"/>
      <c r="D204" s="200" t="s">
        <v>157</v>
      </c>
      <c r="E204" s="201" t="s">
        <v>19</v>
      </c>
      <c r="F204" s="202" t="s">
        <v>279</v>
      </c>
      <c r="G204" s="199"/>
      <c r="H204" s="201" t="s">
        <v>19</v>
      </c>
      <c r="I204" s="203"/>
      <c r="J204" s="199"/>
      <c r="K204" s="199"/>
      <c r="L204" s="204"/>
      <c r="M204" s="205"/>
      <c r="N204" s="206"/>
      <c r="O204" s="206"/>
      <c r="P204" s="206"/>
      <c r="Q204" s="206"/>
      <c r="R204" s="206"/>
      <c r="S204" s="206"/>
      <c r="T204" s="207"/>
      <c r="AT204" s="208" t="s">
        <v>157</v>
      </c>
      <c r="AU204" s="208" t="s">
        <v>83</v>
      </c>
      <c r="AV204" s="13" t="s">
        <v>81</v>
      </c>
      <c r="AW204" s="13" t="s">
        <v>34</v>
      </c>
      <c r="AX204" s="13" t="s">
        <v>73</v>
      </c>
      <c r="AY204" s="208" t="s">
        <v>146</v>
      </c>
    </row>
    <row r="205" spans="1:65" s="14" customFormat="1">
      <c r="B205" s="209"/>
      <c r="C205" s="210"/>
      <c r="D205" s="200" t="s">
        <v>157</v>
      </c>
      <c r="E205" s="211" t="s">
        <v>19</v>
      </c>
      <c r="F205" s="212" t="s">
        <v>280</v>
      </c>
      <c r="G205" s="210"/>
      <c r="H205" s="213">
        <v>81.599999999999994</v>
      </c>
      <c r="I205" s="214"/>
      <c r="J205" s="210"/>
      <c r="K205" s="210"/>
      <c r="L205" s="215"/>
      <c r="M205" s="216"/>
      <c r="N205" s="217"/>
      <c r="O205" s="217"/>
      <c r="P205" s="217"/>
      <c r="Q205" s="217"/>
      <c r="R205" s="217"/>
      <c r="S205" s="217"/>
      <c r="T205" s="218"/>
      <c r="AT205" s="219" t="s">
        <v>157</v>
      </c>
      <c r="AU205" s="219" t="s">
        <v>83</v>
      </c>
      <c r="AV205" s="14" t="s">
        <v>83</v>
      </c>
      <c r="AW205" s="14" t="s">
        <v>34</v>
      </c>
      <c r="AX205" s="14" t="s">
        <v>73</v>
      </c>
      <c r="AY205" s="219" t="s">
        <v>146</v>
      </c>
    </row>
    <row r="206" spans="1:65" s="13" customFormat="1">
      <c r="B206" s="198"/>
      <c r="C206" s="199"/>
      <c r="D206" s="200" t="s">
        <v>157</v>
      </c>
      <c r="E206" s="201" t="s">
        <v>19</v>
      </c>
      <c r="F206" s="202" t="s">
        <v>281</v>
      </c>
      <c r="G206" s="199"/>
      <c r="H206" s="201" t="s">
        <v>19</v>
      </c>
      <c r="I206" s="203"/>
      <c r="J206" s="199"/>
      <c r="K206" s="199"/>
      <c r="L206" s="204"/>
      <c r="M206" s="205"/>
      <c r="N206" s="206"/>
      <c r="O206" s="206"/>
      <c r="P206" s="206"/>
      <c r="Q206" s="206"/>
      <c r="R206" s="206"/>
      <c r="S206" s="206"/>
      <c r="T206" s="207"/>
      <c r="AT206" s="208" t="s">
        <v>157</v>
      </c>
      <c r="AU206" s="208" t="s">
        <v>83</v>
      </c>
      <c r="AV206" s="13" t="s">
        <v>81</v>
      </c>
      <c r="AW206" s="13" t="s">
        <v>34</v>
      </c>
      <c r="AX206" s="13" t="s">
        <v>73</v>
      </c>
      <c r="AY206" s="208" t="s">
        <v>146</v>
      </c>
    </row>
    <row r="207" spans="1:65" s="14" customFormat="1">
      <c r="B207" s="209"/>
      <c r="C207" s="210"/>
      <c r="D207" s="200" t="s">
        <v>157</v>
      </c>
      <c r="E207" s="211" t="s">
        <v>19</v>
      </c>
      <c r="F207" s="212" t="s">
        <v>282</v>
      </c>
      <c r="G207" s="210"/>
      <c r="H207" s="213">
        <v>3595.8739999999998</v>
      </c>
      <c r="I207" s="214"/>
      <c r="J207" s="210"/>
      <c r="K207" s="210"/>
      <c r="L207" s="215"/>
      <c r="M207" s="216"/>
      <c r="N207" s="217"/>
      <c r="O207" s="217"/>
      <c r="P207" s="217"/>
      <c r="Q207" s="217"/>
      <c r="R207" s="217"/>
      <c r="S207" s="217"/>
      <c r="T207" s="218"/>
      <c r="AT207" s="219" t="s">
        <v>157</v>
      </c>
      <c r="AU207" s="219" t="s">
        <v>83</v>
      </c>
      <c r="AV207" s="14" t="s">
        <v>83</v>
      </c>
      <c r="AW207" s="14" t="s">
        <v>34</v>
      </c>
      <c r="AX207" s="14" t="s">
        <v>73</v>
      </c>
      <c r="AY207" s="219" t="s">
        <v>146</v>
      </c>
    </row>
    <row r="208" spans="1:65" s="13" customFormat="1">
      <c r="B208" s="198"/>
      <c r="C208" s="199"/>
      <c r="D208" s="200" t="s">
        <v>157</v>
      </c>
      <c r="E208" s="201" t="s">
        <v>19</v>
      </c>
      <c r="F208" s="202" t="s">
        <v>283</v>
      </c>
      <c r="G208" s="199"/>
      <c r="H208" s="201" t="s">
        <v>19</v>
      </c>
      <c r="I208" s="203"/>
      <c r="J208" s="199"/>
      <c r="K208" s="199"/>
      <c r="L208" s="204"/>
      <c r="M208" s="205"/>
      <c r="N208" s="206"/>
      <c r="O208" s="206"/>
      <c r="P208" s="206"/>
      <c r="Q208" s="206"/>
      <c r="R208" s="206"/>
      <c r="S208" s="206"/>
      <c r="T208" s="207"/>
      <c r="AT208" s="208" t="s">
        <v>157</v>
      </c>
      <c r="AU208" s="208" t="s">
        <v>83</v>
      </c>
      <c r="AV208" s="13" t="s">
        <v>81</v>
      </c>
      <c r="AW208" s="13" t="s">
        <v>34</v>
      </c>
      <c r="AX208" s="13" t="s">
        <v>73</v>
      </c>
      <c r="AY208" s="208" t="s">
        <v>146</v>
      </c>
    </row>
    <row r="209" spans="2:51" s="14" customFormat="1">
      <c r="B209" s="209"/>
      <c r="C209" s="210"/>
      <c r="D209" s="200" t="s">
        <v>157</v>
      </c>
      <c r="E209" s="211" t="s">
        <v>19</v>
      </c>
      <c r="F209" s="212" t="s">
        <v>284</v>
      </c>
      <c r="G209" s="210"/>
      <c r="H209" s="213">
        <v>869.04</v>
      </c>
      <c r="I209" s="214"/>
      <c r="J209" s="210"/>
      <c r="K209" s="210"/>
      <c r="L209" s="215"/>
      <c r="M209" s="216"/>
      <c r="N209" s="217"/>
      <c r="O209" s="217"/>
      <c r="P209" s="217"/>
      <c r="Q209" s="217"/>
      <c r="R209" s="217"/>
      <c r="S209" s="217"/>
      <c r="T209" s="218"/>
      <c r="AT209" s="219" t="s">
        <v>157</v>
      </c>
      <c r="AU209" s="219" t="s">
        <v>83</v>
      </c>
      <c r="AV209" s="14" t="s">
        <v>83</v>
      </c>
      <c r="AW209" s="14" t="s">
        <v>34</v>
      </c>
      <c r="AX209" s="14" t="s">
        <v>73</v>
      </c>
      <c r="AY209" s="219" t="s">
        <v>146</v>
      </c>
    </row>
    <row r="210" spans="2:51" s="13" customFormat="1">
      <c r="B210" s="198"/>
      <c r="C210" s="199"/>
      <c r="D210" s="200" t="s">
        <v>157</v>
      </c>
      <c r="E210" s="201" t="s">
        <v>19</v>
      </c>
      <c r="F210" s="202" t="s">
        <v>285</v>
      </c>
      <c r="G210" s="199"/>
      <c r="H210" s="201" t="s">
        <v>19</v>
      </c>
      <c r="I210" s="203"/>
      <c r="J210" s="199"/>
      <c r="K210" s="199"/>
      <c r="L210" s="204"/>
      <c r="M210" s="205"/>
      <c r="N210" s="206"/>
      <c r="O210" s="206"/>
      <c r="P210" s="206"/>
      <c r="Q210" s="206"/>
      <c r="R210" s="206"/>
      <c r="S210" s="206"/>
      <c r="T210" s="207"/>
      <c r="AT210" s="208" t="s">
        <v>157</v>
      </c>
      <c r="AU210" s="208" t="s">
        <v>83</v>
      </c>
      <c r="AV210" s="13" t="s">
        <v>81</v>
      </c>
      <c r="AW210" s="13" t="s">
        <v>34</v>
      </c>
      <c r="AX210" s="13" t="s">
        <v>73</v>
      </c>
      <c r="AY210" s="208" t="s">
        <v>146</v>
      </c>
    </row>
    <row r="211" spans="2:51" s="14" customFormat="1">
      <c r="B211" s="209"/>
      <c r="C211" s="210"/>
      <c r="D211" s="200" t="s">
        <v>157</v>
      </c>
      <c r="E211" s="211" t="s">
        <v>19</v>
      </c>
      <c r="F211" s="212" t="s">
        <v>286</v>
      </c>
      <c r="G211" s="210"/>
      <c r="H211" s="213">
        <v>884.16</v>
      </c>
      <c r="I211" s="214"/>
      <c r="J211" s="210"/>
      <c r="K211" s="210"/>
      <c r="L211" s="215"/>
      <c r="M211" s="216"/>
      <c r="N211" s="217"/>
      <c r="O211" s="217"/>
      <c r="P211" s="217"/>
      <c r="Q211" s="217"/>
      <c r="R211" s="217"/>
      <c r="S211" s="217"/>
      <c r="T211" s="218"/>
      <c r="AT211" s="219" t="s">
        <v>157</v>
      </c>
      <c r="AU211" s="219" t="s">
        <v>83</v>
      </c>
      <c r="AV211" s="14" t="s">
        <v>83</v>
      </c>
      <c r="AW211" s="14" t="s">
        <v>34</v>
      </c>
      <c r="AX211" s="14" t="s">
        <v>73</v>
      </c>
      <c r="AY211" s="219" t="s">
        <v>146</v>
      </c>
    </row>
    <row r="212" spans="2:51" s="13" customFormat="1">
      <c r="B212" s="198"/>
      <c r="C212" s="199"/>
      <c r="D212" s="200" t="s">
        <v>157</v>
      </c>
      <c r="E212" s="201" t="s">
        <v>19</v>
      </c>
      <c r="F212" s="202" t="s">
        <v>287</v>
      </c>
      <c r="G212" s="199"/>
      <c r="H212" s="201" t="s">
        <v>19</v>
      </c>
      <c r="I212" s="203"/>
      <c r="J212" s="199"/>
      <c r="K212" s="199"/>
      <c r="L212" s="204"/>
      <c r="M212" s="205"/>
      <c r="N212" s="206"/>
      <c r="O212" s="206"/>
      <c r="P212" s="206"/>
      <c r="Q212" s="206"/>
      <c r="R212" s="206"/>
      <c r="S212" s="206"/>
      <c r="T212" s="207"/>
      <c r="AT212" s="208" t="s">
        <v>157</v>
      </c>
      <c r="AU212" s="208" t="s">
        <v>83</v>
      </c>
      <c r="AV212" s="13" t="s">
        <v>81</v>
      </c>
      <c r="AW212" s="13" t="s">
        <v>34</v>
      </c>
      <c r="AX212" s="13" t="s">
        <v>73</v>
      </c>
      <c r="AY212" s="208" t="s">
        <v>146</v>
      </c>
    </row>
    <row r="213" spans="2:51" s="14" customFormat="1">
      <c r="B213" s="209"/>
      <c r="C213" s="210"/>
      <c r="D213" s="200" t="s">
        <v>157</v>
      </c>
      <c r="E213" s="211" t="s">
        <v>19</v>
      </c>
      <c r="F213" s="212" t="s">
        <v>288</v>
      </c>
      <c r="G213" s="210"/>
      <c r="H213" s="213">
        <v>6.6</v>
      </c>
      <c r="I213" s="214"/>
      <c r="J213" s="210"/>
      <c r="K213" s="210"/>
      <c r="L213" s="215"/>
      <c r="M213" s="216"/>
      <c r="N213" s="217"/>
      <c r="O213" s="217"/>
      <c r="P213" s="217"/>
      <c r="Q213" s="217"/>
      <c r="R213" s="217"/>
      <c r="S213" s="217"/>
      <c r="T213" s="218"/>
      <c r="AT213" s="219" t="s">
        <v>157</v>
      </c>
      <c r="AU213" s="219" t="s">
        <v>83</v>
      </c>
      <c r="AV213" s="14" t="s">
        <v>83</v>
      </c>
      <c r="AW213" s="14" t="s">
        <v>34</v>
      </c>
      <c r="AX213" s="14" t="s">
        <v>73</v>
      </c>
      <c r="AY213" s="219" t="s">
        <v>146</v>
      </c>
    </row>
    <row r="214" spans="2:51" s="13" customFormat="1">
      <c r="B214" s="198"/>
      <c r="C214" s="199"/>
      <c r="D214" s="200" t="s">
        <v>157</v>
      </c>
      <c r="E214" s="201" t="s">
        <v>19</v>
      </c>
      <c r="F214" s="202" t="s">
        <v>289</v>
      </c>
      <c r="G214" s="199"/>
      <c r="H214" s="201" t="s">
        <v>19</v>
      </c>
      <c r="I214" s="203"/>
      <c r="J214" s="199"/>
      <c r="K214" s="199"/>
      <c r="L214" s="204"/>
      <c r="M214" s="205"/>
      <c r="N214" s="206"/>
      <c r="O214" s="206"/>
      <c r="P214" s="206"/>
      <c r="Q214" s="206"/>
      <c r="R214" s="206"/>
      <c r="S214" s="206"/>
      <c r="T214" s="207"/>
      <c r="AT214" s="208" t="s">
        <v>157</v>
      </c>
      <c r="AU214" s="208" t="s">
        <v>83</v>
      </c>
      <c r="AV214" s="13" t="s">
        <v>81</v>
      </c>
      <c r="AW214" s="13" t="s">
        <v>34</v>
      </c>
      <c r="AX214" s="13" t="s">
        <v>73</v>
      </c>
      <c r="AY214" s="208" t="s">
        <v>146</v>
      </c>
    </row>
    <row r="215" spans="2:51" s="14" customFormat="1">
      <c r="B215" s="209"/>
      <c r="C215" s="210"/>
      <c r="D215" s="200" t="s">
        <v>157</v>
      </c>
      <c r="E215" s="211" t="s">
        <v>19</v>
      </c>
      <c r="F215" s="212" t="s">
        <v>290</v>
      </c>
      <c r="G215" s="210"/>
      <c r="H215" s="213">
        <v>30.521000000000001</v>
      </c>
      <c r="I215" s="214"/>
      <c r="J215" s="210"/>
      <c r="K215" s="210"/>
      <c r="L215" s="215"/>
      <c r="M215" s="216"/>
      <c r="N215" s="217"/>
      <c r="O215" s="217"/>
      <c r="P215" s="217"/>
      <c r="Q215" s="217"/>
      <c r="R215" s="217"/>
      <c r="S215" s="217"/>
      <c r="T215" s="218"/>
      <c r="AT215" s="219" t="s">
        <v>157</v>
      </c>
      <c r="AU215" s="219" t="s">
        <v>83</v>
      </c>
      <c r="AV215" s="14" t="s">
        <v>83</v>
      </c>
      <c r="AW215" s="14" t="s">
        <v>34</v>
      </c>
      <c r="AX215" s="14" t="s">
        <v>73</v>
      </c>
      <c r="AY215" s="219" t="s">
        <v>146</v>
      </c>
    </row>
    <row r="216" spans="2:51" s="13" customFormat="1">
      <c r="B216" s="198"/>
      <c r="C216" s="199"/>
      <c r="D216" s="200" t="s">
        <v>157</v>
      </c>
      <c r="E216" s="201" t="s">
        <v>19</v>
      </c>
      <c r="F216" s="202" t="s">
        <v>291</v>
      </c>
      <c r="G216" s="199"/>
      <c r="H216" s="201" t="s">
        <v>19</v>
      </c>
      <c r="I216" s="203"/>
      <c r="J216" s="199"/>
      <c r="K216" s="199"/>
      <c r="L216" s="204"/>
      <c r="M216" s="205"/>
      <c r="N216" s="206"/>
      <c r="O216" s="206"/>
      <c r="P216" s="206"/>
      <c r="Q216" s="206"/>
      <c r="R216" s="206"/>
      <c r="S216" s="206"/>
      <c r="T216" s="207"/>
      <c r="AT216" s="208" t="s">
        <v>157</v>
      </c>
      <c r="AU216" s="208" t="s">
        <v>83</v>
      </c>
      <c r="AV216" s="13" t="s">
        <v>81</v>
      </c>
      <c r="AW216" s="13" t="s">
        <v>34</v>
      </c>
      <c r="AX216" s="13" t="s">
        <v>73</v>
      </c>
      <c r="AY216" s="208" t="s">
        <v>146</v>
      </c>
    </row>
    <row r="217" spans="2:51" s="14" customFormat="1">
      <c r="B217" s="209"/>
      <c r="C217" s="210"/>
      <c r="D217" s="200" t="s">
        <v>157</v>
      </c>
      <c r="E217" s="211" t="s">
        <v>19</v>
      </c>
      <c r="F217" s="212" t="s">
        <v>292</v>
      </c>
      <c r="G217" s="210"/>
      <c r="H217" s="213">
        <v>27.13</v>
      </c>
      <c r="I217" s="214"/>
      <c r="J217" s="210"/>
      <c r="K217" s="210"/>
      <c r="L217" s="215"/>
      <c r="M217" s="216"/>
      <c r="N217" s="217"/>
      <c r="O217" s="217"/>
      <c r="P217" s="217"/>
      <c r="Q217" s="217"/>
      <c r="R217" s="217"/>
      <c r="S217" s="217"/>
      <c r="T217" s="218"/>
      <c r="AT217" s="219" t="s">
        <v>157</v>
      </c>
      <c r="AU217" s="219" t="s">
        <v>83</v>
      </c>
      <c r="AV217" s="14" t="s">
        <v>83</v>
      </c>
      <c r="AW217" s="14" t="s">
        <v>34</v>
      </c>
      <c r="AX217" s="14" t="s">
        <v>73</v>
      </c>
      <c r="AY217" s="219" t="s">
        <v>146</v>
      </c>
    </row>
    <row r="218" spans="2:51" s="13" customFormat="1">
      <c r="B218" s="198"/>
      <c r="C218" s="199"/>
      <c r="D218" s="200" t="s">
        <v>157</v>
      </c>
      <c r="E218" s="201" t="s">
        <v>19</v>
      </c>
      <c r="F218" s="202" t="s">
        <v>293</v>
      </c>
      <c r="G218" s="199"/>
      <c r="H218" s="201" t="s">
        <v>19</v>
      </c>
      <c r="I218" s="203"/>
      <c r="J218" s="199"/>
      <c r="K218" s="199"/>
      <c r="L218" s="204"/>
      <c r="M218" s="205"/>
      <c r="N218" s="206"/>
      <c r="O218" s="206"/>
      <c r="P218" s="206"/>
      <c r="Q218" s="206"/>
      <c r="R218" s="206"/>
      <c r="S218" s="206"/>
      <c r="T218" s="207"/>
      <c r="AT218" s="208" t="s">
        <v>157</v>
      </c>
      <c r="AU218" s="208" t="s">
        <v>83</v>
      </c>
      <c r="AV218" s="13" t="s">
        <v>81</v>
      </c>
      <c r="AW218" s="13" t="s">
        <v>34</v>
      </c>
      <c r="AX218" s="13" t="s">
        <v>73</v>
      </c>
      <c r="AY218" s="208" t="s">
        <v>146</v>
      </c>
    </row>
    <row r="219" spans="2:51" s="14" customFormat="1">
      <c r="B219" s="209"/>
      <c r="C219" s="210"/>
      <c r="D219" s="200" t="s">
        <v>157</v>
      </c>
      <c r="E219" s="211" t="s">
        <v>19</v>
      </c>
      <c r="F219" s="212" t="s">
        <v>294</v>
      </c>
      <c r="G219" s="210"/>
      <c r="H219" s="213">
        <v>14169.76</v>
      </c>
      <c r="I219" s="214"/>
      <c r="J219" s="210"/>
      <c r="K219" s="210"/>
      <c r="L219" s="215"/>
      <c r="M219" s="216"/>
      <c r="N219" s="217"/>
      <c r="O219" s="217"/>
      <c r="P219" s="217"/>
      <c r="Q219" s="217"/>
      <c r="R219" s="217"/>
      <c r="S219" s="217"/>
      <c r="T219" s="218"/>
      <c r="AT219" s="219" t="s">
        <v>157</v>
      </c>
      <c r="AU219" s="219" t="s">
        <v>83</v>
      </c>
      <c r="AV219" s="14" t="s">
        <v>83</v>
      </c>
      <c r="AW219" s="14" t="s">
        <v>34</v>
      </c>
      <c r="AX219" s="14" t="s">
        <v>73</v>
      </c>
      <c r="AY219" s="219" t="s">
        <v>146</v>
      </c>
    </row>
    <row r="220" spans="2:51" s="13" customFormat="1">
      <c r="B220" s="198"/>
      <c r="C220" s="199"/>
      <c r="D220" s="200" t="s">
        <v>157</v>
      </c>
      <c r="E220" s="201" t="s">
        <v>19</v>
      </c>
      <c r="F220" s="202" t="s">
        <v>295</v>
      </c>
      <c r="G220" s="199"/>
      <c r="H220" s="201" t="s">
        <v>19</v>
      </c>
      <c r="I220" s="203"/>
      <c r="J220" s="199"/>
      <c r="K220" s="199"/>
      <c r="L220" s="204"/>
      <c r="M220" s="205"/>
      <c r="N220" s="206"/>
      <c r="O220" s="206"/>
      <c r="P220" s="206"/>
      <c r="Q220" s="206"/>
      <c r="R220" s="206"/>
      <c r="S220" s="206"/>
      <c r="T220" s="207"/>
      <c r="AT220" s="208" t="s">
        <v>157</v>
      </c>
      <c r="AU220" s="208" t="s">
        <v>83</v>
      </c>
      <c r="AV220" s="13" t="s">
        <v>81</v>
      </c>
      <c r="AW220" s="13" t="s">
        <v>34</v>
      </c>
      <c r="AX220" s="13" t="s">
        <v>73</v>
      </c>
      <c r="AY220" s="208" t="s">
        <v>146</v>
      </c>
    </row>
    <row r="221" spans="2:51" s="14" customFormat="1">
      <c r="B221" s="209"/>
      <c r="C221" s="210"/>
      <c r="D221" s="200" t="s">
        <v>157</v>
      </c>
      <c r="E221" s="211" t="s">
        <v>19</v>
      </c>
      <c r="F221" s="212" t="s">
        <v>296</v>
      </c>
      <c r="G221" s="210"/>
      <c r="H221" s="213">
        <v>13312.64</v>
      </c>
      <c r="I221" s="214"/>
      <c r="J221" s="210"/>
      <c r="K221" s="210"/>
      <c r="L221" s="215"/>
      <c r="M221" s="216"/>
      <c r="N221" s="217"/>
      <c r="O221" s="217"/>
      <c r="P221" s="217"/>
      <c r="Q221" s="217"/>
      <c r="R221" s="217"/>
      <c r="S221" s="217"/>
      <c r="T221" s="218"/>
      <c r="AT221" s="219" t="s">
        <v>157</v>
      </c>
      <c r="AU221" s="219" t="s">
        <v>83</v>
      </c>
      <c r="AV221" s="14" t="s">
        <v>83</v>
      </c>
      <c r="AW221" s="14" t="s">
        <v>34</v>
      </c>
      <c r="AX221" s="14" t="s">
        <v>73</v>
      </c>
      <c r="AY221" s="219" t="s">
        <v>146</v>
      </c>
    </row>
    <row r="222" spans="2:51" s="13" customFormat="1">
      <c r="B222" s="198"/>
      <c r="C222" s="199"/>
      <c r="D222" s="200" t="s">
        <v>157</v>
      </c>
      <c r="E222" s="201" t="s">
        <v>19</v>
      </c>
      <c r="F222" s="202" t="s">
        <v>297</v>
      </c>
      <c r="G222" s="199"/>
      <c r="H222" s="201" t="s">
        <v>19</v>
      </c>
      <c r="I222" s="203"/>
      <c r="J222" s="199"/>
      <c r="K222" s="199"/>
      <c r="L222" s="204"/>
      <c r="M222" s="205"/>
      <c r="N222" s="206"/>
      <c r="O222" s="206"/>
      <c r="P222" s="206"/>
      <c r="Q222" s="206"/>
      <c r="R222" s="206"/>
      <c r="S222" s="206"/>
      <c r="T222" s="207"/>
      <c r="AT222" s="208" t="s">
        <v>157</v>
      </c>
      <c r="AU222" s="208" t="s">
        <v>83</v>
      </c>
      <c r="AV222" s="13" t="s">
        <v>81</v>
      </c>
      <c r="AW222" s="13" t="s">
        <v>34</v>
      </c>
      <c r="AX222" s="13" t="s">
        <v>73</v>
      </c>
      <c r="AY222" s="208" t="s">
        <v>146</v>
      </c>
    </row>
    <row r="223" spans="2:51" s="14" customFormat="1">
      <c r="B223" s="209"/>
      <c r="C223" s="210"/>
      <c r="D223" s="200" t="s">
        <v>157</v>
      </c>
      <c r="E223" s="211" t="s">
        <v>19</v>
      </c>
      <c r="F223" s="212" t="s">
        <v>298</v>
      </c>
      <c r="G223" s="210"/>
      <c r="H223" s="213">
        <v>55</v>
      </c>
      <c r="I223" s="214"/>
      <c r="J223" s="210"/>
      <c r="K223" s="210"/>
      <c r="L223" s="215"/>
      <c r="M223" s="216"/>
      <c r="N223" s="217"/>
      <c r="O223" s="217"/>
      <c r="P223" s="217"/>
      <c r="Q223" s="217"/>
      <c r="R223" s="217"/>
      <c r="S223" s="217"/>
      <c r="T223" s="218"/>
      <c r="AT223" s="219" t="s">
        <v>157</v>
      </c>
      <c r="AU223" s="219" t="s">
        <v>83</v>
      </c>
      <c r="AV223" s="14" t="s">
        <v>83</v>
      </c>
      <c r="AW223" s="14" t="s">
        <v>34</v>
      </c>
      <c r="AX223" s="14" t="s">
        <v>73</v>
      </c>
      <c r="AY223" s="219" t="s">
        <v>146</v>
      </c>
    </row>
    <row r="224" spans="2:51" s="13" customFormat="1">
      <c r="B224" s="198"/>
      <c r="C224" s="199"/>
      <c r="D224" s="200" t="s">
        <v>157</v>
      </c>
      <c r="E224" s="201" t="s">
        <v>19</v>
      </c>
      <c r="F224" s="202" t="s">
        <v>299</v>
      </c>
      <c r="G224" s="199"/>
      <c r="H224" s="201" t="s">
        <v>19</v>
      </c>
      <c r="I224" s="203"/>
      <c r="J224" s="199"/>
      <c r="K224" s="199"/>
      <c r="L224" s="204"/>
      <c r="M224" s="205"/>
      <c r="N224" s="206"/>
      <c r="O224" s="206"/>
      <c r="P224" s="206"/>
      <c r="Q224" s="206"/>
      <c r="R224" s="206"/>
      <c r="S224" s="206"/>
      <c r="T224" s="207"/>
      <c r="AT224" s="208" t="s">
        <v>157</v>
      </c>
      <c r="AU224" s="208" t="s">
        <v>83</v>
      </c>
      <c r="AV224" s="13" t="s">
        <v>81</v>
      </c>
      <c r="AW224" s="13" t="s">
        <v>34</v>
      </c>
      <c r="AX224" s="13" t="s">
        <v>73</v>
      </c>
      <c r="AY224" s="208" t="s">
        <v>146</v>
      </c>
    </row>
    <row r="225" spans="2:51" s="14" customFormat="1">
      <c r="B225" s="209"/>
      <c r="C225" s="210"/>
      <c r="D225" s="200" t="s">
        <v>157</v>
      </c>
      <c r="E225" s="211" t="s">
        <v>19</v>
      </c>
      <c r="F225" s="212" t="s">
        <v>300</v>
      </c>
      <c r="G225" s="210"/>
      <c r="H225" s="213">
        <v>507.738</v>
      </c>
      <c r="I225" s="214"/>
      <c r="J225" s="210"/>
      <c r="K225" s="210"/>
      <c r="L225" s="215"/>
      <c r="M225" s="216"/>
      <c r="N225" s="217"/>
      <c r="O225" s="217"/>
      <c r="P225" s="217"/>
      <c r="Q225" s="217"/>
      <c r="R225" s="217"/>
      <c r="S225" s="217"/>
      <c r="T225" s="218"/>
      <c r="AT225" s="219" t="s">
        <v>157</v>
      </c>
      <c r="AU225" s="219" t="s">
        <v>83</v>
      </c>
      <c r="AV225" s="14" t="s">
        <v>83</v>
      </c>
      <c r="AW225" s="14" t="s">
        <v>34</v>
      </c>
      <c r="AX225" s="14" t="s">
        <v>73</v>
      </c>
      <c r="AY225" s="219" t="s">
        <v>146</v>
      </c>
    </row>
    <row r="226" spans="2:51" s="13" customFormat="1">
      <c r="B226" s="198"/>
      <c r="C226" s="199"/>
      <c r="D226" s="200" t="s">
        <v>157</v>
      </c>
      <c r="E226" s="201" t="s">
        <v>19</v>
      </c>
      <c r="F226" s="202" t="s">
        <v>301</v>
      </c>
      <c r="G226" s="199"/>
      <c r="H226" s="201" t="s">
        <v>19</v>
      </c>
      <c r="I226" s="203"/>
      <c r="J226" s="199"/>
      <c r="K226" s="199"/>
      <c r="L226" s="204"/>
      <c r="M226" s="205"/>
      <c r="N226" s="206"/>
      <c r="O226" s="206"/>
      <c r="P226" s="206"/>
      <c r="Q226" s="206"/>
      <c r="R226" s="206"/>
      <c r="S226" s="206"/>
      <c r="T226" s="207"/>
      <c r="AT226" s="208" t="s">
        <v>157</v>
      </c>
      <c r="AU226" s="208" t="s">
        <v>83</v>
      </c>
      <c r="AV226" s="13" t="s">
        <v>81</v>
      </c>
      <c r="AW226" s="13" t="s">
        <v>34</v>
      </c>
      <c r="AX226" s="13" t="s">
        <v>73</v>
      </c>
      <c r="AY226" s="208" t="s">
        <v>146</v>
      </c>
    </row>
    <row r="227" spans="2:51" s="14" customFormat="1">
      <c r="B227" s="209"/>
      <c r="C227" s="210"/>
      <c r="D227" s="200" t="s">
        <v>157</v>
      </c>
      <c r="E227" s="211" t="s">
        <v>19</v>
      </c>
      <c r="F227" s="212" t="s">
        <v>302</v>
      </c>
      <c r="G227" s="210"/>
      <c r="H227" s="213">
        <v>193.42400000000001</v>
      </c>
      <c r="I227" s="214"/>
      <c r="J227" s="210"/>
      <c r="K227" s="210"/>
      <c r="L227" s="215"/>
      <c r="M227" s="216"/>
      <c r="N227" s="217"/>
      <c r="O227" s="217"/>
      <c r="P227" s="217"/>
      <c r="Q227" s="217"/>
      <c r="R227" s="217"/>
      <c r="S227" s="217"/>
      <c r="T227" s="218"/>
      <c r="AT227" s="219" t="s">
        <v>157</v>
      </c>
      <c r="AU227" s="219" t="s">
        <v>83</v>
      </c>
      <c r="AV227" s="14" t="s">
        <v>83</v>
      </c>
      <c r="AW227" s="14" t="s">
        <v>34</v>
      </c>
      <c r="AX227" s="14" t="s">
        <v>73</v>
      </c>
      <c r="AY227" s="219" t="s">
        <v>146</v>
      </c>
    </row>
    <row r="228" spans="2:51" s="13" customFormat="1">
      <c r="B228" s="198"/>
      <c r="C228" s="199"/>
      <c r="D228" s="200" t="s">
        <v>157</v>
      </c>
      <c r="E228" s="201" t="s">
        <v>19</v>
      </c>
      <c r="F228" s="202" t="s">
        <v>303</v>
      </c>
      <c r="G228" s="199"/>
      <c r="H228" s="201" t="s">
        <v>19</v>
      </c>
      <c r="I228" s="203"/>
      <c r="J228" s="199"/>
      <c r="K228" s="199"/>
      <c r="L228" s="204"/>
      <c r="M228" s="205"/>
      <c r="N228" s="206"/>
      <c r="O228" s="206"/>
      <c r="P228" s="206"/>
      <c r="Q228" s="206"/>
      <c r="R228" s="206"/>
      <c r="S228" s="206"/>
      <c r="T228" s="207"/>
      <c r="AT228" s="208" t="s">
        <v>157</v>
      </c>
      <c r="AU228" s="208" t="s">
        <v>83</v>
      </c>
      <c r="AV228" s="13" t="s">
        <v>81</v>
      </c>
      <c r="AW228" s="13" t="s">
        <v>34</v>
      </c>
      <c r="AX228" s="13" t="s">
        <v>73</v>
      </c>
      <c r="AY228" s="208" t="s">
        <v>146</v>
      </c>
    </row>
    <row r="229" spans="2:51" s="14" customFormat="1">
      <c r="B229" s="209"/>
      <c r="C229" s="210"/>
      <c r="D229" s="200" t="s">
        <v>157</v>
      </c>
      <c r="E229" s="211" t="s">
        <v>19</v>
      </c>
      <c r="F229" s="212" t="s">
        <v>304</v>
      </c>
      <c r="G229" s="210"/>
      <c r="H229" s="213">
        <v>67.319999999999993</v>
      </c>
      <c r="I229" s="214"/>
      <c r="J229" s="210"/>
      <c r="K229" s="210"/>
      <c r="L229" s="215"/>
      <c r="M229" s="216"/>
      <c r="N229" s="217"/>
      <c r="O229" s="217"/>
      <c r="P229" s="217"/>
      <c r="Q229" s="217"/>
      <c r="R229" s="217"/>
      <c r="S229" s="217"/>
      <c r="T229" s="218"/>
      <c r="AT229" s="219" t="s">
        <v>157</v>
      </c>
      <c r="AU229" s="219" t="s">
        <v>83</v>
      </c>
      <c r="AV229" s="14" t="s">
        <v>83</v>
      </c>
      <c r="AW229" s="14" t="s">
        <v>34</v>
      </c>
      <c r="AX229" s="14" t="s">
        <v>73</v>
      </c>
      <c r="AY229" s="219" t="s">
        <v>146</v>
      </c>
    </row>
    <row r="230" spans="2:51" s="13" customFormat="1">
      <c r="B230" s="198"/>
      <c r="C230" s="199"/>
      <c r="D230" s="200" t="s">
        <v>157</v>
      </c>
      <c r="E230" s="201" t="s">
        <v>19</v>
      </c>
      <c r="F230" s="202" t="s">
        <v>305</v>
      </c>
      <c r="G230" s="199"/>
      <c r="H230" s="201" t="s">
        <v>19</v>
      </c>
      <c r="I230" s="203"/>
      <c r="J230" s="199"/>
      <c r="K230" s="199"/>
      <c r="L230" s="204"/>
      <c r="M230" s="205"/>
      <c r="N230" s="206"/>
      <c r="O230" s="206"/>
      <c r="P230" s="206"/>
      <c r="Q230" s="206"/>
      <c r="R230" s="206"/>
      <c r="S230" s="206"/>
      <c r="T230" s="207"/>
      <c r="AT230" s="208" t="s">
        <v>157</v>
      </c>
      <c r="AU230" s="208" t="s">
        <v>83</v>
      </c>
      <c r="AV230" s="13" t="s">
        <v>81</v>
      </c>
      <c r="AW230" s="13" t="s">
        <v>34</v>
      </c>
      <c r="AX230" s="13" t="s">
        <v>73</v>
      </c>
      <c r="AY230" s="208" t="s">
        <v>146</v>
      </c>
    </row>
    <row r="231" spans="2:51" s="14" customFormat="1">
      <c r="B231" s="209"/>
      <c r="C231" s="210"/>
      <c r="D231" s="200" t="s">
        <v>157</v>
      </c>
      <c r="E231" s="211" t="s">
        <v>19</v>
      </c>
      <c r="F231" s="212" t="s">
        <v>306</v>
      </c>
      <c r="G231" s="210"/>
      <c r="H231" s="213">
        <v>1401.04</v>
      </c>
      <c r="I231" s="214"/>
      <c r="J231" s="210"/>
      <c r="K231" s="210"/>
      <c r="L231" s="215"/>
      <c r="M231" s="216"/>
      <c r="N231" s="217"/>
      <c r="O231" s="217"/>
      <c r="P231" s="217"/>
      <c r="Q231" s="217"/>
      <c r="R231" s="217"/>
      <c r="S231" s="217"/>
      <c r="T231" s="218"/>
      <c r="AT231" s="219" t="s">
        <v>157</v>
      </c>
      <c r="AU231" s="219" t="s">
        <v>83</v>
      </c>
      <c r="AV231" s="14" t="s">
        <v>83</v>
      </c>
      <c r="AW231" s="14" t="s">
        <v>34</v>
      </c>
      <c r="AX231" s="14" t="s">
        <v>73</v>
      </c>
      <c r="AY231" s="219" t="s">
        <v>146</v>
      </c>
    </row>
    <row r="232" spans="2:51" s="13" customFormat="1">
      <c r="B232" s="198"/>
      <c r="C232" s="199"/>
      <c r="D232" s="200" t="s">
        <v>157</v>
      </c>
      <c r="E232" s="201" t="s">
        <v>19</v>
      </c>
      <c r="F232" s="202" t="s">
        <v>307</v>
      </c>
      <c r="G232" s="199"/>
      <c r="H232" s="201" t="s">
        <v>19</v>
      </c>
      <c r="I232" s="203"/>
      <c r="J232" s="199"/>
      <c r="K232" s="199"/>
      <c r="L232" s="204"/>
      <c r="M232" s="205"/>
      <c r="N232" s="206"/>
      <c r="O232" s="206"/>
      <c r="P232" s="206"/>
      <c r="Q232" s="206"/>
      <c r="R232" s="206"/>
      <c r="S232" s="206"/>
      <c r="T232" s="207"/>
      <c r="AT232" s="208" t="s">
        <v>157</v>
      </c>
      <c r="AU232" s="208" t="s">
        <v>83</v>
      </c>
      <c r="AV232" s="13" t="s">
        <v>81</v>
      </c>
      <c r="AW232" s="13" t="s">
        <v>34</v>
      </c>
      <c r="AX232" s="13" t="s">
        <v>73</v>
      </c>
      <c r="AY232" s="208" t="s">
        <v>146</v>
      </c>
    </row>
    <row r="233" spans="2:51" s="14" customFormat="1">
      <c r="B233" s="209"/>
      <c r="C233" s="210"/>
      <c r="D233" s="200" t="s">
        <v>157</v>
      </c>
      <c r="E233" s="211" t="s">
        <v>19</v>
      </c>
      <c r="F233" s="212" t="s">
        <v>308</v>
      </c>
      <c r="G233" s="210"/>
      <c r="H233" s="213">
        <v>169.98400000000001</v>
      </c>
      <c r="I233" s="214"/>
      <c r="J233" s="210"/>
      <c r="K233" s="210"/>
      <c r="L233" s="215"/>
      <c r="M233" s="216"/>
      <c r="N233" s="217"/>
      <c r="O233" s="217"/>
      <c r="P233" s="217"/>
      <c r="Q233" s="217"/>
      <c r="R233" s="217"/>
      <c r="S233" s="217"/>
      <c r="T233" s="218"/>
      <c r="AT233" s="219" t="s">
        <v>157</v>
      </c>
      <c r="AU233" s="219" t="s">
        <v>83</v>
      </c>
      <c r="AV233" s="14" t="s">
        <v>83</v>
      </c>
      <c r="AW233" s="14" t="s">
        <v>34</v>
      </c>
      <c r="AX233" s="14" t="s">
        <v>73</v>
      </c>
      <c r="AY233" s="219" t="s">
        <v>146</v>
      </c>
    </row>
    <row r="234" spans="2:51" s="13" customFormat="1">
      <c r="B234" s="198"/>
      <c r="C234" s="199"/>
      <c r="D234" s="200" t="s">
        <v>157</v>
      </c>
      <c r="E234" s="201" t="s">
        <v>19</v>
      </c>
      <c r="F234" s="202" t="s">
        <v>309</v>
      </c>
      <c r="G234" s="199"/>
      <c r="H234" s="201" t="s">
        <v>19</v>
      </c>
      <c r="I234" s="203"/>
      <c r="J234" s="199"/>
      <c r="K234" s="199"/>
      <c r="L234" s="204"/>
      <c r="M234" s="205"/>
      <c r="N234" s="206"/>
      <c r="O234" s="206"/>
      <c r="P234" s="206"/>
      <c r="Q234" s="206"/>
      <c r="R234" s="206"/>
      <c r="S234" s="206"/>
      <c r="T234" s="207"/>
      <c r="AT234" s="208" t="s">
        <v>157</v>
      </c>
      <c r="AU234" s="208" t="s">
        <v>83</v>
      </c>
      <c r="AV234" s="13" t="s">
        <v>81</v>
      </c>
      <c r="AW234" s="13" t="s">
        <v>34</v>
      </c>
      <c r="AX234" s="13" t="s">
        <v>73</v>
      </c>
      <c r="AY234" s="208" t="s">
        <v>146</v>
      </c>
    </row>
    <row r="235" spans="2:51" s="14" customFormat="1">
      <c r="B235" s="209"/>
      <c r="C235" s="210"/>
      <c r="D235" s="200" t="s">
        <v>157</v>
      </c>
      <c r="E235" s="211" t="s">
        <v>19</v>
      </c>
      <c r="F235" s="212" t="s">
        <v>310</v>
      </c>
      <c r="G235" s="210"/>
      <c r="H235" s="213">
        <v>1046.56</v>
      </c>
      <c r="I235" s="214"/>
      <c r="J235" s="210"/>
      <c r="K235" s="210"/>
      <c r="L235" s="215"/>
      <c r="M235" s="216"/>
      <c r="N235" s="217"/>
      <c r="O235" s="217"/>
      <c r="P235" s="217"/>
      <c r="Q235" s="217"/>
      <c r="R235" s="217"/>
      <c r="S235" s="217"/>
      <c r="T235" s="218"/>
      <c r="AT235" s="219" t="s">
        <v>157</v>
      </c>
      <c r="AU235" s="219" t="s">
        <v>83</v>
      </c>
      <c r="AV235" s="14" t="s">
        <v>83</v>
      </c>
      <c r="AW235" s="14" t="s">
        <v>34</v>
      </c>
      <c r="AX235" s="14" t="s">
        <v>73</v>
      </c>
      <c r="AY235" s="219" t="s">
        <v>146</v>
      </c>
    </row>
    <row r="236" spans="2:51" s="13" customFormat="1">
      <c r="B236" s="198"/>
      <c r="C236" s="199"/>
      <c r="D236" s="200" t="s">
        <v>157</v>
      </c>
      <c r="E236" s="201" t="s">
        <v>19</v>
      </c>
      <c r="F236" s="202" t="s">
        <v>311</v>
      </c>
      <c r="G236" s="199"/>
      <c r="H236" s="201" t="s">
        <v>19</v>
      </c>
      <c r="I236" s="203"/>
      <c r="J236" s="199"/>
      <c r="K236" s="199"/>
      <c r="L236" s="204"/>
      <c r="M236" s="205"/>
      <c r="N236" s="206"/>
      <c r="O236" s="206"/>
      <c r="P236" s="206"/>
      <c r="Q236" s="206"/>
      <c r="R236" s="206"/>
      <c r="S236" s="206"/>
      <c r="T236" s="207"/>
      <c r="AT236" s="208" t="s">
        <v>157</v>
      </c>
      <c r="AU236" s="208" t="s">
        <v>83</v>
      </c>
      <c r="AV236" s="13" t="s">
        <v>81</v>
      </c>
      <c r="AW236" s="13" t="s">
        <v>34</v>
      </c>
      <c r="AX236" s="13" t="s">
        <v>73</v>
      </c>
      <c r="AY236" s="208" t="s">
        <v>146</v>
      </c>
    </row>
    <row r="237" spans="2:51" s="14" customFormat="1">
      <c r="B237" s="209"/>
      <c r="C237" s="210"/>
      <c r="D237" s="200" t="s">
        <v>157</v>
      </c>
      <c r="E237" s="211" t="s">
        <v>19</v>
      </c>
      <c r="F237" s="212" t="s">
        <v>312</v>
      </c>
      <c r="G237" s="210"/>
      <c r="H237" s="213">
        <v>10</v>
      </c>
      <c r="I237" s="214"/>
      <c r="J237" s="210"/>
      <c r="K237" s="210"/>
      <c r="L237" s="215"/>
      <c r="M237" s="216"/>
      <c r="N237" s="217"/>
      <c r="O237" s="217"/>
      <c r="P237" s="217"/>
      <c r="Q237" s="217"/>
      <c r="R237" s="217"/>
      <c r="S237" s="217"/>
      <c r="T237" s="218"/>
      <c r="AT237" s="219" t="s">
        <v>157</v>
      </c>
      <c r="AU237" s="219" t="s">
        <v>83</v>
      </c>
      <c r="AV237" s="14" t="s">
        <v>83</v>
      </c>
      <c r="AW237" s="14" t="s">
        <v>34</v>
      </c>
      <c r="AX237" s="14" t="s">
        <v>73</v>
      </c>
      <c r="AY237" s="219" t="s">
        <v>146</v>
      </c>
    </row>
    <row r="238" spans="2:51" s="13" customFormat="1">
      <c r="B238" s="198"/>
      <c r="C238" s="199"/>
      <c r="D238" s="200" t="s">
        <v>157</v>
      </c>
      <c r="E238" s="201" t="s">
        <v>19</v>
      </c>
      <c r="F238" s="202" t="s">
        <v>313</v>
      </c>
      <c r="G238" s="199"/>
      <c r="H238" s="201" t="s">
        <v>19</v>
      </c>
      <c r="I238" s="203"/>
      <c r="J238" s="199"/>
      <c r="K238" s="199"/>
      <c r="L238" s="204"/>
      <c r="M238" s="205"/>
      <c r="N238" s="206"/>
      <c r="O238" s="206"/>
      <c r="P238" s="206"/>
      <c r="Q238" s="206"/>
      <c r="R238" s="206"/>
      <c r="S238" s="206"/>
      <c r="T238" s="207"/>
      <c r="AT238" s="208" t="s">
        <v>157</v>
      </c>
      <c r="AU238" s="208" t="s">
        <v>83</v>
      </c>
      <c r="AV238" s="13" t="s">
        <v>81</v>
      </c>
      <c r="AW238" s="13" t="s">
        <v>34</v>
      </c>
      <c r="AX238" s="13" t="s">
        <v>73</v>
      </c>
      <c r="AY238" s="208" t="s">
        <v>146</v>
      </c>
    </row>
    <row r="239" spans="2:51" s="14" customFormat="1">
      <c r="B239" s="209"/>
      <c r="C239" s="210"/>
      <c r="D239" s="200" t="s">
        <v>157</v>
      </c>
      <c r="E239" s="211" t="s">
        <v>19</v>
      </c>
      <c r="F239" s="212" t="s">
        <v>314</v>
      </c>
      <c r="G239" s="210"/>
      <c r="H239" s="213">
        <v>92.316000000000003</v>
      </c>
      <c r="I239" s="214"/>
      <c r="J239" s="210"/>
      <c r="K239" s="210"/>
      <c r="L239" s="215"/>
      <c r="M239" s="216"/>
      <c r="N239" s="217"/>
      <c r="O239" s="217"/>
      <c r="P239" s="217"/>
      <c r="Q239" s="217"/>
      <c r="R239" s="217"/>
      <c r="S239" s="217"/>
      <c r="T239" s="218"/>
      <c r="AT239" s="219" t="s">
        <v>157</v>
      </c>
      <c r="AU239" s="219" t="s">
        <v>83</v>
      </c>
      <c r="AV239" s="14" t="s">
        <v>83</v>
      </c>
      <c r="AW239" s="14" t="s">
        <v>34</v>
      </c>
      <c r="AX239" s="14" t="s">
        <v>73</v>
      </c>
      <c r="AY239" s="219" t="s">
        <v>146</v>
      </c>
    </row>
    <row r="240" spans="2:51" s="13" customFormat="1">
      <c r="B240" s="198"/>
      <c r="C240" s="199"/>
      <c r="D240" s="200" t="s">
        <v>157</v>
      </c>
      <c r="E240" s="201" t="s">
        <v>19</v>
      </c>
      <c r="F240" s="202" t="s">
        <v>315</v>
      </c>
      <c r="G240" s="199"/>
      <c r="H240" s="201" t="s">
        <v>19</v>
      </c>
      <c r="I240" s="203"/>
      <c r="J240" s="199"/>
      <c r="K240" s="199"/>
      <c r="L240" s="204"/>
      <c r="M240" s="205"/>
      <c r="N240" s="206"/>
      <c r="O240" s="206"/>
      <c r="P240" s="206"/>
      <c r="Q240" s="206"/>
      <c r="R240" s="206"/>
      <c r="S240" s="206"/>
      <c r="T240" s="207"/>
      <c r="AT240" s="208" t="s">
        <v>157</v>
      </c>
      <c r="AU240" s="208" t="s">
        <v>83</v>
      </c>
      <c r="AV240" s="13" t="s">
        <v>81</v>
      </c>
      <c r="AW240" s="13" t="s">
        <v>34</v>
      </c>
      <c r="AX240" s="13" t="s">
        <v>73</v>
      </c>
      <c r="AY240" s="208" t="s">
        <v>146</v>
      </c>
    </row>
    <row r="241" spans="2:51" s="14" customFormat="1">
      <c r="B241" s="209"/>
      <c r="C241" s="210"/>
      <c r="D241" s="200" t="s">
        <v>157</v>
      </c>
      <c r="E241" s="211" t="s">
        <v>19</v>
      </c>
      <c r="F241" s="212" t="s">
        <v>316</v>
      </c>
      <c r="G241" s="210"/>
      <c r="H241" s="213">
        <v>35.167999999999999</v>
      </c>
      <c r="I241" s="214"/>
      <c r="J241" s="210"/>
      <c r="K241" s="210"/>
      <c r="L241" s="215"/>
      <c r="M241" s="216"/>
      <c r="N241" s="217"/>
      <c r="O241" s="217"/>
      <c r="P241" s="217"/>
      <c r="Q241" s="217"/>
      <c r="R241" s="217"/>
      <c r="S241" s="217"/>
      <c r="T241" s="218"/>
      <c r="AT241" s="219" t="s">
        <v>157</v>
      </c>
      <c r="AU241" s="219" t="s">
        <v>83</v>
      </c>
      <c r="AV241" s="14" t="s">
        <v>83</v>
      </c>
      <c r="AW241" s="14" t="s">
        <v>34</v>
      </c>
      <c r="AX241" s="14" t="s">
        <v>73</v>
      </c>
      <c r="AY241" s="219" t="s">
        <v>146</v>
      </c>
    </row>
    <row r="242" spans="2:51" s="13" customFormat="1">
      <c r="B242" s="198"/>
      <c r="C242" s="199"/>
      <c r="D242" s="200" t="s">
        <v>157</v>
      </c>
      <c r="E242" s="201" t="s">
        <v>19</v>
      </c>
      <c r="F242" s="202" t="s">
        <v>317</v>
      </c>
      <c r="G242" s="199"/>
      <c r="H242" s="201" t="s">
        <v>19</v>
      </c>
      <c r="I242" s="203"/>
      <c r="J242" s="199"/>
      <c r="K242" s="199"/>
      <c r="L242" s="204"/>
      <c r="M242" s="205"/>
      <c r="N242" s="206"/>
      <c r="O242" s="206"/>
      <c r="P242" s="206"/>
      <c r="Q242" s="206"/>
      <c r="R242" s="206"/>
      <c r="S242" s="206"/>
      <c r="T242" s="207"/>
      <c r="AT242" s="208" t="s">
        <v>157</v>
      </c>
      <c r="AU242" s="208" t="s">
        <v>83</v>
      </c>
      <c r="AV242" s="13" t="s">
        <v>81</v>
      </c>
      <c r="AW242" s="13" t="s">
        <v>34</v>
      </c>
      <c r="AX242" s="13" t="s">
        <v>73</v>
      </c>
      <c r="AY242" s="208" t="s">
        <v>146</v>
      </c>
    </row>
    <row r="243" spans="2:51" s="14" customFormat="1">
      <c r="B243" s="209"/>
      <c r="C243" s="210"/>
      <c r="D243" s="200" t="s">
        <v>157</v>
      </c>
      <c r="E243" s="211" t="s">
        <v>19</v>
      </c>
      <c r="F243" s="212" t="s">
        <v>318</v>
      </c>
      <c r="G243" s="210"/>
      <c r="H243" s="213">
        <v>12.24</v>
      </c>
      <c r="I243" s="214"/>
      <c r="J243" s="210"/>
      <c r="K243" s="210"/>
      <c r="L243" s="215"/>
      <c r="M243" s="216"/>
      <c r="N243" s="217"/>
      <c r="O243" s="217"/>
      <c r="P243" s="217"/>
      <c r="Q243" s="217"/>
      <c r="R243" s="217"/>
      <c r="S243" s="217"/>
      <c r="T243" s="218"/>
      <c r="AT243" s="219" t="s">
        <v>157</v>
      </c>
      <c r="AU243" s="219" t="s">
        <v>83</v>
      </c>
      <c r="AV243" s="14" t="s">
        <v>83</v>
      </c>
      <c r="AW243" s="14" t="s">
        <v>34</v>
      </c>
      <c r="AX243" s="14" t="s">
        <v>73</v>
      </c>
      <c r="AY243" s="219" t="s">
        <v>146</v>
      </c>
    </row>
    <row r="244" spans="2:51" s="13" customFormat="1">
      <c r="B244" s="198"/>
      <c r="C244" s="199"/>
      <c r="D244" s="200" t="s">
        <v>157</v>
      </c>
      <c r="E244" s="201" t="s">
        <v>19</v>
      </c>
      <c r="F244" s="202" t="s">
        <v>319</v>
      </c>
      <c r="G244" s="199"/>
      <c r="H244" s="201" t="s">
        <v>19</v>
      </c>
      <c r="I244" s="203"/>
      <c r="J244" s="199"/>
      <c r="K244" s="199"/>
      <c r="L244" s="204"/>
      <c r="M244" s="205"/>
      <c r="N244" s="206"/>
      <c r="O244" s="206"/>
      <c r="P244" s="206"/>
      <c r="Q244" s="206"/>
      <c r="R244" s="206"/>
      <c r="S244" s="206"/>
      <c r="T244" s="207"/>
      <c r="AT244" s="208" t="s">
        <v>157</v>
      </c>
      <c r="AU244" s="208" t="s">
        <v>83</v>
      </c>
      <c r="AV244" s="13" t="s">
        <v>81</v>
      </c>
      <c r="AW244" s="13" t="s">
        <v>34</v>
      </c>
      <c r="AX244" s="13" t="s">
        <v>73</v>
      </c>
      <c r="AY244" s="208" t="s">
        <v>146</v>
      </c>
    </row>
    <row r="245" spans="2:51" s="14" customFormat="1">
      <c r="B245" s="209"/>
      <c r="C245" s="210"/>
      <c r="D245" s="200" t="s">
        <v>157</v>
      </c>
      <c r="E245" s="211" t="s">
        <v>19</v>
      </c>
      <c r="F245" s="212" t="s">
        <v>320</v>
      </c>
      <c r="G245" s="210"/>
      <c r="H245" s="213">
        <v>1198.625</v>
      </c>
      <c r="I245" s="214"/>
      <c r="J245" s="210"/>
      <c r="K245" s="210"/>
      <c r="L245" s="215"/>
      <c r="M245" s="216"/>
      <c r="N245" s="217"/>
      <c r="O245" s="217"/>
      <c r="P245" s="217"/>
      <c r="Q245" s="217"/>
      <c r="R245" s="217"/>
      <c r="S245" s="217"/>
      <c r="T245" s="218"/>
      <c r="AT245" s="219" t="s">
        <v>157</v>
      </c>
      <c r="AU245" s="219" t="s">
        <v>83</v>
      </c>
      <c r="AV245" s="14" t="s">
        <v>83</v>
      </c>
      <c r="AW245" s="14" t="s">
        <v>34</v>
      </c>
      <c r="AX245" s="14" t="s">
        <v>73</v>
      </c>
      <c r="AY245" s="219" t="s">
        <v>146</v>
      </c>
    </row>
    <row r="246" spans="2:51" s="13" customFormat="1">
      <c r="B246" s="198"/>
      <c r="C246" s="199"/>
      <c r="D246" s="200" t="s">
        <v>157</v>
      </c>
      <c r="E246" s="201" t="s">
        <v>19</v>
      </c>
      <c r="F246" s="202" t="s">
        <v>321</v>
      </c>
      <c r="G246" s="199"/>
      <c r="H246" s="201" t="s">
        <v>19</v>
      </c>
      <c r="I246" s="203"/>
      <c r="J246" s="199"/>
      <c r="K246" s="199"/>
      <c r="L246" s="204"/>
      <c r="M246" s="205"/>
      <c r="N246" s="206"/>
      <c r="O246" s="206"/>
      <c r="P246" s="206"/>
      <c r="Q246" s="206"/>
      <c r="R246" s="206"/>
      <c r="S246" s="206"/>
      <c r="T246" s="207"/>
      <c r="AT246" s="208" t="s">
        <v>157</v>
      </c>
      <c r="AU246" s="208" t="s">
        <v>83</v>
      </c>
      <c r="AV246" s="13" t="s">
        <v>81</v>
      </c>
      <c r="AW246" s="13" t="s">
        <v>34</v>
      </c>
      <c r="AX246" s="13" t="s">
        <v>73</v>
      </c>
      <c r="AY246" s="208" t="s">
        <v>146</v>
      </c>
    </row>
    <row r="247" spans="2:51" s="14" customFormat="1">
      <c r="B247" s="209"/>
      <c r="C247" s="210"/>
      <c r="D247" s="200" t="s">
        <v>157</v>
      </c>
      <c r="E247" s="211" t="s">
        <v>19</v>
      </c>
      <c r="F247" s="212" t="s">
        <v>322</v>
      </c>
      <c r="G247" s="210"/>
      <c r="H247" s="213">
        <v>524.16</v>
      </c>
      <c r="I247" s="214"/>
      <c r="J247" s="210"/>
      <c r="K247" s="210"/>
      <c r="L247" s="215"/>
      <c r="M247" s="216"/>
      <c r="N247" s="217"/>
      <c r="O247" s="217"/>
      <c r="P247" s="217"/>
      <c r="Q247" s="217"/>
      <c r="R247" s="217"/>
      <c r="S247" s="217"/>
      <c r="T247" s="218"/>
      <c r="AT247" s="219" t="s">
        <v>157</v>
      </c>
      <c r="AU247" s="219" t="s">
        <v>83</v>
      </c>
      <c r="AV247" s="14" t="s">
        <v>83</v>
      </c>
      <c r="AW247" s="14" t="s">
        <v>34</v>
      </c>
      <c r="AX247" s="14" t="s">
        <v>73</v>
      </c>
      <c r="AY247" s="219" t="s">
        <v>146</v>
      </c>
    </row>
    <row r="248" spans="2:51" s="13" customFormat="1">
      <c r="B248" s="198"/>
      <c r="C248" s="199"/>
      <c r="D248" s="200" t="s">
        <v>157</v>
      </c>
      <c r="E248" s="201" t="s">
        <v>19</v>
      </c>
      <c r="F248" s="202" t="s">
        <v>323</v>
      </c>
      <c r="G248" s="199"/>
      <c r="H248" s="201" t="s">
        <v>19</v>
      </c>
      <c r="I248" s="203"/>
      <c r="J248" s="199"/>
      <c r="K248" s="199"/>
      <c r="L248" s="204"/>
      <c r="M248" s="205"/>
      <c r="N248" s="206"/>
      <c r="O248" s="206"/>
      <c r="P248" s="206"/>
      <c r="Q248" s="206"/>
      <c r="R248" s="206"/>
      <c r="S248" s="206"/>
      <c r="T248" s="207"/>
      <c r="AT248" s="208" t="s">
        <v>157</v>
      </c>
      <c r="AU248" s="208" t="s">
        <v>83</v>
      </c>
      <c r="AV248" s="13" t="s">
        <v>81</v>
      </c>
      <c r="AW248" s="13" t="s">
        <v>34</v>
      </c>
      <c r="AX248" s="13" t="s">
        <v>73</v>
      </c>
      <c r="AY248" s="208" t="s">
        <v>146</v>
      </c>
    </row>
    <row r="249" spans="2:51" s="14" customFormat="1">
      <c r="B249" s="209"/>
      <c r="C249" s="210"/>
      <c r="D249" s="200" t="s">
        <v>157</v>
      </c>
      <c r="E249" s="211" t="s">
        <v>19</v>
      </c>
      <c r="F249" s="212" t="s">
        <v>324</v>
      </c>
      <c r="G249" s="210"/>
      <c r="H249" s="213">
        <v>3521.76</v>
      </c>
      <c r="I249" s="214"/>
      <c r="J249" s="210"/>
      <c r="K249" s="210"/>
      <c r="L249" s="215"/>
      <c r="M249" s="216"/>
      <c r="N249" s="217"/>
      <c r="O249" s="217"/>
      <c r="P249" s="217"/>
      <c r="Q249" s="217"/>
      <c r="R249" s="217"/>
      <c r="S249" s="217"/>
      <c r="T249" s="218"/>
      <c r="AT249" s="219" t="s">
        <v>157</v>
      </c>
      <c r="AU249" s="219" t="s">
        <v>83</v>
      </c>
      <c r="AV249" s="14" t="s">
        <v>83</v>
      </c>
      <c r="AW249" s="14" t="s">
        <v>34</v>
      </c>
      <c r="AX249" s="14" t="s">
        <v>73</v>
      </c>
      <c r="AY249" s="219" t="s">
        <v>146</v>
      </c>
    </row>
    <row r="250" spans="2:51" s="13" customFormat="1">
      <c r="B250" s="198"/>
      <c r="C250" s="199"/>
      <c r="D250" s="200" t="s">
        <v>157</v>
      </c>
      <c r="E250" s="201" t="s">
        <v>19</v>
      </c>
      <c r="F250" s="202" t="s">
        <v>325</v>
      </c>
      <c r="G250" s="199"/>
      <c r="H250" s="201" t="s">
        <v>19</v>
      </c>
      <c r="I250" s="203"/>
      <c r="J250" s="199"/>
      <c r="K250" s="199"/>
      <c r="L250" s="204"/>
      <c r="M250" s="205"/>
      <c r="N250" s="206"/>
      <c r="O250" s="206"/>
      <c r="P250" s="206"/>
      <c r="Q250" s="206"/>
      <c r="R250" s="206"/>
      <c r="S250" s="206"/>
      <c r="T250" s="207"/>
      <c r="AT250" s="208" t="s">
        <v>157</v>
      </c>
      <c r="AU250" s="208" t="s">
        <v>83</v>
      </c>
      <c r="AV250" s="13" t="s">
        <v>81</v>
      </c>
      <c r="AW250" s="13" t="s">
        <v>34</v>
      </c>
      <c r="AX250" s="13" t="s">
        <v>73</v>
      </c>
      <c r="AY250" s="208" t="s">
        <v>146</v>
      </c>
    </row>
    <row r="251" spans="2:51" s="14" customFormat="1">
      <c r="B251" s="209"/>
      <c r="C251" s="210"/>
      <c r="D251" s="200" t="s">
        <v>157</v>
      </c>
      <c r="E251" s="211" t="s">
        <v>19</v>
      </c>
      <c r="F251" s="212" t="s">
        <v>326</v>
      </c>
      <c r="G251" s="210"/>
      <c r="H251" s="213">
        <v>1963</v>
      </c>
      <c r="I251" s="214"/>
      <c r="J251" s="210"/>
      <c r="K251" s="210"/>
      <c r="L251" s="215"/>
      <c r="M251" s="216"/>
      <c r="N251" s="217"/>
      <c r="O251" s="217"/>
      <c r="P251" s="217"/>
      <c r="Q251" s="217"/>
      <c r="R251" s="217"/>
      <c r="S251" s="217"/>
      <c r="T251" s="218"/>
      <c r="AT251" s="219" t="s">
        <v>157</v>
      </c>
      <c r="AU251" s="219" t="s">
        <v>83</v>
      </c>
      <c r="AV251" s="14" t="s">
        <v>83</v>
      </c>
      <c r="AW251" s="14" t="s">
        <v>34</v>
      </c>
      <c r="AX251" s="14" t="s">
        <v>73</v>
      </c>
      <c r="AY251" s="219" t="s">
        <v>146</v>
      </c>
    </row>
    <row r="252" spans="2:51" s="16" customFormat="1">
      <c r="B252" s="231"/>
      <c r="C252" s="232"/>
      <c r="D252" s="200" t="s">
        <v>157</v>
      </c>
      <c r="E252" s="233" t="s">
        <v>19</v>
      </c>
      <c r="F252" s="234" t="s">
        <v>175</v>
      </c>
      <c r="G252" s="232"/>
      <c r="H252" s="235">
        <v>49460.353999999999</v>
      </c>
      <c r="I252" s="236"/>
      <c r="J252" s="232"/>
      <c r="K252" s="232"/>
      <c r="L252" s="237"/>
      <c r="M252" s="238"/>
      <c r="N252" s="239"/>
      <c r="O252" s="239"/>
      <c r="P252" s="239"/>
      <c r="Q252" s="239"/>
      <c r="R252" s="239"/>
      <c r="S252" s="239"/>
      <c r="T252" s="240"/>
      <c r="AT252" s="241" t="s">
        <v>157</v>
      </c>
      <c r="AU252" s="241" t="s">
        <v>83</v>
      </c>
      <c r="AV252" s="16" t="s">
        <v>176</v>
      </c>
      <c r="AW252" s="16" t="s">
        <v>34</v>
      </c>
      <c r="AX252" s="16" t="s">
        <v>73</v>
      </c>
      <c r="AY252" s="241" t="s">
        <v>146</v>
      </c>
    </row>
    <row r="253" spans="2:51" s="13" customFormat="1">
      <c r="B253" s="198"/>
      <c r="C253" s="199"/>
      <c r="D253" s="200" t="s">
        <v>157</v>
      </c>
      <c r="E253" s="201" t="s">
        <v>19</v>
      </c>
      <c r="F253" s="202" t="s">
        <v>327</v>
      </c>
      <c r="G253" s="199"/>
      <c r="H253" s="201" t="s">
        <v>19</v>
      </c>
      <c r="I253" s="203"/>
      <c r="J253" s="199"/>
      <c r="K253" s="199"/>
      <c r="L253" s="204"/>
      <c r="M253" s="205"/>
      <c r="N253" s="206"/>
      <c r="O253" s="206"/>
      <c r="P253" s="206"/>
      <c r="Q253" s="206"/>
      <c r="R253" s="206"/>
      <c r="S253" s="206"/>
      <c r="T253" s="207"/>
      <c r="AT253" s="208" t="s">
        <v>157</v>
      </c>
      <c r="AU253" s="208" t="s">
        <v>83</v>
      </c>
      <c r="AV253" s="13" t="s">
        <v>81</v>
      </c>
      <c r="AW253" s="13" t="s">
        <v>34</v>
      </c>
      <c r="AX253" s="13" t="s">
        <v>73</v>
      </c>
      <c r="AY253" s="208" t="s">
        <v>146</v>
      </c>
    </row>
    <row r="254" spans="2:51" s="14" customFormat="1">
      <c r="B254" s="209"/>
      <c r="C254" s="210"/>
      <c r="D254" s="200" t="s">
        <v>157</v>
      </c>
      <c r="E254" s="211" t="s">
        <v>19</v>
      </c>
      <c r="F254" s="212" t="s">
        <v>328</v>
      </c>
      <c r="G254" s="210"/>
      <c r="H254" s="213">
        <v>1978.414</v>
      </c>
      <c r="I254" s="214"/>
      <c r="J254" s="210"/>
      <c r="K254" s="210"/>
      <c r="L254" s="215"/>
      <c r="M254" s="216"/>
      <c r="N254" s="217"/>
      <c r="O254" s="217"/>
      <c r="P254" s="217"/>
      <c r="Q254" s="217"/>
      <c r="R254" s="217"/>
      <c r="S254" s="217"/>
      <c r="T254" s="218"/>
      <c r="AT254" s="219" t="s">
        <v>157</v>
      </c>
      <c r="AU254" s="219" t="s">
        <v>83</v>
      </c>
      <c r="AV254" s="14" t="s">
        <v>83</v>
      </c>
      <c r="AW254" s="14" t="s">
        <v>34</v>
      </c>
      <c r="AX254" s="14" t="s">
        <v>73</v>
      </c>
      <c r="AY254" s="219" t="s">
        <v>146</v>
      </c>
    </row>
    <row r="255" spans="2:51" s="13" customFormat="1">
      <c r="B255" s="198"/>
      <c r="C255" s="199"/>
      <c r="D255" s="200" t="s">
        <v>157</v>
      </c>
      <c r="E255" s="201" t="s">
        <v>19</v>
      </c>
      <c r="F255" s="202" t="s">
        <v>329</v>
      </c>
      <c r="G255" s="199"/>
      <c r="H255" s="201" t="s">
        <v>19</v>
      </c>
      <c r="I255" s="203"/>
      <c r="J255" s="199"/>
      <c r="K255" s="199"/>
      <c r="L255" s="204"/>
      <c r="M255" s="205"/>
      <c r="N255" s="206"/>
      <c r="O255" s="206"/>
      <c r="P255" s="206"/>
      <c r="Q255" s="206"/>
      <c r="R255" s="206"/>
      <c r="S255" s="206"/>
      <c r="T255" s="207"/>
      <c r="AT255" s="208" t="s">
        <v>157</v>
      </c>
      <c r="AU255" s="208" t="s">
        <v>83</v>
      </c>
      <c r="AV255" s="13" t="s">
        <v>81</v>
      </c>
      <c r="AW255" s="13" t="s">
        <v>34</v>
      </c>
      <c r="AX255" s="13" t="s">
        <v>73</v>
      </c>
      <c r="AY255" s="208" t="s">
        <v>146</v>
      </c>
    </row>
    <row r="256" spans="2:51" s="14" customFormat="1">
      <c r="B256" s="209"/>
      <c r="C256" s="210"/>
      <c r="D256" s="200" t="s">
        <v>157</v>
      </c>
      <c r="E256" s="211" t="s">
        <v>19</v>
      </c>
      <c r="F256" s="212" t="s">
        <v>330</v>
      </c>
      <c r="G256" s="210"/>
      <c r="H256" s="213">
        <v>2473.018</v>
      </c>
      <c r="I256" s="214"/>
      <c r="J256" s="210"/>
      <c r="K256" s="210"/>
      <c r="L256" s="215"/>
      <c r="M256" s="216"/>
      <c r="N256" s="217"/>
      <c r="O256" s="217"/>
      <c r="P256" s="217"/>
      <c r="Q256" s="217"/>
      <c r="R256" s="217"/>
      <c r="S256" s="217"/>
      <c r="T256" s="218"/>
      <c r="AT256" s="219" t="s">
        <v>157</v>
      </c>
      <c r="AU256" s="219" t="s">
        <v>83</v>
      </c>
      <c r="AV256" s="14" t="s">
        <v>83</v>
      </c>
      <c r="AW256" s="14" t="s">
        <v>34</v>
      </c>
      <c r="AX256" s="14" t="s">
        <v>73</v>
      </c>
      <c r="AY256" s="219" t="s">
        <v>146</v>
      </c>
    </row>
    <row r="257" spans="1:65" s="15" customFormat="1">
      <c r="B257" s="220"/>
      <c r="C257" s="221"/>
      <c r="D257" s="200" t="s">
        <v>157</v>
      </c>
      <c r="E257" s="222" t="s">
        <v>19</v>
      </c>
      <c r="F257" s="223" t="s">
        <v>164</v>
      </c>
      <c r="G257" s="221"/>
      <c r="H257" s="224">
        <v>53911.786</v>
      </c>
      <c r="I257" s="225"/>
      <c r="J257" s="221"/>
      <c r="K257" s="221"/>
      <c r="L257" s="226"/>
      <c r="M257" s="227"/>
      <c r="N257" s="228"/>
      <c r="O257" s="228"/>
      <c r="P257" s="228"/>
      <c r="Q257" s="228"/>
      <c r="R257" s="228"/>
      <c r="S257" s="228"/>
      <c r="T257" s="229"/>
      <c r="AT257" s="230" t="s">
        <v>157</v>
      </c>
      <c r="AU257" s="230" t="s">
        <v>83</v>
      </c>
      <c r="AV257" s="15" t="s">
        <v>153</v>
      </c>
      <c r="AW257" s="15" t="s">
        <v>34</v>
      </c>
      <c r="AX257" s="15" t="s">
        <v>81</v>
      </c>
      <c r="AY257" s="230" t="s">
        <v>146</v>
      </c>
    </row>
    <row r="258" spans="1:65" s="2" customFormat="1" ht="55.5" customHeight="1">
      <c r="A258" s="36"/>
      <c r="B258" s="37"/>
      <c r="C258" s="180" t="s">
        <v>8</v>
      </c>
      <c r="D258" s="180" t="s">
        <v>148</v>
      </c>
      <c r="E258" s="181" t="s">
        <v>331</v>
      </c>
      <c r="F258" s="182" t="s">
        <v>332</v>
      </c>
      <c r="G258" s="183" t="s">
        <v>269</v>
      </c>
      <c r="H258" s="184">
        <v>2150.8000000000002</v>
      </c>
      <c r="I258" s="185"/>
      <c r="J258" s="186">
        <f>ROUND(I258*H258,2)</f>
        <v>0</v>
      </c>
      <c r="K258" s="182" t="s">
        <v>19</v>
      </c>
      <c r="L258" s="41"/>
      <c r="M258" s="187" t="s">
        <v>19</v>
      </c>
      <c r="N258" s="188" t="s">
        <v>44</v>
      </c>
      <c r="O258" s="66"/>
      <c r="P258" s="189">
        <f>O258*H258</f>
        <v>0</v>
      </c>
      <c r="Q258" s="189">
        <v>1E-3</v>
      </c>
      <c r="R258" s="189">
        <f>Q258*H258</f>
        <v>2.1508000000000003</v>
      </c>
      <c r="S258" s="189">
        <v>0</v>
      </c>
      <c r="T258" s="190">
        <f>S258*H258</f>
        <v>0</v>
      </c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R258" s="191" t="s">
        <v>153</v>
      </c>
      <c r="AT258" s="191" t="s">
        <v>148</v>
      </c>
      <c r="AU258" s="191" t="s">
        <v>83</v>
      </c>
      <c r="AY258" s="19" t="s">
        <v>146</v>
      </c>
      <c r="BE258" s="192">
        <f>IF(N258="základní",J258,0)</f>
        <v>0</v>
      </c>
      <c r="BF258" s="192">
        <f>IF(N258="snížená",J258,0)</f>
        <v>0</v>
      </c>
      <c r="BG258" s="192">
        <f>IF(N258="zákl. přenesená",J258,0)</f>
        <v>0</v>
      </c>
      <c r="BH258" s="192">
        <f>IF(N258="sníž. přenesená",J258,0)</f>
        <v>0</v>
      </c>
      <c r="BI258" s="192">
        <f>IF(N258="nulová",J258,0)</f>
        <v>0</v>
      </c>
      <c r="BJ258" s="19" t="s">
        <v>81</v>
      </c>
      <c r="BK258" s="192">
        <f>ROUND(I258*H258,2)</f>
        <v>0</v>
      </c>
      <c r="BL258" s="19" t="s">
        <v>153</v>
      </c>
      <c r="BM258" s="191" t="s">
        <v>333</v>
      </c>
    </row>
    <row r="259" spans="1:65" s="13" customFormat="1">
      <c r="B259" s="198"/>
      <c r="C259" s="199"/>
      <c r="D259" s="200" t="s">
        <v>157</v>
      </c>
      <c r="E259" s="201" t="s">
        <v>19</v>
      </c>
      <c r="F259" s="202" t="s">
        <v>334</v>
      </c>
      <c r="G259" s="199"/>
      <c r="H259" s="201" t="s">
        <v>19</v>
      </c>
      <c r="I259" s="203"/>
      <c r="J259" s="199"/>
      <c r="K259" s="199"/>
      <c r="L259" s="204"/>
      <c r="M259" s="205"/>
      <c r="N259" s="206"/>
      <c r="O259" s="206"/>
      <c r="P259" s="206"/>
      <c r="Q259" s="206"/>
      <c r="R259" s="206"/>
      <c r="S259" s="206"/>
      <c r="T259" s="207"/>
      <c r="AT259" s="208" t="s">
        <v>157</v>
      </c>
      <c r="AU259" s="208" t="s">
        <v>83</v>
      </c>
      <c r="AV259" s="13" t="s">
        <v>81</v>
      </c>
      <c r="AW259" s="13" t="s">
        <v>34</v>
      </c>
      <c r="AX259" s="13" t="s">
        <v>73</v>
      </c>
      <c r="AY259" s="208" t="s">
        <v>146</v>
      </c>
    </row>
    <row r="260" spans="1:65" s="13" customFormat="1">
      <c r="B260" s="198"/>
      <c r="C260" s="199"/>
      <c r="D260" s="200" t="s">
        <v>157</v>
      </c>
      <c r="E260" s="201" t="s">
        <v>19</v>
      </c>
      <c r="F260" s="202" t="s">
        <v>335</v>
      </c>
      <c r="G260" s="199"/>
      <c r="H260" s="201" t="s">
        <v>19</v>
      </c>
      <c r="I260" s="203"/>
      <c r="J260" s="199"/>
      <c r="K260" s="199"/>
      <c r="L260" s="204"/>
      <c r="M260" s="205"/>
      <c r="N260" s="206"/>
      <c r="O260" s="206"/>
      <c r="P260" s="206"/>
      <c r="Q260" s="206"/>
      <c r="R260" s="206"/>
      <c r="S260" s="206"/>
      <c r="T260" s="207"/>
      <c r="AT260" s="208" t="s">
        <v>157</v>
      </c>
      <c r="AU260" s="208" t="s">
        <v>83</v>
      </c>
      <c r="AV260" s="13" t="s">
        <v>81</v>
      </c>
      <c r="AW260" s="13" t="s">
        <v>34</v>
      </c>
      <c r="AX260" s="13" t="s">
        <v>73</v>
      </c>
      <c r="AY260" s="208" t="s">
        <v>146</v>
      </c>
    </row>
    <row r="261" spans="1:65" s="13" customFormat="1">
      <c r="B261" s="198"/>
      <c r="C261" s="199"/>
      <c r="D261" s="200" t="s">
        <v>157</v>
      </c>
      <c r="E261" s="201" t="s">
        <v>19</v>
      </c>
      <c r="F261" s="202" t="s">
        <v>271</v>
      </c>
      <c r="G261" s="199"/>
      <c r="H261" s="201" t="s">
        <v>19</v>
      </c>
      <c r="I261" s="203"/>
      <c r="J261" s="199"/>
      <c r="K261" s="199"/>
      <c r="L261" s="204"/>
      <c r="M261" s="205"/>
      <c r="N261" s="206"/>
      <c r="O261" s="206"/>
      <c r="P261" s="206"/>
      <c r="Q261" s="206"/>
      <c r="R261" s="206"/>
      <c r="S261" s="206"/>
      <c r="T261" s="207"/>
      <c r="AT261" s="208" t="s">
        <v>157</v>
      </c>
      <c r="AU261" s="208" t="s">
        <v>83</v>
      </c>
      <c r="AV261" s="13" t="s">
        <v>81</v>
      </c>
      <c r="AW261" s="13" t="s">
        <v>34</v>
      </c>
      <c r="AX261" s="13" t="s">
        <v>73</v>
      </c>
      <c r="AY261" s="208" t="s">
        <v>146</v>
      </c>
    </row>
    <row r="262" spans="1:65" s="14" customFormat="1">
      <c r="B262" s="209"/>
      <c r="C262" s="210"/>
      <c r="D262" s="200" t="s">
        <v>157</v>
      </c>
      <c r="E262" s="211" t="s">
        <v>19</v>
      </c>
      <c r="F262" s="212" t="s">
        <v>336</v>
      </c>
      <c r="G262" s="210"/>
      <c r="H262" s="213">
        <v>495.04</v>
      </c>
      <c r="I262" s="214"/>
      <c r="J262" s="210"/>
      <c r="K262" s="210"/>
      <c r="L262" s="215"/>
      <c r="M262" s="216"/>
      <c r="N262" s="217"/>
      <c r="O262" s="217"/>
      <c r="P262" s="217"/>
      <c r="Q262" s="217"/>
      <c r="R262" s="217"/>
      <c r="S262" s="217"/>
      <c r="T262" s="218"/>
      <c r="AT262" s="219" t="s">
        <v>157</v>
      </c>
      <c r="AU262" s="219" t="s">
        <v>83</v>
      </c>
      <c r="AV262" s="14" t="s">
        <v>83</v>
      </c>
      <c r="AW262" s="14" t="s">
        <v>34</v>
      </c>
      <c r="AX262" s="14" t="s">
        <v>73</v>
      </c>
      <c r="AY262" s="219" t="s">
        <v>146</v>
      </c>
    </row>
    <row r="263" spans="1:65" s="13" customFormat="1">
      <c r="B263" s="198"/>
      <c r="C263" s="199"/>
      <c r="D263" s="200" t="s">
        <v>157</v>
      </c>
      <c r="E263" s="201" t="s">
        <v>19</v>
      </c>
      <c r="F263" s="202" t="s">
        <v>273</v>
      </c>
      <c r="G263" s="199"/>
      <c r="H263" s="201" t="s">
        <v>19</v>
      </c>
      <c r="I263" s="203"/>
      <c r="J263" s="199"/>
      <c r="K263" s="199"/>
      <c r="L263" s="204"/>
      <c r="M263" s="205"/>
      <c r="N263" s="206"/>
      <c r="O263" s="206"/>
      <c r="P263" s="206"/>
      <c r="Q263" s="206"/>
      <c r="R263" s="206"/>
      <c r="S263" s="206"/>
      <c r="T263" s="207"/>
      <c r="AT263" s="208" t="s">
        <v>157</v>
      </c>
      <c r="AU263" s="208" t="s">
        <v>83</v>
      </c>
      <c r="AV263" s="13" t="s">
        <v>81</v>
      </c>
      <c r="AW263" s="13" t="s">
        <v>34</v>
      </c>
      <c r="AX263" s="13" t="s">
        <v>73</v>
      </c>
      <c r="AY263" s="208" t="s">
        <v>146</v>
      </c>
    </row>
    <row r="264" spans="1:65" s="14" customFormat="1">
      <c r="B264" s="209"/>
      <c r="C264" s="210"/>
      <c r="D264" s="200" t="s">
        <v>157</v>
      </c>
      <c r="E264" s="211" t="s">
        <v>19</v>
      </c>
      <c r="F264" s="212" t="s">
        <v>337</v>
      </c>
      <c r="G264" s="210"/>
      <c r="H264" s="213">
        <v>207.48</v>
      </c>
      <c r="I264" s="214"/>
      <c r="J264" s="210"/>
      <c r="K264" s="210"/>
      <c r="L264" s="215"/>
      <c r="M264" s="216"/>
      <c r="N264" s="217"/>
      <c r="O264" s="217"/>
      <c r="P264" s="217"/>
      <c r="Q264" s="217"/>
      <c r="R264" s="217"/>
      <c r="S264" s="217"/>
      <c r="T264" s="218"/>
      <c r="AT264" s="219" t="s">
        <v>157</v>
      </c>
      <c r="AU264" s="219" t="s">
        <v>83</v>
      </c>
      <c r="AV264" s="14" t="s">
        <v>83</v>
      </c>
      <c r="AW264" s="14" t="s">
        <v>34</v>
      </c>
      <c r="AX264" s="14" t="s">
        <v>73</v>
      </c>
      <c r="AY264" s="219" t="s">
        <v>146</v>
      </c>
    </row>
    <row r="265" spans="1:65" s="13" customFormat="1">
      <c r="B265" s="198"/>
      <c r="C265" s="199"/>
      <c r="D265" s="200" t="s">
        <v>157</v>
      </c>
      <c r="E265" s="201" t="s">
        <v>19</v>
      </c>
      <c r="F265" s="202" t="s">
        <v>338</v>
      </c>
      <c r="G265" s="199"/>
      <c r="H265" s="201" t="s">
        <v>19</v>
      </c>
      <c r="I265" s="203"/>
      <c r="J265" s="199"/>
      <c r="K265" s="199"/>
      <c r="L265" s="204"/>
      <c r="M265" s="205"/>
      <c r="N265" s="206"/>
      <c r="O265" s="206"/>
      <c r="P265" s="206"/>
      <c r="Q265" s="206"/>
      <c r="R265" s="206"/>
      <c r="S265" s="206"/>
      <c r="T265" s="207"/>
      <c r="AT265" s="208" t="s">
        <v>157</v>
      </c>
      <c r="AU265" s="208" t="s">
        <v>83</v>
      </c>
      <c r="AV265" s="13" t="s">
        <v>81</v>
      </c>
      <c r="AW265" s="13" t="s">
        <v>34</v>
      </c>
      <c r="AX265" s="13" t="s">
        <v>73</v>
      </c>
      <c r="AY265" s="208" t="s">
        <v>146</v>
      </c>
    </row>
    <row r="266" spans="1:65" s="13" customFormat="1">
      <c r="B266" s="198"/>
      <c r="C266" s="199"/>
      <c r="D266" s="200" t="s">
        <v>157</v>
      </c>
      <c r="E266" s="201" t="s">
        <v>19</v>
      </c>
      <c r="F266" s="202" t="s">
        <v>275</v>
      </c>
      <c r="G266" s="199"/>
      <c r="H266" s="201" t="s">
        <v>19</v>
      </c>
      <c r="I266" s="203"/>
      <c r="J266" s="199"/>
      <c r="K266" s="199"/>
      <c r="L266" s="204"/>
      <c r="M266" s="205"/>
      <c r="N266" s="206"/>
      <c r="O266" s="206"/>
      <c r="P266" s="206"/>
      <c r="Q266" s="206"/>
      <c r="R266" s="206"/>
      <c r="S266" s="206"/>
      <c r="T266" s="207"/>
      <c r="AT266" s="208" t="s">
        <v>157</v>
      </c>
      <c r="AU266" s="208" t="s">
        <v>83</v>
      </c>
      <c r="AV266" s="13" t="s">
        <v>81</v>
      </c>
      <c r="AW266" s="13" t="s">
        <v>34</v>
      </c>
      <c r="AX266" s="13" t="s">
        <v>73</v>
      </c>
      <c r="AY266" s="208" t="s">
        <v>146</v>
      </c>
    </row>
    <row r="267" spans="1:65" s="14" customFormat="1">
      <c r="B267" s="209"/>
      <c r="C267" s="210"/>
      <c r="D267" s="200" t="s">
        <v>157</v>
      </c>
      <c r="E267" s="211" t="s">
        <v>19</v>
      </c>
      <c r="F267" s="212" t="s">
        <v>339</v>
      </c>
      <c r="G267" s="210"/>
      <c r="H267" s="213">
        <v>187.85</v>
      </c>
      <c r="I267" s="214"/>
      <c r="J267" s="210"/>
      <c r="K267" s="210"/>
      <c r="L267" s="215"/>
      <c r="M267" s="216"/>
      <c r="N267" s="217"/>
      <c r="O267" s="217"/>
      <c r="P267" s="217"/>
      <c r="Q267" s="217"/>
      <c r="R267" s="217"/>
      <c r="S267" s="217"/>
      <c r="T267" s="218"/>
      <c r="AT267" s="219" t="s">
        <v>157</v>
      </c>
      <c r="AU267" s="219" t="s">
        <v>83</v>
      </c>
      <c r="AV267" s="14" t="s">
        <v>83</v>
      </c>
      <c r="AW267" s="14" t="s">
        <v>34</v>
      </c>
      <c r="AX267" s="14" t="s">
        <v>73</v>
      </c>
      <c r="AY267" s="219" t="s">
        <v>146</v>
      </c>
    </row>
    <row r="268" spans="1:65" s="13" customFormat="1">
      <c r="B268" s="198"/>
      <c r="C268" s="199"/>
      <c r="D268" s="200" t="s">
        <v>157</v>
      </c>
      <c r="E268" s="201" t="s">
        <v>19</v>
      </c>
      <c r="F268" s="202" t="s">
        <v>277</v>
      </c>
      <c r="G268" s="199"/>
      <c r="H268" s="201" t="s">
        <v>19</v>
      </c>
      <c r="I268" s="203"/>
      <c r="J268" s="199"/>
      <c r="K268" s="199"/>
      <c r="L268" s="204"/>
      <c r="M268" s="205"/>
      <c r="N268" s="206"/>
      <c r="O268" s="206"/>
      <c r="P268" s="206"/>
      <c r="Q268" s="206"/>
      <c r="R268" s="206"/>
      <c r="S268" s="206"/>
      <c r="T268" s="207"/>
      <c r="AT268" s="208" t="s">
        <v>157</v>
      </c>
      <c r="AU268" s="208" t="s">
        <v>83</v>
      </c>
      <c r="AV268" s="13" t="s">
        <v>81</v>
      </c>
      <c r="AW268" s="13" t="s">
        <v>34</v>
      </c>
      <c r="AX268" s="13" t="s">
        <v>73</v>
      </c>
      <c r="AY268" s="208" t="s">
        <v>146</v>
      </c>
    </row>
    <row r="269" spans="1:65" s="14" customFormat="1">
      <c r="B269" s="209"/>
      <c r="C269" s="210"/>
      <c r="D269" s="200" t="s">
        <v>157</v>
      </c>
      <c r="E269" s="211" t="s">
        <v>19</v>
      </c>
      <c r="F269" s="212" t="s">
        <v>340</v>
      </c>
      <c r="G269" s="210"/>
      <c r="H269" s="213">
        <v>161.84</v>
      </c>
      <c r="I269" s="214"/>
      <c r="J269" s="210"/>
      <c r="K269" s="210"/>
      <c r="L269" s="215"/>
      <c r="M269" s="216"/>
      <c r="N269" s="217"/>
      <c r="O269" s="217"/>
      <c r="P269" s="217"/>
      <c r="Q269" s="217"/>
      <c r="R269" s="217"/>
      <c r="S269" s="217"/>
      <c r="T269" s="218"/>
      <c r="AT269" s="219" t="s">
        <v>157</v>
      </c>
      <c r="AU269" s="219" t="s">
        <v>83</v>
      </c>
      <c r="AV269" s="14" t="s">
        <v>83</v>
      </c>
      <c r="AW269" s="14" t="s">
        <v>34</v>
      </c>
      <c r="AX269" s="14" t="s">
        <v>73</v>
      </c>
      <c r="AY269" s="219" t="s">
        <v>146</v>
      </c>
    </row>
    <row r="270" spans="1:65" s="13" customFormat="1">
      <c r="B270" s="198"/>
      <c r="C270" s="199"/>
      <c r="D270" s="200" t="s">
        <v>157</v>
      </c>
      <c r="E270" s="201" t="s">
        <v>19</v>
      </c>
      <c r="F270" s="202" t="s">
        <v>279</v>
      </c>
      <c r="G270" s="199"/>
      <c r="H270" s="201" t="s">
        <v>19</v>
      </c>
      <c r="I270" s="203"/>
      <c r="J270" s="199"/>
      <c r="K270" s="199"/>
      <c r="L270" s="204"/>
      <c r="M270" s="205"/>
      <c r="N270" s="206"/>
      <c r="O270" s="206"/>
      <c r="P270" s="206"/>
      <c r="Q270" s="206"/>
      <c r="R270" s="206"/>
      <c r="S270" s="206"/>
      <c r="T270" s="207"/>
      <c r="AT270" s="208" t="s">
        <v>157</v>
      </c>
      <c r="AU270" s="208" t="s">
        <v>83</v>
      </c>
      <c r="AV270" s="13" t="s">
        <v>81</v>
      </c>
      <c r="AW270" s="13" t="s">
        <v>34</v>
      </c>
      <c r="AX270" s="13" t="s">
        <v>73</v>
      </c>
      <c r="AY270" s="208" t="s">
        <v>146</v>
      </c>
    </row>
    <row r="271" spans="1:65" s="14" customFormat="1">
      <c r="B271" s="209"/>
      <c r="C271" s="210"/>
      <c r="D271" s="200" t="s">
        <v>157</v>
      </c>
      <c r="E271" s="211" t="s">
        <v>19</v>
      </c>
      <c r="F271" s="212" t="s">
        <v>341</v>
      </c>
      <c r="G271" s="210"/>
      <c r="H271" s="213">
        <v>153.16999999999999</v>
      </c>
      <c r="I271" s="214"/>
      <c r="J271" s="210"/>
      <c r="K271" s="210"/>
      <c r="L271" s="215"/>
      <c r="M271" s="216"/>
      <c r="N271" s="217"/>
      <c r="O271" s="217"/>
      <c r="P271" s="217"/>
      <c r="Q271" s="217"/>
      <c r="R271" s="217"/>
      <c r="S271" s="217"/>
      <c r="T271" s="218"/>
      <c r="AT271" s="219" t="s">
        <v>157</v>
      </c>
      <c r="AU271" s="219" t="s">
        <v>83</v>
      </c>
      <c r="AV271" s="14" t="s">
        <v>83</v>
      </c>
      <c r="AW271" s="14" t="s">
        <v>34</v>
      </c>
      <c r="AX271" s="14" t="s">
        <v>73</v>
      </c>
      <c r="AY271" s="219" t="s">
        <v>146</v>
      </c>
    </row>
    <row r="272" spans="1:65" s="13" customFormat="1">
      <c r="B272" s="198"/>
      <c r="C272" s="199"/>
      <c r="D272" s="200" t="s">
        <v>157</v>
      </c>
      <c r="E272" s="201" t="s">
        <v>19</v>
      </c>
      <c r="F272" s="202" t="s">
        <v>342</v>
      </c>
      <c r="G272" s="199"/>
      <c r="H272" s="201" t="s">
        <v>19</v>
      </c>
      <c r="I272" s="203"/>
      <c r="J272" s="199"/>
      <c r="K272" s="199"/>
      <c r="L272" s="204"/>
      <c r="M272" s="205"/>
      <c r="N272" s="206"/>
      <c r="O272" s="206"/>
      <c r="P272" s="206"/>
      <c r="Q272" s="206"/>
      <c r="R272" s="206"/>
      <c r="S272" s="206"/>
      <c r="T272" s="207"/>
      <c r="AT272" s="208" t="s">
        <v>157</v>
      </c>
      <c r="AU272" s="208" t="s">
        <v>83</v>
      </c>
      <c r="AV272" s="13" t="s">
        <v>81</v>
      </c>
      <c r="AW272" s="13" t="s">
        <v>34</v>
      </c>
      <c r="AX272" s="13" t="s">
        <v>73</v>
      </c>
      <c r="AY272" s="208" t="s">
        <v>146</v>
      </c>
    </row>
    <row r="273" spans="2:51" s="13" customFormat="1">
      <c r="B273" s="198"/>
      <c r="C273" s="199"/>
      <c r="D273" s="200" t="s">
        <v>157</v>
      </c>
      <c r="E273" s="201" t="s">
        <v>19</v>
      </c>
      <c r="F273" s="202" t="s">
        <v>281</v>
      </c>
      <c r="G273" s="199"/>
      <c r="H273" s="201" t="s">
        <v>19</v>
      </c>
      <c r="I273" s="203"/>
      <c r="J273" s="199"/>
      <c r="K273" s="199"/>
      <c r="L273" s="204"/>
      <c r="M273" s="205"/>
      <c r="N273" s="206"/>
      <c r="O273" s="206"/>
      <c r="P273" s="206"/>
      <c r="Q273" s="206"/>
      <c r="R273" s="206"/>
      <c r="S273" s="206"/>
      <c r="T273" s="207"/>
      <c r="AT273" s="208" t="s">
        <v>157</v>
      </c>
      <c r="AU273" s="208" t="s">
        <v>83</v>
      </c>
      <c r="AV273" s="13" t="s">
        <v>81</v>
      </c>
      <c r="AW273" s="13" t="s">
        <v>34</v>
      </c>
      <c r="AX273" s="13" t="s">
        <v>73</v>
      </c>
      <c r="AY273" s="208" t="s">
        <v>146</v>
      </c>
    </row>
    <row r="274" spans="2:51" s="14" customFormat="1">
      <c r="B274" s="209"/>
      <c r="C274" s="210"/>
      <c r="D274" s="200" t="s">
        <v>157</v>
      </c>
      <c r="E274" s="211" t="s">
        <v>19</v>
      </c>
      <c r="F274" s="212" t="s">
        <v>343</v>
      </c>
      <c r="G274" s="210"/>
      <c r="H274" s="213">
        <v>260.10000000000002</v>
      </c>
      <c r="I274" s="214"/>
      <c r="J274" s="210"/>
      <c r="K274" s="210"/>
      <c r="L274" s="215"/>
      <c r="M274" s="216"/>
      <c r="N274" s="217"/>
      <c r="O274" s="217"/>
      <c r="P274" s="217"/>
      <c r="Q274" s="217"/>
      <c r="R274" s="217"/>
      <c r="S274" s="217"/>
      <c r="T274" s="218"/>
      <c r="AT274" s="219" t="s">
        <v>157</v>
      </c>
      <c r="AU274" s="219" t="s">
        <v>83</v>
      </c>
      <c r="AV274" s="14" t="s">
        <v>83</v>
      </c>
      <c r="AW274" s="14" t="s">
        <v>34</v>
      </c>
      <c r="AX274" s="14" t="s">
        <v>73</v>
      </c>
      <c r="AY274" s="219" t="s">
        <v>146</v>
      </c>
    </row>
    <row r="275" spans="2:51" s="13" customFormat="1">
      <c r="B275" s="198"/>
      <c r="C275" s="199"/>
      <c r="D275" s="200" t="s">
        <v>157</v>
      </c>
      <c r="E275" s="201" t="s">
        <v>19</v>
      </c>
      <c r="F275" s="202" t="s">
        <v>283</v>
      </c>
      <c r="G275" s="199"/>
      <c r="H275" s="201" t="s">
        <v>19</v>
      </c>
      <c r="I275" s="203"/>
      <c r="J275" s="199"/>
      <c r="K275" s="199"/>
      <c r="L275" s="204"/>
      <c r="M275" s="205"/>
      <c r="N275" s="206"/>
      <c r="O275" s="206"/>
      <c r="P275" s="206"/>
      <c r="Q275" s="206"/>
      <c r="R275" s="206"/>
      <c r="S275" s="206"/>
      <c r="T275" s="207"/>
      <c r="AT275" s="208" t="s">
        <v>157</v>
      </c>
      <c r="AU275" s="208" t="s">
        <v>83</v>
      </c>
      <c r="AV275" s="13" t="s">
        <v>81</v>
      </c>
      <c r="AW275" s="13" t="s">
        <v>34</v>
      </c>
      <c r="AX275" s="13" t="s">
        <v>73</v>
      </c>
      <c r="AY275" s="208" t="s">
        <v>146</v>
      </c>
    </row>
    <row r="276" spans="2:51" s="14" customFormat="1">
      <c r="B276" s="209"/>
      <c r="C276" s="210"/>
      <c r="D276" s="200" t="s">
        <v>157</v>
      </c>
      <c r="E276" s="211" t="s">
        <v>19</v>
      </c>
      <c r="F276" s="212" t="s">
        <v>344</v>
      </c>
      <c r="G276" s="210"/>
      <c r="H276" s="213">
        <v>62.134999999999998</v>
      </c>
      <c r="I276" s="214"/>
      <c r="J276" s="210"/>
      <c r="K276" s="210"/>
      <c r="L276" s="215"/>
      <c r="M276" s="216"/>
      <c r="N276" s="217"/>
      <c r="O276" s="217"/>
      <c r="P276" s="217"/>
      <c r="Q276" s="217"/>
      <c r="R276" s="217"/>
      <c r="S276" s="217"/>
      <c r="T276" s="218"/>
      <c r="AT276" s="219" t="s">
        <v>157</v>
      </c>
      <c r="AU276" s="219" t="s">
        <v>83</v>
      </c>
      <c r="AV276" s="14" t="s">
        <v>83</v>
      </c>
      <c r="AW276" s="14" t="s">
        <v>34</v>
      </c>
      <c r="AX276" s="14" t="s">
        <v>73</v>
      </c>
      <c r="AY276" s="219" t="s">
        <v>146</v>
      </c>
    </row>
    <row r="277" spans="2:51" s="13" customFormat="1">
      <c r="B277" s="198"/>
      <c r="C277" s="199"/>
      <c r="D277" s="200" t="s">
        <v>157</v>
      </c>
      <c r="E277" s="201" t="s">
        <v>19</v>
      </c>
      <c r="F277" s="202" t="s">
        <v>285</v>
      </c>
      <c r="G277" s="199"/>
      <c r="H277" s="201" t="s">
        <v>19</v>
      </c>
      <c r="I277" s="203"/>
      <c r="J277" s="199"/>
      <c r="K277" s="199"/>
      <c r="L277" s="204"/>
      <c r="M277" s="205"/>
      <c r="N277" s="206"/>
      <c r="O277" s="206"/>
      <c r="P277" s="206"/>
      <c r="Q277" s="206"/>
      <c r="R277" s="206"/>
      <c r="S277" s="206"/>
      <c r="T277" s="207"/>
      <c r="AT277" s="208" t="s">
        <v>157</v>
      </c>
      <c r="AU277" s="208" t="s">
        <v>83</v>
      </c>
      <c r="AV277" s="13" t="s">
        <v>81</v>
      </c>
      <c r="AW277" s="13" t="s">
        <v>34</v>
      </c>
      <c r="AX277" s="13" t="s">
        <v>73</v>
      </c>
      <c r="AY277" s="208" t="s">
        <v>146</v>
      </c>
    </row>
    <row r="278" spans="2:51" s="14" customFormat="1">
      <c r="B278" s="209"/>
      <c r="C278" s="210"/>
      <c r="D278" s="200" t="s">
        <v>157</v>
      </c>
      <c r="E278" s="211" t="s">
        <v>19</v>
      </c>
      <c r="F278" s="212" t="s">
        <v>345</v>
      </c>
      <c r="G278" s="210"/>
      <c r="H278" s="213">
        <v>69.36</v>
      </c>
      <c r="I278" s="214"/>
      <c r="J278" s="210"/>
      <c r="K278" s="210"/>
      <c r="L278" s="215"/>
      <c r="M278" s="216"/>
      <c r="N278" s="217"/>
      <c r="O278" s="217"/>
      <c r="P278" s="217"/>
      <c r="Q278" s="217"/>
      <c r="R278" s="217"/>
      <c r="S278" s="217"/>
      <c r="T278" s="218"/>
      <c r="AT278" s="219" t="s">
        <v>157</v>
      </c>
      <c r="AU278" s="219" t="s">
        <v>83</v>
      </c>
      <c r="AV278" s="14" t="s">
        <v>83</v>
      </c>
      <c r="AW278" s="14" t="s">
        <v>34</v>
      </c>
      <c r="AX278" s="14" t="s">
        <v>73</v>
      </c>
      <c r="AY278" s="219" t="s">
        <v>146</v>
      </c>
    </row>
    <row r="279" spans="2:51" s="13" customFormat="1">
      <c r="B279" s="198"/>
      <c r="C279" s="199"/>
      <c r="D279" s="200" t="s">
        <v>157</v>
      </c>
      <c r="E279" s="201" t="s">
        <v>19</v>
      </c>
      <c r="F279" s="202" t="s">
        <v>287</v>
      </c>
      <c r="G279" s="199"/>
      <c r="H279" s="201" t="s">
        <v>19</v>
      </c>
      <c r="I279" s="203"/>
      <c r="J279" s="199"/>
      <c r="K279" s="199"/>
      <c r="L279" s="204"/>
      <c r="M279" s="205"/>
      <c r="N279" s="206"/>
      <c r="O279" s="206"/>
      <c r="P279" s="206"/>
      <c r="Q279" s="206"/>
      <c r="R279" s="206"/>
      <c r="S279" s="206"/>
      <c r="T279" s="207"/>
      <c r="AT279" s="208" t="s">
        <v>157</v>
      </c>
      <c r="AU279" s="208" t="s">
        <v>83</v>
      </c>
      <c r="AV279" s="13" t="s">
        <v>81</v>
      </c>
      <c r="AW279" s="13" t="s">
        <v>34</v>
      </c>
      <c r="AX279" s="13" t="s">
        <v>73</v>
      </c>
      <c r="AY279" s="208" t="s">
        <v>146</v>
      </c>
    </row>
    <row r="280" spans="2:51" s="14" customFormat="1">
      <c r="B280" s="209"/>
      <c r="C280" s="210"/>
      <c r="D280" s="200" t="s">
        <v>157</v>
      </c>
      <c r="E280" s="211" t="s">
        <v>19</v>
      </c>
      <c r="F280" s="212" t="s">
        <v>346</v>
      </c>
      <c r="G280" s="210"/>
      <c r="H280" s="213">
        <v>86.7</v>
      </c>
      <c r="I280" s="214"/>
      <c r="J280" s="210"/>
      <c r="K280" s="210"/>
      <c r="L280" s="215"/>
      <c r="M280" s="216"/>
      <c r="N280" s="217"/>
      <c r="O280" s="217"/>
      <c r="P280" s="217"/>
      <c r="Q280" s="217"/>
      <c r="R280" s="217"/>
      <c r="S280" s="217"/>
      <c r="T280" s="218"/>
      <c r="AT280" s="219" t="s">
        <v>157</v>
      </c>
      <c r="AU280" s="219" t="s">
        <v>83</v>
      </c>
      <c r="AV280" s="14" t="s">
        <v>83</v>
      </c>
      <c r="AW280" s="14" t="s">
        <v>34</v>
      </c>
      <c r="AX280" s="14" t="s">
        <v>73</v>
      </c>
      <c r="AY280" s="219" t="s">
        <v>146</v>
      </c>
    </row>
    <row r="281" spans="2:51" s="13" customFormat="1">
      <c r="B281" s="198"/>
      <c r="C281" s="199"/>
      <c r="D281" s="200" t="s">
        <v>157</v>
      </c>
      <c r="E281" s="201" t="s">
        <v>19</v>
      </c>
      <c r="F281" s="202" t="s">
        <v>347</v>
      </c>
      <c r="G281" s="199"/>
      <c r="H281" s="201" t="s">
        <v>19</v>
      </c>
      <c r="I281" s="203"/>
      <c r="J281" s="199"/>
      <c r="K281" s="199"/>
      <c r="L281" s="204"/>
      <c r="M281" s="205"/>
      <c r="N281" s="206"/>
      <c r="O281" s="206"/>
      <c r="P281" s="206"/>
      <c r="Q281" s="206"/>
      <c r="R281" s="206"/>
      <c r="S281" s="206"/>
      <c r="T281" s="207"/>
      <c r="AT281" s="208" t="s">
        <v>157</v>
      </c>
      <c r="AU281" s="208" t="s">
        <v>83</v>
      </c>
      <c r="AV281" s="13" t="s">
        <v>81</v>
      </c>
      <c r="AW281" s="13" t="s">
        <v>34</v>
      </c>
      <c r="AX281" s="13" t="s">
        <v>73</v>
      </c>
      <c r="AY281" s="208" t="s">
        <v>146</v>
      </c>
    </row>
    <row r="282" spans="2:51" s="13" customFormat="1">
      <c r="B282" s="198"/>
      <c r="C282" s="199"/>
      <c r="D282" s="200" t="s">
        <v>157</v>
      </c>
      <c r="E282" s="201" t="s">
        <v>19</v>
      </c>
      <c r="F282" s="202" t="s">
        <v>289</v>
      </c>
      <c r="G282" s="199"/>
      <c r="H282" s="201" t="s">
        <v>19</v>
      </c>
      <c r="I282" s="203"/>
      <c r="J282" s="199"/>
      <c r="K282" s="199"/>
      <c r="L282" s="204"/>
      <c r="M282" s="205"/>
      <c r="N282" s="206"/>
      <c r="O282" s="206"/>
      <c r="P282" s="206"/>
      <c r="Q282" s="206"/>
      <c r="R282" s="206"/>
      <c r="S282" s="206"/>
      <c r="T282" s="207"/>
      <c r="AT282" s="208" t="s">
        <v>157</v>
      </c>
      <c r="AU282" s="208" t="s">
        <v>83</v>
      </c>
      <c r="AV282" s="13" t="s">
        <v>81</v>
      </c>
      <c r="AW282" s="13" t="s">
        <v>34</v>
      </c>
      <c r="AX282" s="13" t="s">
        <v>73</v>
      </c>
      <c r="AY282" s="208" t="s">
        <v>146</v>
      </c>
    </row>
    <row r="283" spans="2:51" s="14" customFormat="1">
      <c r="B283" s="209"/>
      <c r="C283" s="210"/>
      <c r="D283" s="200" t="s">
        <v>157</v>
      </c>
      <c r="E283" s="211" t="s">
        <v>19</v>
      </c>
      <c r="F283" s="212" t="s">
        <v>348</v>
      </c>
      <c r="G283" s="210"/>
      <c r="H283" s="213">
        <v>257.86799999999999</v>
      </c>
      <c r="I283" s="214"/>
      <c r="J283" s="210"/>
      <c r="K283" s="210"/>
      <c r="L283" s="215"/>
      <c r="M283" s="216"/>
      <c r="N283" s="217"/>
      <c r="O283" s="217"/>
      <c r="P283" s="217"/>
      <c r="Q283" s="217"/>
      <c r="R283" s="217"/>
      <c r="S283" s="217"/>
      <c r="T283" s="218"/>
      <c r="AT283" s="219" t="s">
        <v>157</v>
      </c>
      <c r="AU283" s="219" t="s">
        <v>83</v>
      </c>
      <c r="AV283" s="14" t="s">
        <v>83</v>
      </c>
      <c r="AW283" s="14" t="s">
        <v>34</v>
      </c>
      <c r="AX283" s="14" t="s">
        <v>73</v>
      </c>
      <c r="AY283" s="219" t="s">
        <v>146</v>
      </c>
    </row>
    <row r="284" spans="2:51" s="13" customFormat="1">
      <c r="B284" s="198"/>
      <c r="C284" s="199"/>
      <c r="D284" s="200" t="s">
        <v>157</v>
      </c>
      <c r="E284" s="201" t="s">
        <v>19</v>
      </c>
      <c r="F284" s="202" t="s">
        <v>291</v>
      </c>
      <c r="G284" s="199"/>
      <c r="H284" s="201" t="s">
        <v>19</v>
      </c>
      <c r="I284" s="203"/>
      <c r="J284" s="199"/>
      <c r="K284" s="199"/>
      <c r="L284" s="204"/>
      <c r="M284" s="205"/>
      <c r="N284" s="206"/>
      <c r="O284" s="206"/>
      <c r="P284" s="206"/>
      <c r="Q284" s="206"/>
      <c r="R284" s="206"/>
      <c r="S284" s="206"/>
      <c r="T284" s="207"/>
      <c r="AT284" s="208" t="s">
        <v>157</v>
      </c>
      <c r="AU284" s="208" t="s">
        <v>83</v>
      </c>
      <c r="AV284" s="13" t="s">
        <v>81</v>
      </c>
      <c r="AW284" s="13" t="s">
        <v>34</v>
      </c>
      <c r="AX284" s="13" t="s">
        <v>73</v>
      </c>
      <c r="AY284" s="208" t="s">
        <v>146</v>
      </c>
    </row>
    <row r="285" spans="2:51" s="14" customFormat="1">
      <c r="B285" s="209"/>
      <c r="C285" s="210"/>
      <c r="D285" s="200" t="s">
        <v>157</v>
      </c>
      <c r="E285" s="211" t="s">
        <v>19</v>
      </c>
      <c r="F285" s="212" t="s">
        <v>349</v>
      </c>
      <c r="G285" s="210"/>
      <c r="H285" s="213">
        <v>31.667999999999999</v>
      </c>
      <c r="I285" s="214"/>
      <c r="J285" s="210"/>
      <c r="K285" s="210"/>
      <c r="L285" s="215"/>
      <c r="M285" s="216"/>
      <c r="N285" s="217"/>
      <c r="O285" s="217"/>
      <c r="P285" s="217"/>
      <c r="Q285" s="217"/>
      <c r="R285" s="217"/>
      <c r="S285" s="217"/>
      <c r="T285" s="218"/>
      <c r="AT285" s="219" t="s">
        <v>157</v>
      </c>
      <c r="AU285" s="219" t="s">
        <v>83</v>
      </c>
      <c r="AV285" s="14" t="s">
        <v>83</v>
      </c>
      <c r="AW285" s="14" t="s">
        <v>34</v>
      </c>
      <c r="AX285" s="14" t="s">
        <v>73</v>
      </c>
      <c r="AY285" s="219" t="s">
        <v>146</v>
      </c>
    </row>
    <row r="286" spans="2:51" s="16" customFormat="1">
      <c r="B286" s="231"/>
      <c r="C286" s="232"/>
      <c r="D286" s="200" t="s">
        <v>157</v>
      </c>
      <c r="E286" s="233" t="s">
        <v>19</v>
      </c>
      <c r="F286" s="234" t="s">
        <v>175</v>
      </c>
      <c r="G286" s="232"/>
      <c r="H286" s="235">
        <v>1973.211</v>
      </c>
      <c r="I286" s="236"/>
      <c r="J286" s="232"/>
      <c r="K286" s="232"/>
      <c r="L286" s="237"/>
      <c r="M286" s="238"/>
      <c r="N286" s="239"/>
      <c r="O286" s="239"/>
      <c r="P286" s="239"/>
      <c r="Q286" s="239"/>
      <c r="R286" s="239"/>
      <c r="S286" s="239"/>
      <c r="T286" s="240"/>
      <c r="AT286" s="241" t="s">
        <v>157</v>
      </c>
      <c r="AU286" s="241" t="s">
        <v>83</v>
      </c>
      <c r="AV286" s="16" t="s">
        <v>176</v>
      </c>
      <c r="AW286" s="16" t="s">
        <v>34</v>
      </c>
      <c r="AX286" s="16" t="s">
        <v>73</v>
      </c>
      <c r="AY286" s="241" t="s">
        <v>146</v>
      </c>
    </row>
    <row r="287" spans="2:51" s="13" customFormat="1">
      <c r="B287" s="198"/>
      <c r="C287" s="199"/>
      <c r="D287" s="200" t="s">
        <v>157</v>
      </c>
      <c r="E287" s="201" t="s">
        <v>19</v>
      </c>
      <c r="F287" s="202" t="s">
        <v>327</v>
      </c>
      <c r="G287" s="199"/>
      <c r="H287" s="201" t="s">
        <v>19</v>
      </c>
      <c r="I287" s="203"/>
      <c r="J287" s="199"/>
      <c r="K287" s="199"/>
      <c r="L287" s="204"/>
      <c r="M287" s="205"/>
      <c r="N287" s="206"/>
      <c r="O287" s="206"/>
      <c r="P287" s="206"/>
      <c r="Q287" s="206"/>
      <c r="R287" s="206"/>
      <c r="S287" s="206"/>
      <c r="T287" s="207"/>
      <c r="AT287" s="208" t="s">
        <v>157</v>
      </c>
      <c r="AU287" s="208" t="s">
        <v>83</v>
      </c>
      <c r="AV287" s="13" t="s">
        <v>81</v>
      </c>
      <c r="AW287" s="13" t="s">
        <v>34</v>
      </c>
      <c r="AX287" s="13" t="s">
        <v>73</v>
      </c>
      <c r="AY287" s="208" t="s">
        <v>146</v>
      </c>
    </row>
    <row r="288" spans="2:51" s="14" customFormat="1">
      <c r="B288" s="209"/>
      <c r="C288" s="210"/>
      <c r="D288" s="200" t="s">
        <v>157</v>
      </c>
      <c r="E288" s="211" t="s">
        <v>19</v>
      </c>
      <c r="F288" s="212" t="s">
        <v>350</v>
      </c>
      <c r="G288" s="210"/>
      <c r="H288" s="213">
        <v>78.927999999999997</v>
      </c>
      <c r="I288" s="214"/>
      <c r="J288" s="210"/>
      <c r="K288" s="210"/>
      <c r="L288" s="215"/>
      <c r="M288" s="216"/>
      <c r="N288" s="217"/>
      <c r="O288" s="217"/>
      <c r="P288" s="217"/>
      <c r="Q288" s="217"/>
      <c r="R288" s="217"/>
      <c r="S288" s="217"/>
      <c r="T288" s="218"/>
      <c r="AT288" s="219" t="s">
        <v>157</v>
      </c>
      <c r="AU288" s="219" t="s">
        <v>83</v>
      </c>
      <c r="AV288" s="14" t="s">
        <v>83</v>
      </c>
      <c r="AW288" s="14" t="s">
        <v>34</v>
      </c>
      <c r="AX288" s="14" t="s">
        <v>73</v>
      </c>
      <c r="AY288" s="219" t="s">
        <v>146</v>
      </c>
    </row>
    <row r="289" spans="1:65" s="13" customFormat="1">
      <c r="B289" s="198"/>
      <c r="C289" s="199"/>
      <c r="D289" s="200" t="s">
        <v>157</v>
      </c>
      <c r="E289" s="201" t="s">
        <v>19</v>
      </c>
      <c r="F289" s="202" t="s">
        <v>329</v>
      </c>
      <c r="G289" s="199"/>
      <c r="H289" s="201" t="s">
        <v>19</v>
      </c>
      <c r="I289" s="203"/>
      <c r="J289" s="199"/>
      <c r="K289" s="199"/>
      <c r="L289" s="204"/>
      <c r="M289" s="205"/>
      <c r="N289" s="206"/>
      <c r="O289" s="206"/>
      <c r="P289" s="206"/>
      <c r="Q289" s="206"/>
      <c r="R289" s="206"/>
      <c r="S289" s="206"/>
      <c r="T289" s="207"/>
      <c r="AT289" s="208" t="s">
        <v>157</v>
      </c>
      <c r="AU289" s="208" t="s">
        <v>83</v>
      </c>
      <c r="AV289" s="13" t="s">
        <v>81</v>
      </c>
      <c r="AW289" s="13" t="s">
        <v>34</v>
      </c>
      <c r="AX289" s="13" t="s">
        <v>73</v>
      </c>
      <c r="AY289" s="208" t="s">
        <v>146</v>
      </c>
    </row>
    <row r="290" spans="1:65" s="14" customFormat="1">
      <c r="B290" s="209"/>
      <c r="C290" s="210"/>
      <c r="D290" s="200" t="s">
        <v>157</v>
      </c>
      <c r="E290" s="211" t="s">
        <v>19</v>
      </c>
      <c r="F290" s="212" t="s">
        <v>351</v>
      </c>
      <c r="G290" s="210"/>
      <c r="H290" s="213">
        <v>98.661000000000001</v>
      </c>
      <c r="I290" s="214"/>
      <c r="J290" s="210"/>
      <c r="K290" s="210"/>
      <c r="L290" s="215"/>
      <c r="M290" s="216"/>
      <c r="N290" s="217"/>
      <c r="O290" s="217"/>
      <c r="P290" s="217"/>
      <c r="Q290" s="217"/>
      <c r="R290" s="217"/>
      <c r="S290" s="217"/>
      <c r="T290" s="218"/>
      <c r="AT290" s="219" t="s">
        <v>157</v>
      </c>
      <c r="AU290" s="219" t="s">
        <v>83</v>
      </c>
      <c r="AV290" s="14" t="s">
        <v>83</v>
      </c>
      <c r="AW290" s="14" t="s">
        <v>34</v>
      </c>
      <c r="AX290" s="14" t="s">
        <v>73</v>
      </c>
      <c r="AY290" s="219" t="s">
        <v>146</v>
      </c>
    </row>
    <row r="291" spans="1:65" s="15" customFormat="1">
      <c r="B291" s="220"/>
      <c r="C291" s="221"/>
      <c r="D291" s="200" t="s">
        <v>157</v>
      </c>
      <c r="E291" s="222" t="s">
        <v>19</v>
      </c>
      <c r="F291" s="223" t="s">
        <v>164</v>
      </c>
      <c r="G291" s="221"/>
      <c r="H291" s="224">
        <v>2150.8000000000002</v>
      </c>
      <c r="I291" s="225"/>
      <c r="J291" s="221"/>
      <c r="K291" s="221"/>
      <c r="L291" s="226"/>
      <c r="M291" s="227"/>
      <c r="N291" s="228"/>
      <c r="O291" s="228"/>
      <c r="P291" s="228"/>
      <c r="Q291" s="228"/>
      <c r="R291" s="228"/>
      <c r="S291" s="228"/>
      <c r="T291" s="229"/>
      <c r="AT291" s="230" t="s">
        <v>157</v>
      </c>
      <c r="AU291" s="230" t="s">
        <v>83</v>
      </c>
      <c r="AV291" s="15" t="s">
        <v>153</v>
      </c>
      <c r="AW291" s="15" t="s">
        <v>34</v>
      </c>
      <c r="AX291" s="15" t="s">
        <v>81</v>
      </c>
      <c r="AY291" s="230" t="s">
        <v>146</v>
      </c>
    </row>
    <row r="292" spans="1:65" s="12" customFormat="1" ht="22.9" customHeight="1">
      <c r="B292" s="164"/>
      <c r="C292" s="165"/>
      <c r="D292" s="166" t="s">
        <v>72</v>
      </c>
      <c r="E292" s="178" t="s">
        <v>352</v>
      </c>
      <c r="F292" s="178" t="s">
        <v>353</v>
      </c>
      <c r="G292" s="165"/>
      <c r="H292" s="165"/>
      <c r="I292" s="168"/>
      <c r="J292" s="179">
        <f>BK292</f>
        <v>0</v>
      </c>
      <c r="K292" s="165"/>
      <c r="L292" s="170"/>
      <c r="M292" s="171"/>
      <c r="N292" s="172"/>
      <c r="O292" s="172"/>
      <c r="P292" s="173">
        <f>SUM(P293:P301)</f>
        <v>0</v>
      </c>
      <c r="Q292" s="172"/>
      <c r="R292" s="173">
        <f>SUM(R293:R301)</f>
        <v>0</v>
      </c>
      <c r="S292" s="172"/>
      <c r="T292" s="174">
        <f>SUM(T293:T301)</f>
        <v>0</v>
      </c>
      <c r="AR292" s="175" t="s">
        <v>81</v>
      </c>
      <c r="AT292" s="176" t="s">
        <v>72</v>
      </c>
      <c r="AU292" s="176" t="s">
        <v>81</v>
      </c>
      <c r="AY292" s="175" t="s">
        <v>146</v>
      </c>
      <c r="BK292" s="177">
        <f>SUM(BK293:BK301)</f>
        <v>0</v>
      </c>
    </row>
    <row r="293" spans="1:65" s="2" customFormat="1" ht="33" customHeight="1">
      <c r="A293" s="36"/>
      <c r="B293" s="37"/>
      <c r="C293" s="180" t="s">
        <v>354</v>
      </c>
      <c r="D293" s="180" t="s">
        <v>148</v>
      </c>
      <c r="E293" s="181" t="s">
        <v>355</v>
      </c>
      <c r="F293" s="182" t="s">
        <v>356</v>
      </c>
      <c r="G293" s="183" t="s">
        <v>251</v>
      </c>
      <c r="H293" s="184">
        <v>988.84</v>
      </c>
      <c r="I293" s="185"/>
      <c r="J293" s="186">
        <f t="shared" ref="J293:J301" si="0">ROUND(I293*H293,2)</f>
        <v>0</v>
      </c>
      <c r="K293" s="182" t="s">
        <v>19</v>
      </c>
      <c r="L293" s="41"/>
      <c r="M293" s="187" t="s">
        <v>19</v>
      </c>
      <c r="N293" s="188" t="s">
        <v>44</v>
      </c>
      <c r="O293" s="66"/>
      <c r="P293" s="189">
        <f t="shared" ref="P293:P301" si="1">O293*H293</f>
        <v>0</v>
      </c>
      <c r="Q293" s="189">
        <v>0</v>
      </c>
      <c r="R293" s="189">
        <f t="shared" ref="R293:R301" si="2">Q293*H293</f>
        <v>0</v>
      </c>
      <c r="S293" s="189">
        <v>0</v>
      </c>
      <c r="T293" s="190">
        <f t="shared" ref="T293:T301" si="3">S293*H293</f>
        <v>0</v>
      </c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R293" s="191" t="s">
        <v>153</v>
      </c>
      <c r="AT293" s="191" t="s">
        <v>148</v>
      </c>
      <c r="AU293" s="191" t="s">
        <v>83</v>
      </c>
      <c r="AY293" s="19" t="s">
        <v>146</v>
      </c>
      <c r="BE293" s="192">
        <f t="shared" ref="BE293:BE301" si="4">IF(N293="základní",J293,0)</f>
        <v>0</v>
      </c>
      <c r="BF293" s="192">
        <f t="shared" ref="BF293:BF301" si="5">IF(N293="snížená",J293,0)</f>
        <v>0</v>
      </c>
      <c r="BG293" s="192">
        <f t="shared" ref="BG293:BG301" si="6">IF(N293="zákl. přenesená",J293,0)</f>
        <v>0</v>
      </c>
      <c r="BH293" s="192">
        <f t="shared" ref="BH293:BH301" si="7">IF(N293="sníž. přenesená",J293,0)</f>
        <v>0</v>
      </c>
      <c r="BI293" s="192">
        <f t="shared" ref="BI293:BI301" si="8">IF(N293="nulová",J293,0)</f>
        <v>0</v>
      </c>
      <c r="BJ293" s="19" t="s">
        <v>81</v>
      </c>
      <c r="BK293" s="192">
        <f t="shared" ref="BK293:BK301" si="9">ROUND(I293*H293,2)</f>
        <v>0</v>
      </c>
      <c r="BL293" s="19" t="s">
        <v>153</v>
      </c>
      <c r="BM293" s="191" t="s">
        <v>357</v>
      </c>
    </row>
    <row r="294" spans="1:65" s="2" customFormat="1" ht="16.5" customHeight="1">
      <c r="A294" s="36"/>
      <c r="B294" s="37"/>
      <c r="C294" s="180" t="s">
        <v>358</v>
      </c>
      <c r="D294" s="180" t="s">
        <v>148</v>
      </c>
      <c r="E294" s="181" t="s">
        <v>359</v>
      </c>
      <c r="F294" s="182" t="s">
        <v>360</v>
      </c>
      <c r="G294" s="183" t="s">
        <v>361</v>
      </c>
      <c r="H294" s="184">
        <v>162</v>
      </c>
      <c r="I294" s="185"/>
      <c r="J294" s="186">
        <f t="shared" si="0"/>
        <v>0</v>
      </c>
      <c r="K294" s="182" t="s">
        <v>19</v>
      </c>
      <c r="L294" s="41"/>
      <c r="M294" s="187" t="s">
        <v>19</v>
      </c>
      <c r="N294" s="188" t="s">
        <v>44</v>
      </c>
      <c r="O294" s="66"/>
      <c r="P294" s="189">
        <f t="shared" si="1"/>
        <v>0</v>
      </c>
      <c r="Q294" s="189">
        <v>0</v>
      </c>
      <c r="R294" s="189">
        <f t="shared" si="2"/>
        <v>0</v>
      </c>
      <c r="S294" s="189">
        <v>0</v>
      </c>
      <c r="T294" s="190">
        <f t="shared" si="3"/>
        <v>0</v>
      </c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R294" s="191" t="s">
        <v>153</v>
      </c>
      <c r="AT294" s="191" t="s">
        <v>148</v>
      </c>
      <c r="AU294" s="191" t="s">
        <v>83</v>
      </c>
      <c r="AY294" s="19" t="s">
        <v>146</v>
      </c>
      <c r="BE294" s="192">
        <f t="shared" si="4"/>
        <v>0</v>
      </c>
      <c r="BF294" s="192">
        <f t="shared" si="5"/>
        <v>0</v>
      </c>
      <c r="BG294" s="192">
        <f t="shared" si="6"/>
        <v>0</v>
      </c>
      <c r="BH294" s="192">
        <f t="shared" si="7"/>
        <v>0</v>
      </c>
      <c r="BI294" s="192">
        <f t="shared" si="8"/>
        <v>0</v>
      </c>
      <c r="BJ294" s="19" t="s">
        <v>81</v>
      </c>
      <c r="BK294" s="192">
        <f t="shared" si="9"/>
        <v>0</v>
      </c>
      <c r="BL294" s="19" t="s">
        <v>153</v>
      </c>
      <c r="BM294" s="191" t="s">
        <v>362</v>
      </c>
    </row>
    <row r="295" spans="1:65" s="2" customFormat="1" ht="16.5" customHeight="1">
      <c r="A295" s="36"/>
      <c r="B295" s="37"/>
      <c r="C295" s="180" t="s">
        <v>363</v>
      </c>
      <c r="D295" s="180" t="s">
        <v>148</v>
      </c>
      <c r="E295" s="181" t="s">
        <v>364</v>
      </c>
      <c r="F295" s="182" t="s">
        <v>365</v>
      </c>
      <c r="G295" s="183" t="s">
        <v>361</v>
      </c>
      <c r="H295" s="184">
        <v>22.4</v>
      </c>
      <c r="I295" s="185"/>
      <c r="J295" s="186">
        <f t="shared" si="0"/>
        <v>0</v>
      </c>
      <c r="K295" s="182" t="s">
        <v>19</v>
      </c>
      <c r="L295" s="41"/>
      <c r="M295" s="187" t="s">
        <v>19</v>
      </c>
      <c r="N295" s="188" t="s">
        <v>44</v>
      </c>
      <c r="O295" s="66"/>
      <c r="P295" s="189">
        <f t="shared" si="1"/>
        <v>0</v>
      </c>
      <c r="Q295" s="189">
        <v>0</v>
      </c>
      <c r="R295" s="189">
        <f t="shared" si="2"/>
        <v>0</v>
      </c>
      <c r="S295" s="189">
        <v>0</v>
      </c>
      <c r="T295" s="190">
        <f t="shared" si="3"/>
        <v>0</v>
      </c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R295" s="191" t="s">
        <v>153</v>
      </c>
      <c r="AT295" s="191" t="s">
        <v>148</v>
      </c>
      <c r="AU295" s="191" t="s">
        <v>83</v>
      </c>
      <c r="AY295" s="19" t="s">
        <v>146</v>
      </c>
      <c r="BE295" s="192">
        <f t="shared" si="4"/>
        <v>0</v>
      </c>
      <c r="BF295" s="192">
        <f t="shared" si="5"/>
        <v>0</v>
      </c>
      <c r="BG295" s="192">
        <f t="shared" si="6"/>
        <v>0</v>
      </c>
      <c r="BH295" s="192">
        <f t="shared" si="7"/>
        <v>0</v>
      </c>
      <c r="BI295" s="192">
        <f t="shared" si="8"/>
        <v>0</v>
      </c>
      <c r="BJ295" s="19" t="s">
        <v>81</v>
      </c>
      <c r="BK295" s="192">
        <f t="shared" si="9"/>
        <v>0</v>
      </c>
      <c r="BL295" s="19" t="s">
        <v>153</v>
      </c>
      <c r="BM295" s="191" t="s">
        <v>366</v>
      </c>
    </row>
    <row r="296" spans="1:65" s="2" customFormat="1" ht="16.5" customHeight="1">
      <c r="A296" s="36"/>
      <c r="B296" s="37"/>
      <c r="C296" s="180" t="s">
        <v>367</v>
      </c>
      <c r="D296" s="180" t="s">
        <v>148</v>
      </c>
      <c r="E296" s="181" t="s">
        <v>368</v>
      </c>
      <c r="F296" s="182" t="s">
        <v>369</v>
      </c>
      <c r="G296" s="183" t="s">
        <v>361</v>
      </c>
      <c r="H296" s="184">
        <v>16</v>
      </c>
      <c r="I296" s="185"/>
      <c r="J296" s="186">
        <f t="shared" si="0"/>
        <v>0</v>
      </c>
      <c r="K296" s="182" t="s">
        <v>19</v>
      </c>
      <c r="L296" s="41"/>
      <c r="M296" s="187" t="s">
        <v>19</v>
      </c>
      <c r="N296" s="188" t="s">
        <v>44</v>
      </c>
      <c r="O296" s="66"/>
      <c r="P296" s="189">
        <f t="shared" si="1"/>
        <v>0</v>
      </c>
      <c r="Q296" s="189">
        <v>0</v>
      </c>
      <c r="R296" s="189">
        <f t="shared" si="2"/>
        <v>0</v>
      </c>
      <c r="S296" s="189">
        <v>0</v>
      </c>
      <c r="T296" s="190">
        <f t="shared" si="3"/>
        <v>0</v>
      </c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R296" s="191" t="s">
        <v>153</v>
      </c>
      <c r="AT296" s="191" t="s">
        <v>148</v>
      </c>
      <c r="AU296" s="191" t="s">
        <v>83</v>
      </c>
      <c r="AY296" s="19" t="s">
        <v>146</v>
      </c>
      <c r="BE296" s="192">
        <f t="shared" si="4"/>
        <v>0</v>
      </c>
      <c r="BF296" s="192">
        <f t="shared" si="5"/>
        <v>0</v>
      </c>
      <c r="BG296" s="192">
        <f t="shared" si="6"/>
        <v>0</v>
      </c>
      <c r="BH296" s="192">
        <f t="shared" si="7"/>
        <v>0</v>
      </c>
      <c r="BI296" s="192">
        <f t="shared" si="8"/>
        <v>0</v>
      </c>
      <c r="BJ296" s="19" t="s">
        <v>81</v>
      </c>
      <c r="BK296" s="192">
        <f t="shared" si="9"/>
        <v>0</v>
      </c>
      <c r="BL296" s="19" t="s">
        <v>153</v>
      </c>
      <c r="BM296" s="191" t="s">
        <v>370</v>
      </c>
    </row>
    <row r="297" spans="1:65" s="2" customFormat="1" ht="16.5" customHeight="1">
      <c r="A297" s="36"/>
      <c r="B297" s="37"/>
      <c r="C297" s="180" t="s">
        <v>371</v>
      </c>
      <c r="D297" s="180" t="s">
        <v>148</v>
      </c>
      <c r="E297" s="181" t="s">
        <v>372</v>
      </c>
      <c r="F297" s="182" t="s">
        <v>373</v>
      </c>
      <c r="G297" s="183" t="s">
        <v>361</v>
      </c>
      <c r="H297" s="184">
        <v>32</v>
      </c>
      <c r="I297" s="185"/>
      <c r="J297" s="186">
        <f t="shared" si="0"/>
        <v>0</v>
      </c>
      <c r="K297" s="182" t="s">
        <v>19</v>
      </c>
      <c r="L297" s="41"/>
      <c r="M297" s="187" t="s">
        <v>19</v>
      </c>
      <c r="N297" s="188" t="s">
        <v>44</v>
      </c>
      <c r="O297" s="66"/>
      <c r="P297" s="189">
        <f t="shared" si="1"/>
        <v>0</v>
      </c>
      <c r="Q297" s="189">
        <v>0</v>
      </c>
      <c r="R297" s="189">
        <f t="shared" si="2"/>
        <v>0</v>
      </c>
      <c r="S297" s="189">
        <v>0</v>
      </c>
      <c r="T297" s="190">
        <f t="shared" si="3"/>
        <v>0</v>
      </c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R297" s="191" t="s">
        <v>153</v>
      </c>
      <c r="AT297" s="191" t="s">
        <v>148</v>
      </c>
      <c r="AU297" s="191" t="s">
        <v>83</v>
      </c>
      <c r="AY297" s="19" t="s">
        <v>146</v>
      </c>
      <c r="BE297" s="192">
        <f t="shared" si="4"/>
        <v>0</v>
      </c>
      <c r="BF297" s="192">
        <f t="shared" si="5"/>
        <v>0</v>
      </c>
      <c r="BG297" s="192">
        <f t="shared" si="6"/>
        <v>0</v>
      </c>
      <c r="BH297" s="192">
        <f t="shared" si="7"/>
        <v>0</v>
      </c>
      <c r="BI297" s="192">
        <f t="shared" si="8"/>
        <v>0</v>
      </c>
      <c r="BJ297" s="19" t="s">
        <v>81</v>
      </c>
      <c r="BK297" s="192">
        <f t="shared" si="9"/>
        <v>0</v>
      </c>
      <c r="BL297" s="19" t="s">
        <v>153</v>
      </c>
      <c r="BM297" s="191" t="s">
        <v>374</v>
      </c>
    </row>
    <row r="298" spans="1:65" s="2" customFormat="1" ht="21.75" customHeight="1">
      <c r="A298" s="36"/>
      <c r="B298" s="37"/>
      <c r="C298" s="180" t="s">
        <v>7</v>
      </c>
      <c r="D298" s="180" t="s">
        <v>148</v>
      </c>
      <c r="E298" s="181" t="s">
        <v>375</v>
      </c>
      <c r="F298" s="182" t="s">
        <v>376</v>
      </c>
      <c r="G298" s="183" t="s">
        <v>361</v>
      </c>
      <c r="H298" s="184">
        <v>5.9</v>
      </c>
      <c r="I298" s="185"/>
      <c r="J298" s="186">
        <f t="shared" si="0"/>
        <v>0</v>
      </c>
      <c r="K298" s="182" t="s">
        <v>19</v>
      </c>
      <c r="L298" s="41"/>
      <c r="M298" s="187" t="s">
        <v>19</v>
      </c>
      <c r="N298" s="188" t="s">
        <v>44</v>
      </c>
      <c r="O298" s="66"/>
      <c r="P298" s="189">
        <f t="shared" si="1"/>
        <v>0</v>
      </c>
      <c r="Q298" s="189">
        <v>0</v>
      </c>
      <c r="R298" s="189">
        <f t="shared" si="2"/>
        <v>0</v>
      </c>
      <c r="S298" s="189">
        <v>0</v>
      </c>
      <c r="T298" s="190">
        <f t="shared" si="3"/>
        <v>0</v>
      </c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R298" s="191" t="s">
        <v>153</v>
      </c>
      <c r="AT298" s="191" t="s">
        <v>148</v>
      </c>
      <c r="AU298" s="191" t="s">
        <v>83</v>
      </c>
      <c r="AY298" s="19" t="s">
        <v>146</v>
      </c>
      <c r="BE298" s="192">
        <f t="shared" si="4"/>
        <v>0</v>
      </c>
      <c r="BF298" s="192">
        <f t="shared" si="5"/>
        <v>0</v>
      </c>
      <c r="BG298" s="192">
        <f t="shared" si="6"/>
        <v>0</v>
      </c>
      <c r="BH298" s="192">
        <f t="shared" si="7"/>
        <v>0</v>
      </c>
      <c r="BI298" s="192">
        <f t="shared" si="8"/>
        <v>0</v>
      </c>
      <c r="BJ298" s="19" t="s">
        <v>81</v>
      </c>
      <c r="BK298" s="192">
        <f t="shared" si="9"/>
        <v>0</v>
      </c>
      <c r="BL298" s="19" t="s">
        <v>153</v>
      </c>
      <c r="BM298" s="191" t="s">
        <v>377</v>
      </c>
    </row>
    <row r="299" spans="1:65" s="2" customFormat="1" ht="16.5" customHeight="1">
      <c r="A299" s="36"/>
      <c r="B299" s="37"/>
      <c r="C299" s="180" t="s">
        <v>378</v>
      </c>
      <c r="D299" s="180" t="s">
        <v>148</v>
      </c>
      <c r="E299" s="181" t="s">
        <v>379</v>
      </c>
      <c r="F299" s="182" t="s">
        <v>380</v>
      </c>
      <c r="G299" s="183" t="s">
        <v>361</v>
      </c>
      <c r="H299" s="184">
        <v>10.7</v>
      </c>
      <c r="I299" s="185"/>
      <c r="J299" s="186">
        <f t="shared" si="0"/>
        <v>0</v>
      </c>
      <c r="K299" s="182" t="s">
        <v>19</v>
      </c>
      <c r="L299" s="41"/>
      <c r="M299" s="187" t="s">
        <v>19</v>
      </c>
      <c r="N299" s="188" t="s">
        <v>44</v>
      </c>
      <c r="O299" s="66"/>
      <c r="P299" s="189">
        <f t="shared" si="1"/>
        <v>0</v>
      </c>
      <c r="Q299" s="189">
        <v>0</v>
      </c>
      <c r="R299" s="189">
        <f t="shared" si="2"/>
        <v>0</v>
      </c>
      <c r="S299" s="189">
        <v>0</v>
      </c>
      <c r="T299" s="190">
        <f t="shared" si="3"/>
        <v>0</v>
      </c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R299" s="191" t="s">
        <v>153</v>
      </c>
      <c r="AT299" s="191" t="s">
        <v>148</v>
      </c>
      <c r="AU299" s="191" t="s">
        <v>83</v>
      </c>
      <c r="AY299" s="19" t="s">
        <v>146</v>
      </c>
      <c r="BE299" s="192">
        <f t="shared" si="4"/>
        <v>0</v>
      </c>
      <c r="BF299" s="192">
        <f t="shared" si="5"/>
        <v>0</v>
      </c>
      <c r="BG299" s="192">
        <f t="shared" si="6"/>
        <v>0</v>
      </c>
      <c r="BH299" s="192">
        <f t="shared" si="7"/>
        <v>0</v>
      </c>
      <c r="BI299" s="192">
        <f t="shared" si="8"/>
        <v>0</v>
      </c>
      <c r="BJ299" s="19" t="s">
        <v>81</v>
      </c>
      <c r="BK299" s="192">
        <f t="shared" si="9"/>
        <v>0</v>
      </c>
      <c r="BL299" s="19" t="s">
        <v>153</v>
      </c>
      <c r="BM299" s="191" t="s">
        <v>381</v>
      </c>
    </row>
    <row r="300" spans="1:65" s="2" customFormat="1" ht="16.5" customHeight="1">
      <c r="A300" s="36"/>
      <c r="B300" s="37"/>
      <c r="C300" s="180" t="s">
        <v>382</v>
      </c>
      <c r="D300" s="180" t="s">
        <v>148</v>
      </c>
      <c r="E300" s="181" t="s">
        <v>383</v>
      </c>
      <c r="F300" s="182" t="s">
        <v>384</v>
      </c>
      <c r="G300" s="183" t="s">
        <v>361</v>
      </c>
      <c r="H300" s="184">
        <v>4.8</v>
      </c>
      <c r="I300" s="185"/>
      <c r="J300" s="186">
        <f t="shared" si="0"/>
        <v>0</v>
      </c>
      <c r="K300" s="182" t="s">
        <v>19</v>
      </c>
      <c r="L300" s="41"/>
      <c r="M300" s="187" t="s">
        <v>19</v>
      </c>
      <c r="N300" s="188" t="s">
        <v>44</v>
      </c>
      <c r="O300" s="66"/>
      <c r="P300" s="189">
        <f t="shared" si="1"/>
        <v>0</v>
      </c>
      <c r="Q300" s="189">
        <v>0</v>
      </c>
      <c r="R300" s="189">
        <f t="shared" si="2"/>
        <v>0</v>
      </c>
      <c r="S300" s="189">
        <v>0</v>
      </c>
      <c r="T300" s="190">
        <f t="shared" si="3"/>
        <v>0</v>
      </c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R300" s="191" t="s">
        <v>153</v>
      </c>
      <c r="AT300" s="191" t="s">
        <v>148</v>
      </c>
      <c r="AU300" s="191" t="s">
        <v>83</v>
      </c>
      <c r="AY300" s="19" t="s">
        <v>146</v>
      </c>
      <c r="BE300" s="192">
        <f t="shared" si="4"/>
        <v>0</v>
      </c>
      <c r="BF300" s="192">
        <f t="shared" si="5"/>
        <v>0</v>
      </c>
      <c r="BG300" s="192">
        <f t="shared" si="6"/>
        <v>0</v>
      </c>
      <c r="BH300" s="192">
        <f t="shared" si="7"/>
        <v>0</v>
      </c>
      <c r="BI300" s="192">
        <f t="shared" si="8"/>
        <v>0</v>
      </c>
      <c r="BJ300" s="19" t="s">
        <v>81</v>
      </c>
      <c r="BK300" s="192">
        <f t="shared" si="9"/>
        <v>0</v>
      </c>
      <c r="BL300" s="19" t="s">
        <v>153</v>
      </c>
      <c r="BM300" s="191" t="s">
        <v>385</v>
      </c>
    </row>
    <row r="301" spans="1:65" s="2" customFormat="1" ht="16.5" customHeight="1">
      <c r="A301" s="36"/>
      <c r="B301" s="37"/>
      <c r="C301" s="180" t="s">
        <v>386</v>
      </c>
      <c r="D301" s="180" t="s">
        <v>148</v>
      </c>
      <c r="E301" s="181" t="s">
        <v>387</v>
      </c>
      <c r="F301" s="182" t="s">
        <v>388</v>
      </c>
      <c r="G301" s="183" t="s">
        <v>230</v>
      </c>
      <c r="H301" s="184">
        <v>4</v>
      </c>
      <c r="I301" s="185"/>
      <c r="J301" s="186">
        <f t="shared" si="0"/>
        <v>0</v>
      </c>
      <c r="K301" s="182" t="s">
        <v>19</v>
      </c>
      <c r="L301" s="41"/>
      <c r="M301" s="187" t="s">
        <v>19</v>
      </c>
      <c r="N301" s="188" t="s">
        <v>44</v>
      </c>
      <c r="O301" s="66"/>
      <c r="P301" s="189">
        <f t="shared" si="1"/>
        <v>0</v>
      </c>
      <c r="Q301" s="189">
        <v>0</v>
      </c>
      <c r="R301" s="189">
        <f t="shared" si="2"/>
        <v>0</v>
      </c>
      <c r="S301" s="189">
        <v>0</v>
      </c>
      <c r="T301" s="190">
        <f t="shared" si="3"/>
        <v>0</v>
      </c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R301" s="191" t="s">
        <v>153</v>
      </c>
      <c r="AT301" s="191" t="s">
        <v>148</v>
      </c>
      <c r="AU301" s="191" t="s">
        <v>83</v>
      </c>
      <c r="AY301" s="19" t="s">
        <v>146</v>
      </c>
      <c r="BE301" s="192">
        <f t="shared" si="4"/>
        <v>0</v>
      </c>
      <c r="BF301" s="192">
        <f t="shared" si="5"/>
        <v>0</v>
      </c>
      <c r="BG301" s="192">
        <f t="shared" si="6"/>
        <v>0</v>
      </c>
      <c r="BH301" s="192">
        <f t="shared" si="7"/>
        <v>0</v>
      </c>
      <c r="BI301" s="192">
        <f t="shared" si="8"/>
        <v>0</v>
      </c>
      <c r="BJ301" s="19" t="s">
        <v>81</v>
      </c>
      <c r="BK301" s="192">
        <f t="shared" si="9"/>
        <v>0</v>
      </c>
      <c r="BL301" s="19" t="s">
        <v>153</v>
      </c>
      <c r="BM301" s="191" t="s">
        <v>389</v>
      </c>
    </row>
    <row r="302" spans="1:65" s="12" customFormat="1" ht="22.9" customHeight="1">
      <c r="B302" s="164"/>
      <c r="C302" s="165"/>
      <c r="D302" s="166" t="s">
        <v>72</v>
      </c>
      <c r="E302" s="178" t="s">
        <v>390</v>
      </c>
      <c r="F302" s="178" t="s">
        <v>391</v>
      </c>
      <c r="G302" s="165"/>
      <c r="H302" s="165"/>
      <c r="I302" s="168"/>
      <c r="J302" s="179">
        <f>BK302</f>
        <v>0</v>
      </c>
      <c r="K302" s="165"/>
      <c r="L302" s="170"/>
      <c r="M302" s="171"/>
      <c r="N302" s="172"/>
      <c r="O302" s="172"/>
      <c r="P302" s="173">
        <f>SUM(P303:P306)</f>
        <v>0</v>
      </c>
      <c r="Q302" s="172"/>
      <c r="R302" s="173">
        <f>SUM(R303:R306)</f>
        <v>0</v>
      </c>
      <c r="S302" s="172"/>
      <c r="T302" s="174">
        <f>SUM(T303:T306)</f>
        <v>0</v>
      </c>
      <c r="AR302" s="175" t="s">
        <v>81</v>
      </c>
      <c r="AT302" s="176" t="s">
        <v>72</v>
      </c>
      <c r="AU302" s="176" t="s">
        <v>81</v>
      </c>
      <c r="AY302" s="175" t="s">
        <v>146</v>
      </c>
      <c r="BK302" s="177">
        <f>SUM(BK303:BK306)</f>
        <v>0</v>
      </c>
    </row>
    <row r="303" spans="1:65" s="2" customFormat="1" ht="24.2" customHeight="1">
      <c r="A303" s="36"/>
      <c r="B303" s="37"/>
      <c r="C303" s="180" t="s">
        <v>392</v>
      </c>
      <c r="D303" s="180" t="s">
        <v>148</v>
      </c>
      <c r="E303" s="181" t="s">
        <v>393</v>
      </c>
      <c r="F303" s="182" t="s">
        <v>394</v>
      </c>
      <c r="G303" s="183" t="s">
        <v>251</v>
      </c>
      <c r="H303" s="184">
        <v>1299.4000000000001</v>
      </c>
      <c r="I303" s="185"/>
      <c r="J303" s="186">
        <f>ROUND(I303*H303,2)</f>
        <v>0</v>
      </c>
      <c r="K303" s="182" t="s">
        <v>19</v>
      </c>
      <c r="L303" s="41"/>
      <c r="M303" s="187" t="s">
        <v>19</v>
      </c>
      <c r="N303" s="188" t="s">
        <v>44</v>
      </c>
      <c r="O303" s="66"/>
      <c r="P303" s="189">
        <f>O303*H303</f>
        <v>0</v>
      </c>
      <c r="Q303" s="189">
        <v>0</v>
      </c>
      <c r="R303" s="189">
        <f>Q303*H303</f>
        <v>0</v>
      </c>
      <c r="S303" s="189">
        <v>0</v>
      </c>
      <c r="T303" s="190">
        <f>S303*H303</f>
        <v>0</v>
      </c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R303" s="191" t="s">
        <v>153</v>
      </c>
      <c r="AT303" s="191" t="s">
        <v>148</v>
      </c>
      <c r="AU303" s="191" t="s">
        <v>83</v>
      </c>
      <c r="AY303" s="19" t="s">
        <v>146</v>
      </c>
      <c r="BE303" s="192">
        <f>IF(N303="základní",J303,0)</f>
        <v>0</v>
      </c>
      <c r="BF303" s="192">
        <f>IF(N303="snížená",J303,0)</f>
        <v>0</v>
      </c>
      <c r="BG303" s="192">
        <f>IF(N303="zákl. přenesená",J303,0)</f>
        <v>0</v>
      </c>
      <c r="BH303" s="192">
        <f>IF(N303="sníž. přenesená",J303,0)</f>
        <v>0</v>
      </c>
      <c r="BI303" s="192">
        <f>IF(N303="nulová",J303,0)</f>
        <v>0</v>
      </c>
      <c r="BJ303" s="19" t="s">
        <v>81</v>
      </c>
      <c r="BK303" s="192">
        <f>ROUND(I303*H303,2)</f>
        <v>0</v>
      </c>
      <c r="BL303" s="19" t="s">
        <v>153</v>
      </c>
      <c r="BM303" s="191" t="s">
        <v>395</v>
      </c>
    </row>
    <row r="304" spans="1:65" s="2" customFormat="1" ht="16.5" customHeight="1">
      <c r="A304" s="36"/>
      <c r="B304" s="37"/>
      <c r="C304" s="180" t="s">
        <v>396</v>
      </c>
      <c r="D304" s="180" t="s">
        <v>148</v>
      </c>
      <c r="E304" s="181" t="s">
        <v>397</v>
      </c>
      <c r="F304" s="182" t="s">
        <v>398</v>
      </c>
      <c r="G304" s="183" t="s">
        <v>361</v>
      </c>
      <c r="H304" s="184">
        <v>72.599999999999994</v>
      </c>
      <c r="I304" s="185"/>
      <c r="J304" s="186">
        <f>ROUND(I304*H304,2)</f>
        <v>0</v>
      </c>
      <c r="K304" s="182" t="s">
        <v>19</v>
      </c>
      <c r="L304" s="41"/>
      <c r="M304" s="187" t="s">
        <v>19</v>
      </c>
      <c r="N304" s="188" t="s">
        <v>44</v>
      </c>
      <c r="O304" s="66"/>
      <c r="P304" s="189">
        <f>O304*H304</f>
        <v>0</v>
      </c>
      <c r="Q304" s="189">
        <v>0</v>
      </c>
      <c r="R304" s="189">
        <f>Q304*H304</f>
        <v>0</v>
      </c>
      <c r="S304" s="189">
        <v>0</v>
      </c>
      <c r="T304" s="190">
        <f>S304*H304</f>
        <v>0</v>
      </c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R304" s="191" t="s">
        <v>153</v>
      </c>
      <c r="AT304" s="191" t="s">
        <v>148</v>
      </c>
      <c r="AU304" s="191" t="s">
        <v>83</v>
      </c>
      <c r="AY304" s="19" t="s">
        <v>146</v>
      </c>
      <c r="BE304" s="192">
        <f>IF(N304="základní",J304,0)</f>
        <v>0</v>
      </c>
      <c r="BF304" s="192">
        <f>IF(N304="snížená",J304,0)</f>
        <v>0</v>
      </c>
      <c r="BG304" s="192">
        <f>IF(N304="zákl. přenesená",J304,0)</f>
        <v>0</v>
      </c>
      <c r="BH304" s="192">
        <f>IF(N304="sníž. přenesená",J304,0)</f>
        <v>0</v>
      </c>
      <c r="BI304" s="192">
        <f>IF(N304="nulová",J304,0)</f>
        <v>0</v>
      </c>
      <c r="BJ304" s="19" t="s">
        <v>81</v>
      </c>
      <c r="BK304" s="192">
        <f>ROUND(I304*H304,2)</f>
        <v>0</v>
      </c>
      <c r="BL304" s="19" t="s">
        <v>153</v>
      </c>
      <c r="BM304" s="191" t="s">
        <v>399</v>
      </c>
    </row>
    <row r="305" spans="1:65" s="2" customFormat="1" ht="16.5" customHeight="1">
      <c r="A305" s="36"/>
      <c r="B305" s="37"/>
      <c r="C305" s="180" t="s">
        <v>400</v>
      </c>
      <c r="D305" s="180" t="s">
        <v>148</v>
      </c>
      <c r="E305" s="181" t="s">
        <v>401</v>
      </c>
      <c r="F305" s="182" t="s">
        <v>402</v>
      </c>
      <c r="G305" s="183" t="s">
        <v>361</v>
      </c>
      <c r="H305" s="184">
        <v>35.6</v>
      </c>
      <c r="I305" s="185"/>
      <c r="J305" s="186">
        <f>ROUND(I305*H305,2)</f>
        <v>0</v>
      </c>
      <c r="K305" s="182" t="s">
        <v>19</v>
      </c>
      <c r="L305" s="41"/>
      <c r="M305" s="187" t="s">
        <v>19</v>
      </c>
      <c r="N305" s="188" t="s">
        <v>44</v>
      </c>
      <c r="O305" s="66"/>
      <c r="P305" s="189">
        <f>O305*H305</f>
        <v>0</v>
      </c>
      <c r="Q305" s="189">
        <v>0</v>
      </c>
      <c r="R305" s="189">
        <f>Q305*H305</f>
        <v>0</v>
      </c>
      <c r="S305" s="189">
        <v>0</v>
      </c>
      <c r="T305" s="190">
        <f>S305*H305</f>
        <v>0</v>
      </c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R305" s="191" t="s">
        <v>153</v>
      </c>
      <c r="AT305" s="191" t="s">
        <v>148</v>
      </c>
      <c r="AU305" s="191" t="s">
        <v>83</v>
      </c>
      <c r="AY305" s="19" t="s">
        <v>146</v>
      </c>
      <c r="BE305" s="192">
        <f>IF(N305="základní",J305,0)</f>
        <v>0</v>
      </c>
      <c r="BF305" s="192">
        <f>IF(N305="snížená",J305,0)</f>
        <v>0</v>
      </c>
      <c r="BG305" s="192">
        <f>IF(N305="zákl. přenesená",J305,0)</f>
        <v>0</v>
      </c>
      <c r="BH305" s="192">
        <f>IF(N305="sníž. přenesená",J305,0)</f>
        <v>0</v>
      </c>
      <c r="BI305" s="192">
        <f>IF(N305="nulová",J305,0)</f>
        <v>0</v>
      </c>
      <c r="BJ305" s="19" t="s">
        <v>81</v>
      </c>
      <c r="BK305" s="192">
        <f>ROUND(I305*H305,2)</f>
        <v>0</v>
      </c>
      <c r="BL305" s="19" t="s">
        <v>153</v>
      </c>
      <c r="BM305" s="191" t="s">
        <v>403</v>
      </c>
    </row>
    <row r="306" spans="1:65" s="2" customFormat="1" ht="16.5" customHeight="1">
      <c r="A306" s="36"/>
      <c r="B306" s="37"/>
      <c r="C306" s="180" t="s">
        <v>404</v>
      </c>
      <c r="D306" s="180" t="s">
        <v>148</v>
      </c>
      <c r="E306" s="181" t="s">
        <v>405</v>
      </c>
      <c r="F306" s="182" t="s">
        <v>406</v>
      </c>
      <c r="G306" s="183" t="s">
        <v>361</v>
      </c>
      <c r="H306" s="184">
        <v>145.19999999999999</v>
      </c>
      <c r="I306" s="185"/>
      <c r="J306" s="186">
        <f>ROUND(I306*H306,2)</f>
        <v>0</v>
      </c>
      <c r="K306" s="182" t="s">
        <v>19</v>
      </c>
      <c r="L306" s="41"/>
      <c r="M306" s="187" t="s">
        <v>19</v>
      </c>
      <c r="N306" s="188" t="s">
        <v>44</v>
      </c>
      <c r="O306" s="66"/>
      <c r="P306" s="189">
        <f>O306*H306</f>
        <v>0</v>
      </c>
      <c r="Q306" s="189">
        <v>0</v>
      </c>
      <c r="R306" s="189">
        <f>Q306*H306</f>
        <v>0</v>
      </c>
      <c r="S306" s="189">
        <v>0</v>
      </c>
      <c r="T306" s="190">
        <f>S306*H306</f>
        <v>0</v>
      </c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R306" s="191" t="s">
        <v>153</v>
      </c>
      <c r="AT306" s="191" t="s">
        <v>148</v>
      </c>
      <c r="AU306" s="191" t="s">
        <v>83</v>
      </c>
      <c r="AY306" s="19" t="s">
        <v>146</v>
      </c>
      <c r="BE306" s="192">
        <f>IF(N306="základní",J306,0)</f>
        <v>0</v>
      </c>
      <c r="BF306" s="192">
        <f>IF(N306="snížená",J306,0)</f>
        <v>0</v>
      </c>
      <c r="BG306" s="192">
        <f>IF(N306="zákl. přenesená",J306,0)</f>
        <v>0</v>
      </c>
      <c r="BH306" s="192">
        <f>IF(N306="sníž. přenesená",J306,0)</f>
        <v>0</v>
      </c>
      <c r="BI306" s="192">
        <f>IF(N306="nulová",J306,0)</f>
        <v>0</v>
      </c>
      <c r="BJ306" s="19" t="s">
        <v>81</v>
      </c>
      <c r="BK306" s="192">
        <f>ROUND(I306*H306,2)</f>
        <v>0</v>
      </c>
      <c r="BL306" s="19" t="s">
        <v>153</v>
      </c>
      <c r="BM306" s="191" t="s">
        <v>407</v>
      </c>
    </row>
    <row r="307" spans="1:65" s="12" customFormat="1" ht="22.9" customHeight="1">
      <c r="B307" s="164"/>
      <c r="C307" s="165"/>
      <c r="D307" s="166" t="s">
        <v>72</v>
      </c>
      <c r="E307" s="178" t="s">
        <v>408</v>
      </c>
      <c r="F307" s="178" t="s">
        <v>409</v>
      </c>
      <c r="G307" s="165"/>
      <c r="H307" s="165"/>
      <c r="I307" s="168"/>
      <c r="J307" s="179">
        <f>BK307</f>
        <v>0</v>
      </c>
      <c r="K307" s="165"/>
      <c r="L307" s="170"/>
      <c r="M307" s="171"/>
      <c r="N307" s="172"/>
      <c r="O307" s="172"/>
      <c r="P307" s="173">
        <f>SUM(P308:P321)</f>
        <v>0</v>
      </c>
      <c r="Q307" s="172"/>
      <c r="R307" s="173">
        <f>SUM(R308:R321)</f>
        <v>0.46370016000000003</v>
      </c>
      <c r="S307" s="172"/>
      <c r="T307" s="174">
        <f>SUM(T308:T321)</f>
        <v>0</v>
      </c>
      <c r="AR307" s="175" t="s">
        <v>81</v>
      </c>
      <c r="AT307" s="176" t="s">
        <v>72</v>
      </c>
      <c r="AU307" s="176" t="s">
        <v>81</v>
      </c>
      <c r="AY307" s="175" t="s">
        <v>146</v>
      </c>
      <c r="BK307" s="177">
        <f>SUM(BK308:BK321)</f>
        <v>0</v>
      </c>
    </row>
    <row r="308" spans="1:65" s="2" customFormat="1" ht="37.9" customHeight="1">
      <c r="A308" s="36"/>
      <c r="B308" s="37"/>
      <c r="C308" s="180" t="s">
        <v>410</v>
      </c>
      <c r="D308" s="180" t="s">
        <v>148</v>
      </c>
      <c r="E308" s="181" t="s">
        <v>411</v>
      </c>
      <c r="F308" s="182" t="s">
        <v>412</v>
      </c>
      <c r="G308" s="183" t="s">
        <v>251</v>
      </c>
      <c r="H308" s="184">
        <v>62.832000000000001</v>
      </c>
      <c r="I308" s="185"/>
      <c r="J308" s="186">
        <f>ROUND(I308*H308,2)</f>
        <v>0</v>
      </c>
      <c r="K308" s="182" t="s">
        <v>152</v>
      </c>
      <c r="L308" s="41"/>
      <c r="M308" s="187" t="s">
        <v>19</v>
      </c>
      <c r="N308" s="188" t="s">
        <v>44</v>
      </c>
      <c r="O308" s="66"/>
      <c r="P308" s="189">
        <f>O308*H308</f>
        <v>0</v>
      </c>
      <c r="Q308" s="189">
        <v>4.3800000000000002E-3</v>
      </c>
      <c r="R308" s="189">
        <f>Q308*H308</f>
        <v>0.27520416000000003</v>
      </c>
      <c r="S308" s="189">
        <v>0</v>
      </c>
      <c r="T308" s="190">
        <f>S308*H308</f>
        <v>0</v>
      </c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R308" s="191" t="s">
        <v>153</v>
      </c>
      <c r="AT308" s="191" t="s">
        <v>148</v>
      </c>
      <c r="AU308" s="191" t="s">
        <v>83</v>
      </c>
      <c r="AY308" s="19" t="s">
        <v>146</v>
      </c>
      <c r="BE308" s="192">
        <f>IF(N308="základní",J308,0)</f>
        <v>0</v>
      </c>
      <c r="BF308" s="192">
        <f>IF(N308="snížená",J308,0)</f>
        <v>0</v>
      </c>
      <c r="BG308" s="192">
        <f>IF(N308="zákl. přenesená",J308,0)</f>
        <v>0</v>
      </c>
      <c r="BH308" s="192">
        <f>IF(N308="sníž. přenesená",J308,0)</f>
        <v>0</v>
      </c>
      <c r="BI308" s="192">
        <f>IF(N308="nulová",J308,0)</f>
        <v>0</v>
      </c>
      <c r="BJ308" s="19" t="s">
        <v>81</v>
      </c>
      <c r="BK308" s="192">
        <f>ROUND(I308*H308,2)</f>
        <v>0</v>
      </c>
      <c r="BL308" s="19" t="s">
        <v>153</v>
      </c>
      <c r="BM308" s="191" t="s">
        <v>413</v>
      </c>
    </row>
    <row r="309" spans="1:65" s="2" customFormat="1">
      <c r="A309" s="36"/>
      <c r="B309" s="37"/>
      <c r="C309" s="38"/>
      <c r="D309" s="193" t="s">
        <v>155</v>
      </c>
      <c r="E309" s="38"/>
      <c r="F309" s="194" t="s">
        <v>414</v>
      </c>
      <c r="G309" s="38"/>
      <c r="H309" s="38"/>
      <c r="I309" s="195"/>
      <c r="J309" s="38"/>
      <c r="K309" s="38"/>
      <c r="L309" s="41"/>
      <c r="M309" s="196"/>
      <c r="N309" s="197"/>
      <c r="O309" s="66"/>
      <c r="P309" s="66"/>
      <c r="Q309" s="66"/>
      <c r="R309" s="66"/>
      <c r="S309" s="66"/>
      <c r="T309" s="67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T309" s="19" t="s">
        <v>155</v>
      </c>
      <c r="AU309" s="19" t="s">
        <v>83</v>
      </c>
    </row>
    <row r="310" spans="1:65" s="13" customFormat="1">
      <c r="B310" s="198"/>
      <c r="C310" s="199"/>
      <c r="D310" s="200" t="s">
        <v>157</v>
      </c>
      <c r="E310" s="201" t="s">
        <v>19</v>
      </c>
      <c r="F310" s="202" t="s">
        <v>415</v>
      </c>
      <c r="G310" s="199"/>
      <c r="H310" s="201" t="s">
        <v>19</v>
      </c>
      <c r="I310" s="203"/>
      <c r="J310" s="199"/>
      <c r="K310" s="199"/>
      <c r="L310" s="204"/>
      <c r="M310" s="205"/>
      <c r="N310" s="206"/>
      <c r="O310" s="206"/>
      <c r="P310" s="206"/>
      <c r="Q310" s="206"/>
      <c r="R310" s="206"/>
      <c r="S310" s="206"/>
      <c r="T310" s="207"/>
      <c r="AT310" s="208" t="s">
        <v>157</v>
      </c>
      <c r="AU310" s="208" t="s">
        <v>83</v>
      </c>
      <c r="AV310" s="13" t="s">
        <v>81</v>
      </c>
      <c r="AW310" s="13" t="s">
        <v>34</v>
      </c>
      <c r="AX310" s="13" t="s">
        <v>73</v>
      </c>
      <c r="AY310" s="208" t="s">
        <v>146</v>
      </c>
    </row>
    <row r="311" spans="1:65" s="14" customFormat="1">
      <c r="B311" s="209"/>
      <c r="C311" s="210"/>
      <c r="D311" s="200" t="s">
        <v>157</v>
      </c>
      <c r="E311" s="211" t="s">
        <v>19</v>
      </c>
      <c r="F311" s="212" t="s">
        <v>416</v>
      </c>
      <c r="G311" s="210"/>
      <c r="H311" s="213">
        <v>61.25</v>
      </c>
      <c r="I311" s="214"/>
      <c r="J311" s="210"/>
      <c r="K311" s="210"/>
      <c r="L311" s="215"/>
      <c r="M311" s="216"/>
      <c r="N311" s="217"/>
      <c r="O311" s="217"/>
      <c r="P311" s="217"/>
      <c r="Q311" s="217"/>
      <c r="R311" s="217"/>
      <c r="S311" s="217"/>
      <c r="T311" s="218"/>
      <c r="AT311" s="219" t="s">
        <v>157</v>
      </c>
      <c r="AU311" s="219" t="s">
        <v>83</v>
      </c>
      <c r="AV311" s="14" t="s">
        <v>83</v>
      </c>
      <c r="AW311" s="14" t="s">
        <v>34</v>
      </c>
      <c r="AX311" s="14" t="s">
        <v>73</v>
      </c>
      <c r="AY311" s="219" t="s">
        <v>146</v>
      </c>
    </row>
    <row r="312" spans="1:65" s="14" customFormat="1">
      <c r="B312" s="209"/>
      <c r="C312" s="210"/>
      <c r="D312" s="200" t="s">
        <v>157</v>
      </c>
      <c r="E312" s="211" t="s">
        <v>19</v>
      </c>
      <c r="F312" s="212" t="s">
        <v>417</v>
      </c>
      <c r="G312" s="210"/>
      <c r="H312" s="213">
        <v>-6.468</v>
      </c>
      <c r="I312" s="214"/>
      <c r="J312" s="210"/>
      <c r="K312" s="210"/>
      <c r="L312" s="215"/>
      <c r="M312" s="216"/>
      <c r="N312" s="217"/>
      <c r="O312" s="217"/>
      <c r="P312" s="217"/>
      <c r="Q312" s="217"/>
      <c r="R312" s="217"/>
      <c r="S312" s="217"/>
      <c r="T312" s="218"/>
      <c r="AT312" s="219" t="s">
        <v>157</v>
      </c>
      <c r="AU312" s="219" t="s">
        <v>83</v>
      </c>
      <c r="AV312" s="14" t="s">
        <v>83</v>
      </c>
      <c r="AW312" s="14" t="s">
        <v>34</v>
      </c>
      <c r="AX312" s="14" t="s">
        <v>73</v>
      </c>
      <c r="AY312" s="219" t="s">
        <v>146</v>
      </c>
    </row>
    <row r="313" spans="1:65" s="14" customFormat="1">
      <c r="B313" s="209"/>
      <c r="C313" s="210"/>
      <c r="D313" s="200" t="s">
        <v>157</v>
      </c>
      <c r="E313" s="211" t="s">
        <v>19</v>
      </c>
      <c r="F313" s="212" t="s">
        <v>418</v>
      </c>
      <c r="G313" s="210"/>
      <c r="H313" s="213">
        <v>1.05</v>
      </c>
      <c r="I313" s="214"/>
      <c r="J313" s="210"/>
      <c r="K313" s="210"/>
      <c r="L313" s="215"/>
      <c r="M313" s="216"/>
      <c r="N313" s="217"/>
      <c r="O313" s="217"/>
      <c r="P313" s="217"/>
      <c r="Q313" s="217"/>
      <c r="R313" s="217"/>
      <c r="S313" s="217"/>
      <c r="T313" s="218"/>
      <c r="AT313" s="219" t="s">
        <v>157</v>
      </c>
      <c r="AU313" s="219" t="s">
        <v>83</v>
      </c>
      <c r="AV313" s="14" t="s">
        <v>83</v>
      </c>
      <c r="AW313" s="14" t="s">
        <v>34</v>
      </c>
      <c r="AX313" s="14" t="s">
        <v>73</v>
      </c>
      <c r="AY313" s="219" t="s">
        <v>146</v>
      </c>
    </row>
    <row r="314" spans="1:65" s="13" customFormat="1">
      <c r="B314" s="198"/>
      <c r="C314" s="199"/>
      <c r="D314" s="200" t="s">
        <v>157</v>
      </c>
      <c r="E314" s="201" t="s">
        <v>19</v>
      </c>
      <c r="F314" s="202" t="s">
        <v>419</v>
      </c>
      <c r="G314" s="199"/>
      <c r="H314" s="201" t="s">
        <v>19</v>
      </c>
      <c r="I314" s="203"/>
      <c r="J314" s="199"/>
      <c r="K314" s="199"/>
      <c r="L314" s="204"/>
      <c r="M314" s="205"/>
      <c r="N314" s="206"/>
      <c r="O314" s="206"/>
      <c r="P314" s="206"/>
      <c r="Q314" s="206"/>
      <c r="R314" s="206"/>
      <c r="S314" s="206"/>
      <c r="T314" s="207"/>
      <c r="AT314" s="208" t="s">
        <v>157</v>
      </c>
      <c r="AU314" s="208" t="s">
        <v>83</v>
      </c>
      <c r="AV314" s="13" t="s">
        <v>81</v>
      </c>
      <c r="AW314" s="13" t="s">
        <v>34</v>
      </c>
      <c r="AX314" s="13" t="s">
        <v>73</v>
      </c>
      <c r="AY314" s="208" t="s">
        <v>146</v>
      </c>
    </row>
    <row r="315" spans="1:65" s="14" customFormat="1">
      <c r="B315" s="209"/>
      <c r="C315" s="210"/>
      <c r="D315" s="200" t="s">
        <v>157</v>
      </c>
      <c r="E315" s="211" t="s">
        <v>19</v>
      </c>
      <c r="F315" s="212" t="s">
        <v>420</v>
      </c>
      <c r="G315" s="210"/>
      <c r="H315" s="213">
        <v>7</v>
      </c>
      <c r="I315" s="214"/>
      <c r="J315" s="210"/>
      <c r="K315" s="210"/>
      <c r="L315" s="215"/>
      <c r="M315" s="216"/>
      <c r="N315" s="217"/>
      <c r="O315" s="217"/>
      <c r="P315" s="217"/>
      <c r="Q315" s="217"/>
      <c r="R315" s="217"/>
      <c r="S315" s="217"/>
      <c r="T315" s="218"/>
      <c r="AT315" s="219" t="s">
        <v>157</v>
      </c>
      <c r="AU315" s="219" t="s">
        <v>83</v>
      </c>
      <c r="AV315" s="14" t="s">
        <v>83</v>
      </c>
      <c r="AW315" s="14" t="s">
        <v>34</v>
      </c>
      <c r="AX315" s="14" t="s">
        <v>73</v>
      </c>
      <c r="AY315" s="219" t="s">
        <v>146</v>
      </c>
    </row>
    <row r="316" spans="1:65" s="15" customFormat="1">
      <c r="B316" s="220"/>
      <c r="C316" s="221"/>
      <c r="D316" s="200" t="s">
        <v>157</v>
      </c>
      <c r="E316" s="222" t="s">
        <v>19</v>
      </c>
      <c r="F316" s="223" t="s">
        <v>164</v>
      </c>
      <c r="G316" s="221"/>
      <c r="H316" s="224">
        <v>62.832000000000001</v>
      </c>
      <c r="I316" s="225"/>
      <c r="J316" s="221"/>
      <c r="K316" s="221"/>
      <c r="L316" s="226"/>
      <c r="M316" s="227"/>
      <c r="N316" s="228"/>
      <c r="O316" s="228"/>
      <c r="P316" s="228"/>
      <c r="Q316" s="228"/>
      <c r="R316" s="228"/>
      <c r="S316" s="228"/>
      <c r="T316" s="229"/>
      <c r="AT316" s="230" t="s">
        <v>157</v>
      </c>
      <c r="AU316" s="230" t="s">
        <v>83</v>
      </c>
      <c r="AV316" s="15" t="s">
        <v>153</v>
      </c>
      <c r="AW316" s="15" t="s">
        <v>34</v>
      </c>
      <c r="AX316" s="15" t="s">
        <v>81</v>
      </c>
      <c r="AY316" s="230" t="s">
        <v>146</v>
      </c>
    </row>
    <row r="317" spans="1:65" s="2" customFormat="1" ht="33" customHeight="1">
      <c r="A317" s="36"/>
      <c r="B317" s="37"/>
      <c r="C317" s="180" t="s">
        <v>421</v>
      </c>
      <c r="D317" s="180" t="s">
        <v>148</v>
      </c>
      <c r="E317" s="181" t="s">
        <v>422</v>
      </c>
      <c r="F317" s="182" t="s">
        <v>423</v>
      </c>
      <c r="G317" s="183" t="s">
        <v>251</v>
      </c>
      <c r="H317" s="184">
        <v>62.832000000000001</v>
      </c>
      <c r="I317" s="185"/>
      <c r="J317" s="186">
        <f>ROUND(I317*H317,2)</f>
        <v>0</v>
      </c>
      <c r="K317" s="182" t="s">
        <v>152</v>
      </c>
      <c r="L317" s="41"/>
      <c r="M317" s="187" t="s">
        <v>19</v>
      </c>
      <c r="N317" s="188" t="s">
        <v>44</v>
      </c>
      <c r="O317" s="66"/>
      <c r="P317" s="189">
        <f>O317*H317</f>
        <v>0</v>
      </c>
      <c r="Q317" s="189">
        <v>3.0000000000000001E-3</v>
      </c>
      <c r="R317" s="189">
        <f>Q317*H317</f>
        <v>0.188496</v>
      </c>
      <c r="S317" s="189">
        <v>0</v>
      </c>
      <c r="T317" s="190">
        <f>S317*H317</f>
        <v>0</v>
      </c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R317" s="191" t="s">
        <v>153</v>
      </c>
      <c r="AT317" s="191" t="s">
        <v>148</v>
      </c>
      <c r="AU317" s="191" t="s">
        <v>83</v>
      </c>
      <c r="AY317" s="19" t="s">
        <v>146</v>
      </c>
      <c r="BE317" s="192">
        <f>IF(N317="základní",J317,0)</f>
        <v>0</v>
      </c>
      <c r="BF317" s="192">
        <f>IF(N317="snížená",J317,0)</f>
        <v>0</v>
      </c>
      <c r="BG317" s="192">
        <f>IF(N317="zákl. přenesená",J317,0)</f>
        <v>0</v>
      </c>
      <c r="BH317" s="192">
        <f>IF(N317="sníž. přenesená",J317,0)</f>
        <v>0</v>
      </c>
      <c r="BI317" s="192">
        <f>IF(N317="nulová",J317,0)</f>
        <v>0</v>
      </c>
      <c r="BJ317" s="19" t="s">
        <v>81</v>
      </c>
      <c r="BK317" s="192">
        <f>ROUND(I317*H317,2)</f>
        <v>0</v>
      </c>
      <c r="BL317" s="19" t="s">
        <v>153</v>
      </c>
      <c r="BM317" s="191" t="s">
        <v>424</v>
      </c>
    </row>
    <row r="318" spans="1:65" s="2" customFormat="1">
      <c r="A318" s="36"/>
      <c r="B318" s="37"/>
      <c r="C318" s="38"/>
      <c r="D318" s="193" t="s">
        <v>155</v>
      </c>
      <c r="E318" s="38"/>
      <c r="F318" s="194" t="s">
        <v>425</v>
      </c>
      <c r="G318" s="38"/>
      <c r="H318" s="38"/>
      <c r="I318" s="195"/>
      <c r="J318" s="38"/>
      <c r="K318" s="38"/>
      <c r="L318" s="41"/>
      <c r="M318" s="196"/>
      <c r="N318" s="197"/>
      <c r="O318" s="66"/>
      <c r="P318" s="66"/>
      <c r="Q318" s="66"/>
      <c r="R318" s="66"/>
      <c r="S318" s="66"/>
      <c r="T318" s="67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T318" s="19" t="s">
        <v>155</v>
      </c>
      <c r="AU318" s="19" t="s">
        <v>83</v>
      </c>
    </row>
    <row r="319" spans="1:65" s="2" customFormat="1" ht="33" customHeight="1">
      <c r="A319" s="36"/>
      <c r="B319" s="37"/>
      <c r="C319" s="180" t="s">
        <v>426</v>
      </c>
      <c r="D319" s="180" t="s">
        <v>148</v>
      </c>
      <c r="E319" s="181" t="s">
        <v>427</v>
      </c>
      <c r="F319" s="182" t="s">
        <v>428</v>
      </c>
      <c r="G319" s="183" t="s">
        <v>251</v>
      </c>
      <c r="H319" s="184">
        <v>262.5</v>
      </c>
      <c r="I319" s="185"/>
      <c r="J319" s="186">
        <f>ROUND(I319*H319,2)</f>
        <v>0</v>
      </c>
      <c r="K319" s="182" t="s">
        <v>152</v>
      </c>
      <c r="L319" s="41"/>
      <c r="M319" s="187" t="s">
        <v>19</v>
      </c>
      <c r="N319" s="188" t="s">
        <v>44</v>
      </c>
      <c r="O319" s="66"/>
      <c r="P319" s="189">
        <f>O319*H319</f>
        <v>0</v>
      </c>
      <c r="Q319" s="189">
        <v>0</v>
      </c>
      <c r="R319" s="189">
        <f>Q319*H319</f>
        <v>0</v>
      </c>
      <c r="S319" s="189">
        <v>0</v>
      </c>
      <c r="T319" s="190">
        <f>S319*H319</f>
        <v>0</v>
      </c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R319" s="191" t="s">
        <v>153</v>
      </c>
      <c r="AT319" s="191" t="s">
        <v>148</v>
      </c>
      <c r="AU319" s="191" t="s">
        <v>83</v>
      </c>
      <c r="AY319" s="19" t="s">
        <v>146</v>
      </c>
      <c r="BE319" s="192">
        <f>IF(N319="základní",J319,0)</f>
        <v>0</v>
      </c>
      <c r="BF319" s="192">
        <f>IF(N319="snížená",J319,0)</f>
        <v>0</v>
      </c>
      <c r="BG319" s="192">
        <f>IF(N319="zákl. přenesená",J319,0)</f>
        <v>0</v>
      </c>
      <c r="BH319" s="192">
        <f>IF(N319="sníž. přenesená",J319,0)</f>
        <v>0</v>
      </c>
      <c r="BI319" s="192">
        <f>IF(N319="nulová",J319,0)</f>
        <v>0</v>
      </c>
      <c r="BJ319" s="19" t="s">
        <v>81</v>
      </c>
      <c r="BK319" s="192">
        <f>ROUND(I319*H319,2)</f>
        <v>0</v>
      </c>
      <c r="BL319" s="19" t="s">
        <v>153</v>
      </c>
      <c r="BM319" s="191" t="s">
        <v>429</v>
      </c>
    </row>
    <row r="320" spans="1:65" s="2" customFormat="1">
      <c r="A320" s="36"/>
      <c r="B320" s="37"/>
      <c r="C320" s="38"/>
      <c r="D320" s="193" t="s">
        <v>155</v>
      </c>
      <c r="E320" s="38"/>
      <c r="F320" s="194" t="s">
        <v>430</v>
      </c>
      <c r="G320" s="38"/>
      <c r="H320" s="38"/>
      <c r="I320" s="195"/>
      <c r="J320" s="38"/>
      <c r="K320" s="38"/>
      <c r="L320" s="41"/>
      <c r="M320" s="196"/>
      <c r="N320" s="197"/>
      <c r="O320" s="66"/>
      <c r="P320" s="66"/>
      <c r="Q320" s="66"/>
      <c r="R320" s="66"/>
      <c r="S320" s="66"/>
      <c r="T320" s="67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T320" s="19" t="s">
        <v>155</v>
      </c>
      <c r="AU320" s="19" t="s">
        <v>83</v>
      </c>
    </row>
    <row r="321" spans="1:65" s="14" customFormat="1">
      <c r="B321" s="209"/>
      <c r="C321" s="210"/>
      <c r="D321" s="200" t="s">
        <v>157</v>
      </c>
      <c r="E321" s="211" t="s">
        <v>19</v>
      </c>
      <c r="F321" s="212" t="s">
        <v>431</v>
      </c>
      <c r="G321" s="210"/>
      <c r="H321" s="213">
        <v>262.5</v>
      </c>
      <c r="I321" s="214"/>
      <c r="J321" s="210"/>
      <c r="K321" s="210"/>
      <c r="L321" s="215"/>
      <c r="M321" s="216"/>
      <c r="N321" s="217"/>
      <c r="O321" s="217"/>
      <c r="P321" s="217"/>
      <c r="Q321" s="217"/>
      <c r="R321" s="217"/>
      <c r="S321" s="217"/>
      <c r="T321" s="218"/>
      <c r="AT321" s="219" t="s">
        <v>157</v>
      </c>
      <c r="AU321" s="219" t="s">
        <v>83</v>
      </c>
      <c r="AV321" s="14" t="s">
        <v>83</v>
      </c>
      <c r="AW321" s="14" t="s">
        <v>34</v>
      </c>
      <c r="AX321" s="14" t="s">
        <v>81</v>
      </c>
      <c r="AY321" s="219" t="s">
        <v>146</v>
      </c>
    </row>
    <row r="322" spans="1:65" s="12" customFormat="1" ht="22.9" customHeight="1">
      <c r="B322" s="164"/>
      <c r="C322" s="165"/>
      <c r="D322" s="166" t="s">
        <v>72</v>
      </c>
      <c r="E322" s="178" t="s">
        <v>432</v>
      </c>
      <c r="F322" s="178" t="s">
        <v>433</v>
      </c>
      <c r="G322" s="165"/>
      <c r="H322" s="165"/>
      <c r="I322" s="168"/>
      <c r="J322" s="179">
        <f>BK322</f>
        <v>0</v>
      </c>
      <c r="K322" s="165"/>
      <c r="L322" s="170"/>
      <c r="M322" s="171"/>
      <c r="N322" s="172"/>
      <c r="O322" s="172"/>
      <c r="P322" s="173">
        <f>SUM(P323:P345)</f>
        <v>0</v>
      </c>
      <c r="Q322" s="172"/>
      <c r="R322" s="173">
        <f>SUM(R323:R345)</f>
        <v>1.41580884</v>
      </c>
      <c r="S322" s="172"/>
      <c r="T322" s="174">
        <f>SUM(T323:T345)</f>
        <v>0</v>
      </c>
      <c r="AR322" s="175" t="s">
        <v>81</v>
      </c>
      <c r="AT322" s="176" t="s">
        <v>72</v>
      </c>
      <c r="AU322" s="176" t="s">
        <v>81</v>
      </c>
      <c r="AY322" s="175" t="s">
        <v>146</v>
      </c>
      <c r="BK322" s="177">
        <f>SUM(BK323:BK345)</f>
        <v>0</v>
      </c>
    </row>
    <row r="323" spans="1:65" s="2" customFormat="1" ht="66.75" customHeight="1">
      <c r="A323" s="36"/>
      <c r="B323" s="37"/>
      <c r="C323" s="180" t="s">
        <v>434</v>
      </c>
      <c r="D323" s="180" t="s">
        <v>148</v>
      </c>
      <c r="E323" s="181" t="s">
        <v>435</v>
      </c>
      <c r="F323" s="182" t="s">
        <v>436</v>
      </c>
      <c r="G323" s="183" t="s">
        <v>251</v>
      </c>
      <c r="H323" s="184">
        <v>96.671999999999997</v>
      </c>
      <c r="I323" s="185"/>
      <c r="J323" s="186">
        <f>ROUND(I323*H323,2)</f>
        <v>0</v>
      </c>
      <c r="K323" s="182" t="s">
        <v>152</v>
      </c>
      <c r="L323" s="41"/>
      <c r="M323" s="187" t="s">
        <v>19</v>
      </c>
      <c r="N323" s="188" t="s">
        <v>44</v>
      </c>
      <c r="O323" s="66"/>
      <c r="P323" s="189">
        <f>O323*H323</f>
        <v>0</v>
      </c>
      <c r="Q323" s="189">
        <v>8.5199999999999998E-3</v>
      </c>
      <c r="R323" s="189">
        <f>Q323*H323</f>
        <v>0.82364543999999995</v>
      </c>
      <c r="S323" s="189">
        <v>0</v>
      </c>
      <c r="T323" s="190">
        <f>S323*H323</f>
        <v>0</v>
      </c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R323" s="191" t="s">
        <v>153</v>
      </c>
      <c r="AT323" s="191" t="s">
        <v>148</v>
      </c>
      <c r="AU323" s="191" t="s">
        <v>83</v>
      </c>
      <c r="AY323" s="19" t="s">
        <v>146</v>
      </c>
      <c r="BE323" s="192">
        <f>IF(N323="základní",J323,0)</f>
        <v>0</v>
      </c>
      <c r="BF323" s="192">
        <f>IF(N323="snížená",J323,0)</f>
        <v>0</v>
      </c>
      <c r="BG323" s="192">
        <f>IF(N323="zákl. přenesená",J323,0)</f>
        <v>0</v>
      </c>
      <c r="BH323" s="192">
        <f>IF(N323="sníž. přenesená",J323,0)</f>
        <v>0</v>
      </c>
      <c r="BI323" s="192">
        <f>IF(N323="nulová",J323,0)</f>
        <v>0</v>
      </c>
      <c r="BJ323" s="19" t="s">
        <v>81</v>
      </c>
      <c r="BK323" s="192">
        <f>ROUND(I323*H323,2)</f>
        <v>0</v>
      </c>
      <c r="BL323" s="19" t="s">
        <v>153</v>
      </c>
      <c r="BM323" s="191" t="s">
        <v>437</v>
      </c>
    </row>
    <row r="324" spans="1:65" s="2" customFormat="1">
      <c r="A324" s="36"/>
      <c r="B324" s="37"/>
      <c r="C324" s="38"/>
      <c r="D324" s="193" t="s">
        <v>155</v>
      </c>
      <c r="E324" s="38"/>
      <c r="F324" s="194" t="s">
        <v>438</v>
      </c>
      <c r="G324" s="38"/>
      <c r="H324" s="38"/>
      <c r="I324" s="195"/>
      <c r="J324" s="38"/>
      <c r="K324" s="38"/>
      <c r="L324" s="41"/>
      <c r="M324" s="196"/>
      <c r="N324" s="197"/>
      <c r="O324" s="66"/>
      <c r="P324" s="66"/>
      <c r="Q324" s="66"/>
      <c r="R324" s="66"/>
      <c r="S324" s="66"/>
      <c r="T324" s="67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T324" s="19" t="s">
        <v>155</v>
      </c>
      <c r="AU324" s="19" t="s">
        <v>83</v>
      </c>
    </row>
    <row r="325" spans="1:65" s="13" customFormat="1">
      <c r="B325" s="198"/>
      <c r="C325" s="199"/>
      <c r="D325" s="200" t="s">
        <v>157</v>
      </c>
      <c r="E325" s="201" t="s">
        <v>19</v>
      </c>
      <c r="F325" s="202" t="s">
        <v>261</v>
      </c>
      <c r="G325" s="199"/>
      <c r="H325" s="201" t="s">
        <v>19</v>
      </c>
      <c r="I325" s="203"/>
      <c r="J325" s="199"/>
      <c r="K325" s="199"/>
      <c r="L325" s="204"/>
      <c r="M325" s="205"/>
      <c r="N325" s="206"/>
      <c r="O325" s="206"/>
      <c r="P325" s="206"/>
      <c r="Q325" s="206"/>
      <c r="R325" s="206"/>
      <c r="S325" s="206"/>
      <c r="T325" s="207"/>
      <c r="AT325" s="208" t="s">
        <v>157</v>
      </c>
      <c r="AU325" s="208" t="s">
        <v>83</v>
      </c>
      <c r="AV325" s="13" t="s">
        <v>81</v>
      </c>
      <c r="AW325" s="13" t="s">
        <v>34</v>
      </c>
      <c r="AX325" s="13" t="s">
        <v>73</v>
      </c>
      <c r="AY325" s="208" t="s">
        <v>146</v>
      </c>
    </row>
    <row r="326" spans="1:65" s="14" customFormat="1">
      <c r="B326" s="209"/>
      <c r="C326" s="210"/>
      <c r="D326" s="200" t="s">
        <v>157</v>
      </c>
      <c r="E326" s="211" t="s">
        <v>19</v>
      </c>
      <c r="F326" s="212" t="s">
        <v>439</v>
      </c>
      <c r="G326" s="210"/>
      <c r="H326" s="213">
        <v>106.92</v>
      </c>
      <c r="I326" s="214"/>
      <c r="J326" s="210"/>
      <c r="K326" s="210"/>
      <c r="L326" s="215"/>
      <c r="M326" s="216"/>
      <c r="N326" s="217"/>
      <c r="O326" s="217"/>
      <c r="P326" s="217"/>
      <c r="Q326" s="217"/>
      <c r="R326" s="217"/>
      <c r="S326" s="217"/>
      <c r="T326" s="218"/>
      <c r="AT326" s="219" t="s">
        <v>157</v>
      </c>
      <c r="AU326" s="219" t="s">
        <v>83</v>
      </c>
      <c r="AV326" s="14" t="s">
        <v>83</v>
      </c>
      <c r="AW326" s="14" t="s">
        <v>34</v>
      </c>
      <c r="AX326" s="14" t="s">
        <v>73</v>
      </c>
      <c r="AY326" s="219" t="s">
        <v>146</v>
      </c>
    </row>
    <row r="327" spans="1:65" s="14" customFormat="1">
      <c r="B327" s="209"/>
      <c r="C327" s="210"/>
      <c r="D327" s="200" t="s">
        <v>157</v>
      </c>
      <c r="E327" s="211" t="s">
        <v>19</v>
      </c>
      <c r="F327" s="212" t="s">
        <v>440</v>
      </c>
      <c r="G327" s="210"/>
      <c r="H327" s="213">
        <v>-10.247999999999999</v>
      </c>
      <c r="I327" s="214"/>
      <c r="J327" s="210"/>
      <c r="K327" s="210"/>
      <c r="L327" s="215"/>
      <c r="M327" s="216"/>
      <c r="N327" s="217"/>
      <c r="O327" s="217"/>
      <c r="P327" s="217"/>
      <c r="Q327" s="217"/>
      <c r="R327" s="217"/>
      <c r="S327" s="217"/>
      <c r="T327" s="218"/>
      <c r="AT327" s="219" t="s">
        <v>157</v>
      </c>
      <c r="AU327" s="219" t="s">
        <v>83</v>
      </c>
      <c r="AV327" s="14" t="s">
        <v>83</v>
      </c>
      <c r="AW327" s="14" t="s">
        <v>34</v>
      </c>
      <c r="AX327" s="14" t="s">
        <v>73</v>
      </c>
      <c r="AY327" s="219" t="s">
        <v>146</v>
      </c>
    </row>
    <row r="328" spans="1:65" s="15" customFormat="1">
      <c r="B328" s="220"/>
      <c r="C328" s="221"/>
      <c r="D328" s="200" t="s">
        <v>157</v>
      </c>
      <c r="E328" s="222" t="s">
        <v>19</v>
      </c>
      <c r="F328" s="223" t="s">
        <v>164</v>
      </c>
      <c r="G328" s="221"/>
      <c r="H328" s="224">
        <v>96.671999999999997</v>
      </c>
      <c r="I328" s="225"/>
      <c r="J328" s="221"/>
      <c r="K328" s="221"/>
      <c r="L328" s="226"/>
      <c r="M328" s="227"/>
      <c r="N328" s="228"/>
      <c r="O328" s="228"/>
      <c r="P328" s="228"/>
      <c r="Q328" s="228"/>
      <c r="R328" s="228"/>
      <c r="S328" s="228"/>
      <c r="T328" s="229"/>
      <c r="AT328" s="230" t="s">
        <v>157</v>
      </c>
      <c r="AU328" s="230" t="s">
        <v>83</v>
      </c>
      <c r="AV328" s="15" t="s">
        <v>153</v>
      </c>
      <c r="AW328" s="15" t="s">
        <v>34</v>
      </c>
      <c r="AX328" s="15" t="s">
        <v>81</v>
      </c>
      <c r="AY328" s="230" t="s">
        <v>146</v>
      </c>
    </row>
    <row r="329" spans="1:65" s="2" customFormat="1" ht="24.2" customHeight="1">
      <c r="A329" s="36"/>
      <c r="B329" s="37"/>
      <c r="C329" s="242" t="s">
        <v>441</v>
      </c>
      <c r="D329" s="242" t="s">
        <v>442</v>
      </c>
      <c r="E329" s="243" t="s">
        <v>443</v>
      </c>
      <c r="F329" s="244" t="s">
        <v>444</v>
      </c>
      <c r="G329" s="245" t="s">
        <v>251</v>
      </c>
      <c r="H329" s="246">
        <v>101.506</v>
      </c>
      <c r="I329" s="247"/>
      <c r="J329" s="248">
        <f>ROUND(I329*H329,2)</f>
        <v>0</v>
      </c>
      <c r="K329" s="244" t="s">
        <v>152</v>
      </c>
      <c r="L329" s="249"/>
      <c r="M329" s="250" t="s">
        <v>19</v>
      </c>
      <c r="N329" s="251" t="s">
        <v>44</v>
      </c>
      <c r="O329" s="66"/>
      <c r="P329" s="189">
        <f>O329*H329</f>
        <v>0</v>
      </c>
      <c r="Q329" s="189">
        <v>3.0000000000000001E-3</v>
      </c>
      <c r="R329" s="189">
        <f>Q329*H329</f>
        <v>0.30451800000000001</v>
      </c>
      <c r="S329" s="189">
        <v>0</v>
      </c>
      <c r="T329" s="190">
        <f>S329*H329</f>
        <v>0</v>
      </c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R329" s="191" t="s">
        <v>219</v>
      </c>
      <c r="AT329" s="191" t="s">
        <v>442</v>
      </c>
      <c r="AU329" s="191" t="s">
        <v>83</v>
      </c>
      <c r="AY329" s="19" t="s">
        <v>146</v>
      </c>
      <c r="BE329" s="192">
        <f>IF(N329="základní",J329,0)</f>
        <v>0</v>
      </c>
      <c r="BF329" s="192">
        <f>IF(N329="snížená",J329,0)</f>
        <v>0</v>
      </c>
      <c r="BG329" s="192">
        <f>IF(N329="zákl. přenesená",J329,0)</f>
        <v>0</v>
      </c>
      <c r="BH329" s="192">
        <f>IF(N329="sníž. přenesená",J329,0)</f>
        <v>0</v>
      </c>
      <c r="BI329" s="192">
        <f>IF(N329="nulová",J329,0)</f>
        <v>0</v>
      </c>
      <c r="BJ329" s="19" t="s">
        <v>81</v>
      </c>
      <c r="BK329" s="192">
        <f>ROUND(I329*H329,2)</f>
        <v>0</v>
      </c>
      <c r="BL329" s="19" t="s">
        <v>153</v>
      </c>
      <c r="BM329" s="191" t="s">
        <v>445</v>
      </c>
    </row>
    <row r="330" spans="1:65" s="14" customFormat="1">
      <c r="B330" s="209"/>
      <c r="C330" s="210"/>
      <c r="D330" s="200" t="s">
        <v>157</v>
      </c>
      <c r="E330" s="210"/>
      <c r="F330" s="212" t="s">
        <v>446</v>
      </c>
      <c r="G330" s="210"/>
      <c r="H330" s="213">
        <v>101.506</v>
      </c>
      <c r="I330" s="214"/>
      <c r="J330" s="210"/>
      <c r="K330" s="210"/>
      <c r="L330" s="215"/>
      <c r="M330" s="216"/>
      <c r="N330" s="217"/>
      <c r="O330" s="217"/>
      <c r="P330" s="217"/>
      <c r="Q330" s="217"/>
      <c r="R330" s="217"/>
      <c r="S330" s="217"/>
      <c r="T330" s="218"/>
      <c r="AT330" s="219" t="s">
        <v>157</v>
      </c>
      <c r="AU330" s="219" t="s">
        <v>83</v>
      </c>
      <c r="AV330" s="14" t="s">
        <v>83</v>
      </c>
      <c r="AW330" s="14" t="s">
        <v>4</v>
      </c>
      <c r="AX330" s="14" t="s">
        <v>81</v>
      </c>
      <c r="AY330" s="219" t="s">
        <v>146</v>
      </c>
    </row>
    <row r="331" spans="1:65" s="2" customFormat="1" ht="24.2" customHeight="1">
      <c r="A331" s="36"/>
      <c r="B331" s="37"/>
      <c r="C331" s="180" t="s">
        <v>447</v>
      </c>
      <c r="D331" s="180" t="s">
        <v>148</v>
      </c>
      <c r="E331" s="181" t="s">
        <v>448</v>
      </c>
      <c r="F331" s="182" t="s">
        <v>449</v>
      </c>
      <c r="G331" s="183" t="s">
        <v>361</v>
      </c>
      <c r="H331" s="184">
        <v>6</v>
      </c>
      <c r="I331" s="185"/>
      <c r="J331" s="186">
        <f>ROUND(I331*H331,2)</f>
        <v>0</v>
      </c>
      <c r="K331" s="182" t="s">
        <v>152</v>
      </c>
      <c r="L331" s="41"/>
      <c r="M331" s="187" t="s">
        <v>19</v>
      </c>
      <c r="N331" s="188" t="s">
        <v>44</v>
      </c>
      <c r="O331" s="66"/>
      <c r="P331" s="189">
        <f>O331*H331</f>
        <v>0</v>
      </c>
      <c r="Q331" s="189">
        <v>0</v>
      </c>
      <c r="R331" s="189">
        <f>Q331*H331</f>
        <v>0</v>
      </c>
      <c r="S331" s="189">
        <v>0</v>
      </c>
      <c r="T331" s="190">
        <f>S331*H331</f>
        <v>0</v>
      </c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R331" s="191" t="s">
        <v>153</v>
      </c>
      <c r="AT331" s="191" t="s">
        <v>148</v>
      </c>
      <c r="AU331" s="191" t="s">
        <v>83</v>
      </c>
      <c r="AY331" s="19" t="s">
        <v>146</v>
      </c>
      <c r="BE331" s="192">
        <f>IF(N331="základní",J331,0)</f>
        <v>0</v>
      </c>
      <c r="BF331" s="192">
        <f>IF(N331="snížená",J331,0)</f>
        <v>0</v>
      </c>
      <c r="BG331" s="192">
        <f>IF(N331="zákl. přenesená",J331,0)</f>
        <v>0</v>
      </c>
      <c r="BH331" s="192">
        <f>IF(N331="sníž. přenesená",J331,0)</f>
        <v>0</v>
      </c>
      <c r="BI331" s="192">
        <f>IF(N331="nulová",J331,0)</f>
        <v>0</v>
      </c>
      <c r="BJ331" s="19" t="s">
        <v>81</v>
      </c>
      <c r="BK331" s="192">
        <f>ROUND(I331*H331,2)</f>
        <v>0</v>
      </c>
      <c r="BL331" s="19" t="s">
        <v>153</v>
      </c>
      <c r="BM331" s="191" t="s">
        <v>450</v>
      </c>
    </row>
    <row r="332" spans="1:65" s="2" customFormat="1">
      <c r="A332" s="36"/>
      <c r="B332" s="37"/>
      <c r="C332" s="38"/>
      <c r="D332" s="193" t="s">
        <v>155</v>
      </c>
      <c r="E332" s="38"/>
      <c r="F332" s="194" t="s">
        <v>451</v>
      </c>
      <c r="G332" s="38"/>
      <c r="H332" s="38"/>
      <c r="I332" s="195"/>
      <c r="J332" s="38"/>
      <c r="K332" s="38"/>
      <c r="L332" s="41"/>
      <c r="M332" s="196"/>
      <c r="N332" s="197"/>
      <c r="O332" s="66"/>
      <c r="P332" s="66"/>
      <c r="Q332" s="66"/>
      <c r="R332" s="66"/>
      <c r="S332" s="66"/>
      <c r="T332" s="67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T332" s="19" t="s">
        <v>155</v>
      </c>
      <c r="AU332" s="19" t="s">
        <v>83</v>
      </c>
    </row>
    <row r="333" spans="1:65" s="13" customFormat="1">
      <c r="B333" s="198"/>
      <c r="C333" s="199"/>
      <c r="D333" s="200" t="s">
        <v>157</v>
      </c>
      <c r="E333" s="201" t="s">
        <v>19</v>
      </c>
      <c r="F333" s="202" t="s">
        <v>452</v>
      </c>
      <c r="G333" s="199"/>
      <c r="H333" s="201" t="s">
        <v>19</v>
      </c>
      <c r="I333" s="203"/>
      <c r="J333" s="199"/>
      <c r="K333" s="199"/>
      <c r="L333" s="204"/>
      <c r="M333" s="205"/>
      <c r="N333" s="206"/>
      <c r="O333" s="206"/>
      <c r="P333" s="206"/>
      <c r="Q333" s="206"/>
      <c r="R333" s="206"/>
      <c r="S333" s="206"/>
      <c r="T333" s="207"/>
      <c r="AT333" s="208" t="s">
        <v>157</v>
      </c>
      <c r="AU333" s="208" t="s">
        <v>83</v>
      </c>
      <c r="AV333" s="13" t="s">
        <v>81</v>
      </c>
      <c r="AW333" s="13" t="s">
        <v>34</v>
      </c>
      <c r="AX333" s="13" t="s">
        <v>73</v>
      </c>
      <c r="AY333" s="208" t="s">
        <v>146</v>
      </c>
    </row>
    <row r="334" spans="1:65" s="14" customFormat="1">
      <c r="B334" s="209"/>
      <c r="C334" s="210"/>
      <c r="D334" s="200" t="s">
        <v>157</v>
      </c>
      <c r="E334" s="211" t="s">
        <v>19</v>
      </c>
      <c r="F334" s="212" t="s">
        <v>453</v>
      </c>
      <c r="G334" s="210"/>
      <c r="H334" s="213">
        <v>6</v>
      </c>
      <c r="I334" s="214"/>
      <c r="J334" s="210"/>
      <c r="K334" s="210"/>
      <c r="L334" s="215"/>
      <c r="M334" s="216"/>
      <c r="N334" s="217"/>
      <c r="O334" s="217"/>
      <c r="P334" s="217"/>
      <c r="Q334" s="217"/>
      <c r="R334" s="217"/>
      <c r="S334" s="217"/>
      <c r="T334" s="218"/>
      <c r="AT334" s="219" t="s">
        <v>157</v>
      </c>
      <c r="AU334" s="219" t="s">
        <v>83</v>
      </c>
      <c r="AV334" s="14" t="s">
        <v>83</v>
      </c>
      <c r="AW334" s="14" t="s">
        <v>34</v>
      </c>
      <c r="AX334" s="14" t="s">
        <v>81</v>
      </c>
      <c r="AY334" s="219" t="s">
        <v>146</v>
      </c>
    </row>
    <row r="335" spans="1:65" s="2" customFormat="1" ht="24.2" customHeight="1">
      <c r="A335" s="36"/>
      <c r="B335" s="37"/>
      <c r="C335" s="242" t="s">
        <v>454</v>
      </c>
      <c r="D335" s="242" t="s">
        <v>442</v>
      </c>
      <c r="E335" s="243" t="s">
        <v>455</v>
      </c>
      <c r="F335" s="244" t="s">
        <v>456</v>
      </c>
      <c r="G335" s="245" t="s">
        <v>361</v>
      </c>
      <c r="H335" s="246">
        <v>6.3</v>
      </c>
      <c r="I335" s="247"/>
      <c r="J335" s="248">
        <f>ROUND(I335*H335,2)</f>
        <v>0</v>
      </c>
      <c r="K335" s="244" t="s">
        <v>152</v>
      </c>
      <c r="L335" s="249"/>
      <c r="M335" s="250" t="s">
        <v>19</v>
      </c>
      <c r="N335" s="251" t="s">
        <v>44</v>
      </c>
      <c r="O335" s="66"/>
      <c r="P335" s="189">
        <f>O335*H335</f>
        <v>0</v>
      </c>
      <c r="Q335" s="189">
        <v>1.1E-4</v>
      </c>
      <c r="R335" s="189">
        <f>Q335*H335</f>
        <v>6.9300000000000004E-4</v>
      </c>
      <c r="S335" s="189">
        <v>0</v>
      </c>
      <c r="T335" s="190">
        <f>S335*H335</f>
        <v>0</v>
      </c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R335" s="191" t="s">
        <v>219</v>
      </c>
      <c r="AT335" s="191" t="s">
        <v>442</v>
      </c>
      <c r="AU335" s="191" t="s">
        <v>83</v>
      </c>
      <c r="AY335" s="19" t="s">
        <v>146</v>
      </c>
      <c r="BE335" s="192">
        <f>IF(N335="základní",J335,0)</f>
        <v>0</v>
      </c>
      <c r="BF335" s="192">
        <f>IF(N335="snížená",J335,0)</f>
        <v>0</v>
      </c>
      <c r="BG335" s="192">
        <f>IF(N335="zákl. přenesená",J335,0)</f>
        <v>0</v>
      </c>
      <c r="BH335" s="192">
        <f>IF(N335="sníž. přenesená",J335,0)</f>
        <v>0</v>
      </c>
      <c r="BI335" s="192">
        <f>IF(N335="nulová",J335,0)</f>
        <v>0</v>
      </c>
      <c r="BJ335" s="19" t="s">
        <v>81</v>
      </c>
      <c r="BK335" s="192">
        <f>ROUND(I335*H335,2)</f>
        <v>0</v>
      </c>
      <c r="BL335" s="19" t="s">
        <v>153</v>
      </c>
      <c r="BM335" s="191" t="s">
        <v>457</v>
      </c>
    </row>
    <row r="336" spans="1:65" s="14" customFormat="1">
      <c r="B336" s="209"/>
      <c r="C336" s="210"/>
      <c r="D336" s="200" t="s">
        <v>157</v>
      </c>
      <c r="E336" s="210"/>
      <c r="F336" s="212" t="s">
        <v>458</v>
      </c>
      <c r="G336" s="210"/>
      <c r="H336" s="213">
        <v>6.3</v>
      </c>
      <c r="I336" s="214"/>
      <c r="J336" s="210"/>
      <c r="K336" s="210"/>
      <c r="L336" s="215"/>
      <c r="M336" s="216"/>
      <c r="N336" s="217"/>
      <c r="O336" s="217"/>
      <c r="P336" s="217"/>
      <c r="Q336" s="217"/>
      <c r="R336" s="217"/>
      <c r="S336" s="217"/>
      <c r="T336" s="218"/>
      <c r="AT336" s="219" t="s">
        <v>157</v>
      </c>
      <c r="AU336" s="219" t="s">
        <v>83</v>
      </c>
      <c r="AV336" s="14" t="s">
        <v>83</v>
      </c>
      <c r="AW336" s="14" t="s">
        <v>4</v>
      </c>
      <c r="AX336" s="14" t="s">
        <v>81</v>
      </c>
      <c r="AY336" s="219" t="s">
        <v>146</v>
      </c>
    </row>
    <row r="337" spans="1:65" s="2" customFormat="1" ht="24.2" customHeight="1">
      <c r="A337" s="36"/>
      <c r="B337" s="37"/>
      <c r="C337" s="180" t="s">
        <v>459</v>
      </c>
      <c r="D337" s="180" t="s">
        <v>148</v>
      </c>
      <c r="E337" s="181" t="s">
        <v>460</v>
      </c>
      <c r="F337" s="182" t="s">
        <v>461</v>
      </c>
      <c r="G337" s="183" t="s">
        <v>251</v>
      </c>
      <c r="H337" s="184">
        <v>48.636000000000003</v>
      </c>
      <c r="I337" s="185"/>
      <c r="J337" s="186">
        <f>ROUND(I337*H337,2)</f>
        <v>0</v>
      </c>
      <c r="K337" s="182" t="s">
        <v>152</v>
      </c>
      <c r="L337" s="41"/>
      <c r="M337" s="187" t="s">
        <v>19</v>
      </c>
      <c r="N337" s="188" t="s">
        <v>44</v>
      </c>
      <c r="O337" s="66"/>
      <c r="P337" s="189">
        <f>O337*H337</f>
        <v>0</v>
      </c>
      <c r="Q337" s="189">
        <v>2.0000000000000001E-4</v>
      </c>
      <c r="R337" s="189">
        <f>Q337*H337</f>
        <v>9.7272000000000018E-3</v>
      </c>
      <c r="S337" s="189">
        <v>0</v>
      </c>
      <c r="T337" s="190">
        <f>S337*H337</f>
        <v>0</v>
      </c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R337" s="191" t="s">
        <v>153</v>
      </c>
      <c r="AT337" s="191" t="s">
        <v>148</v>
      </c>
      <c r="AU337" s="191" t="s">
        <v>83</v>
      </c>
      <c r="AY337" s="19" t="s">
        <v>146</v>
      </c>
      <c r="BE337" s="192">
        <f>IF(N337="základní",J337,0)</f>
        <v>0</v>
      </c>
      <c r="BF337" s="192">
        <f>IF(N337="snížená",J337,0)</f>
        <v>0</v>
      </c>
      <c r="BG337" s="192">
        <f>IF(N337="zákl. přenesená",J337,0)</f>
        <v>0</v>
      </c>
      <c r="BH337" s="192">
        <f>IF(N337="sníž. přenesená",J337,0)</f>
        <v>0</v>
      </c>
      <c r="BI337" s="192">
        <f>IF(N337="nulová",J337,0)</f>
        <v>0</v>
      </c>
      <c r="BJ337" s="19" t="s">
        <v>81</v>
      </c>
      <c r="BK337" s="192">
        <f>ROUND(I337*H337,2)</f>
        <v>0</v>
      </c>
      <c r="BL337" s="19" t="s">
        <v>153</v>
      </c>
      <c r="BM337" s="191" t="s">
        <v>462</v>
      </c>
    </row>
    <row r="338" spans="1:65" s="2" customFormat="1">
      <c r="A338" s="36"/>
      <c r="B338" s="37"/>
      <c r="C338" s="38"/>
      <c r="D338" s="193" t="s">
        <v>155</v>
      </c>
      <c r="E338" s="38"/>
      <c r="F338" s="194" t="s">
        <v>463</v>
      </c>
      <c r="G338" s="38"/>
      <c r="H338" s="38"/>
      <c r="I338" s="195"/>
      <c r="J338" s="38"/>
      <c r="K338" s="38"/>
      <c r="L338" s="41"/>
      <c r="M338" s="196"/>
      <c r="N338" s="197"/>
      <c r="O338" s="66"/>
      <c r="P338" s="66"/>
      <c r="Q338" s="66"/>
      <c r="R338" s="66"/>
      <c r="S338" s="66"/>
      <c r="T338" s="67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T338" s="19" t="s">
        <v>155</v>
      </c>
      <c r="AU338" s="19" t="s">
        <v>83</v>
      </c>
    </row>
    <row r="339" spans="1:65" s="2" customFormat="1" ht="37.9" customHeight="1">
      <c r="A339" s="36"/>
      <c r="B339" s="37"/>
      <c r="C339" s="180" t="s">
        <v>464</v>
      </c>
      <c r="D339" s="180" t="s">
        <v>148</v>
      </c>
      <c r="E339" s="181" t="s">
        <v>465</v>
      </c>
      <c r="F339" s="182" t="s">
        <v>466</v>
      </c>
      <c r="G339" s="183" t="s">
        <v>251</v>
      </c>
      <c r="H339" s="184">
        <v>48.636000000000003</v>
      </c>
      <c r="I339" s="185"/>
      <c r="J339" s="186">
        <f>ROUND(I339*H339,2)</f>
        <v>0</v>
      </c>
      <c r="K339" s="182" t="s">
        <v>152</v>
      </c>
      <c r="L339" s="41"/>
      <c r="M339" s="187" t="s">
        <v>19</v>
      </c>
      <c r="N339" s="188" t="s">
        <v>44</v>
      </c>
      <c r="O339" s="66"/>
      <c r="P339" s="189">
        <f>O339*H339</f>
        <v>0</v>
      </c>
      <c r="Q339" s="189">
        <v>5.7000000000000002E-3</v>
      </c>
      <c r="R339" s="189">
        <f>Q339*H339</f>
        <v>0.2772252</v>
      </c>
      <c r="S339" s="189">
        <v>0</v>
      </c>
      <c r="T339" s="190">
        <f>S339*H339</f>
        <v>0</v>
      </c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R339" s="191" t="s">
        <v>153</v>
      </c>
      <c r="AT339" s="191" t="s">
        <v>148</v>
      </c>
      <c r="AU339" s="191" t="s">
        <v>83</v>
      </c>
      <c r="AY339" s="19" t="s">
        <v>146</v>
      </c>
      <c r="BE339" s="192">
        <f>IF(N339="základní",J339,0)</f>
        <v>0</v>
      </c>
      <c r="BF339" s="192">
        <f>IF(N339="snížená",J339,0)</f>
        <v>0</v>
      </c>
      <c r="BG339" s="192">
        <f>IF(N339="zákl. přenesená",J339,0)</f>
        <v>0</v>
      </c>
      <c r="BH339" s="192">
        <f>IF(N339="sníž. přenesená",J339,0)</f>
        <v>0</v>
      </c>
      <c r="BI339" s="192">
        <f>IF(N339="nulová",J339,0)</f>
        <v>0</v>
      </c>
      <c r="BJ339" s="19" t="s">
        <v>81</v>
      </c>
      <c r="BK339" s="192">
        <f>ROUND(I339*H339,2)</f>
        <v>0</v>
      </c>
      <c r="BL339" s="19" t="s">
        <v>153</v>
      </c>
      <c r="BM339" s="191" t="s">
        <v>467</v>
      </c>
    </row>
    <row r="340" spans="1:65" s="2" customFormat="1">
      <c r="A340" s="36"/>
      <c r="B340" s="37"/>
      <c r="C340" s="38"/>
      <c r="D340" s="193" t="s">
        <v>155</v>
      </c>
      <c r="E340" s="38"/>
      <c r="F340" s="194" t="s">
        <v>468</v>
      </c>
      <c r="G340" s="38"/>
      <c r="H340" s="38"/>
      <c r="I340" s="195"/>
      <c r="J340" s="38"/>
      <c r="K340" s="38"/>
      <c r="L340" s="41"/>
      <c r="M340" s="196"/>
      <c r="N340" s="197"/>
      <c r="O340" s="66"/>
      <c r="P340" s="66"/>
      <c r="Q340" s="66"/>
      <c r="R340" s="66"/>
      <c r="S340" s="66"/>
      <c r="T340" s="67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T340" s="19" t="s">
        <v>155</v>
      </c>
      <c r="AU340" s="19" t="s">
        <v>83</v>
      </c>
    </row>
    <row r="341" spans="1:65" s="13" customFormat="1">
      <c r="B341" s="198"/>
      <c r="C341" s="199"/>
      <c r="D341" s="200" t="s">
        <v>157</v>
      </c>
      <c r="E341" s="201" t="s">
        <v>19</v>
      </c>
      <c r="F341" s="202" t="s">
        <v>261</v>
      </c>
      <c r="G341" s="199"/>
      <c r="H341" s="201" t="s">
        <v>19</v>
      </c>
      <c r="I341" s="203"/>
      <c r="J341" s="199"/>
      <c r="K341" s="199"/>
      <c r="L341" s="204"/>
      <c r="M341" s="205"/>
      <c r="N341" s="206"/>
      <c r="O341" s="206"/>
      <c r="P341" s="206"/>
      <c r="Q341" s="206"/>
      <c r="R341" s="206"/>
      <c r="S341" s="206"/>
      <c r="T341" s="207"/>
      <c r="AT341" s="208" t="s">
        <v>157</v>
      </c>
      <c r="AU341" s="208" t="s">
        <v>83</v>
      </c>
      <c r="AV341" s="13" t="s">
        <v>81</v>
      </c>
      <c r="AW341" s="13" t="s">
        <v>34</v>
      </c>
      <c r="AX341" s="13" t="s">
        <v>73</v>
      </c>
      <c r="AY341" s="208" t="s">
        <v>146</v>
      </c>
    </row>
    <row r="342" spans="1:65" s="14" customFormat="1">
      <c r="B342" s="209"/>
      <c r="C342" s="210"/>
      <c r="D342" s="200" t="s">
        <v>157</v>
      </c>
      <c r="E342" s="211" t="s">
        <v>19</v>
      </c>
      <c r="F342" s="212" t="s">
        <v>469</v>
      </c>
      <c r="G342" s="210"/>
      <c r="H342" s="213">
        <v>53.46</v>
      </c>
      <c r="I342" s="214"/>
      <c r="J342" s="210"/>
      <c r="K342" s="210"/>
      <c r="L342" s="215"/>
      <c r="M342" s="216"/>
      <c r="N342" s="217"/>
      <c r="O342" s="217"/>
      <c r="P342" s="217"/>
      <c r="Q342" s="217"/>
      <c r="R342" s="217"/>
      <c r="S342" s="217"/>
      <c r="T342" s="218"/>
      <c r="AT342" s="219" t="s">
        <v>157</v>
      </c>
      <c r="AU342" s="219" t="s">
        <v>83</v>
      </c>
      <c r="AV342" s="14" t="s">
        <v>83</v>
      </c>
      <c r="AW342" s="14" t="s">
        <v>34</v>
      </c>
      <c r="AX342" s="14" t="s">
        <v>73</v>
      </c>
      <c r="AY342" s="219" t="s">
        <v>146</v>
      </c>
    </row>
    <row r="343" spans="1:65" s="14" customFormat="1">
      <c r="B343" s="209"/>
      <c r="C343" s="210"/>
      <c r="D343" s="200" t="s">
        <v>157</v>
      </c>
      <c r="E343" s="211" t="s">
        <v>19</v>
      </c>
      <c r="F343" s="212" t="s">
        <v>470</v>
      </c>
      <c r="G343" s="210"/>
      <c r="H343" s="213">
        <v>-5.1239999999999997</v>
      </c>
      <c r="I343" s="214"/>
      <c r="J343" s="210"/>
      <c r="K343" s="210"/>
      <c r="L343" s="215"/>
      <c r="M343" s="216"/>
      <c r="N343" s="217"/>
      <c r="O343" s="217"/>
      <c r="P343" s="217"/>
      <c r="Q343" s="217"/>
      <c r="R343" s="217"/>
      <c r="S343" s="217"/>
      <c r="T343" s="218"/>
      <c r="AT343" s="219" t="s">
        <v>157</v>
      </c>
      <c r="AU343" s="219" t="s">
        <v>83</v>
      </c>
      <c r="AV343" s="14" t="s">
        <v>83</v>
      </c>
      <c r="AW343" s="14" t="s">
        <v>34</v>
      </c>
      <c r="AX343" s="14" t="s">
        <v>73</v>
      </c>
      <c r="AY343" s="219" t="s">
        <v>146</v>
      </c>
    </row>
    <row r="344" spans="1:65" s="14" customFormat="1">
      <c r="B344" s="209"/>
      <c r="C344" s="210"/>
      <c r="D344" s="200" t="s">
        <v>157</v>
      </c>
      <c r="E344" s="211" t="s">
        <v>19</v>
      </c>
      <c r="F344" s="212" t="s">
        <v>471</v>
      </c>
      <c r="G344" s="210"/>
      <c r="H344" s="213">
        <v>0.3</v>
      </c>
      <c r="I344" s="214"/>
      <c r="J344" s="210"/>
      <c r="K344" s="210"/>
      <c r="L344" s="215"/>
      <c r="M344" s="216"/>
      <c r="N344" s="217"/>
      <c r="O344" s="217"/>
      <c r="P344" s="217"/>
      <c r="Q344" s="217"/>
      <c r="R344" s="217"/>
      <c r="S344" s="217"/>
      <c r="T344" s="218"/>
      <c r="AT344" s="219" t="s">
        <v>157</v>
      </c>
      <c r="AU344" s="219" t="s">
        <v>83</v>
      </c>
      <c r="AV344" s="14" t="s">
        <v>83</v>
      </c>
      <c r="AW344" s="14" t="s">
        <v>34</v>
      </c>
      <c r="AX344" s="14" t="s">
        <v>73</v>
      </c>
      <c r="AY344" s="219" t="s">
        <v>146</v>
      </c>
    </row>
    <row r="345" spans="1:65" s="15" customFormat="1">
      <c r="B345" s="220"/>
      <c r="C345" s="221"/>
      <c r="D345" s="200" t="s">
        <v>157</v>
      </c>
      <c r="E345" s="222" t="s">
        <v>19</v>
      </c>
      <c r="F345" s="223" t="s">
        <v>164</v>
      </c>
      <c r="G345" s="221"/>
      <c r="H345" s="224">
        <v>48.636000000000003</v>
      </c>
      <c r="I345" s="225"/>
      <c r="J345" s="221"/>
      <c r="K345" s="221"/>
      <c r="L345" s="226"/>
      <c r="M345" s="227"/>
      <c r="N345" s="228"/>
      <c r="O345" s="228"/>
      <c r="P345" s="228"/>
      <c r="Q345" s="228"/>
      <c r="R345" s="228"/>
      <c r="S345" s="228"/>
      <c r="T345" s="229"/>
      <c r="AT345" s="230" t="s">
        <v>157</v>
      </c>
      <c r="AU345" s="230" t="s">
        <v>83</v>
      </c>
      <c r="AV345" s="15" t="s">
        <v>153</v>
      </c>
      <c r="AW345" s="15" t="s">
        <v>34</v>
      </c>
      <c r="AX345" s="15" t="s">
        <v>81</v>
      </c>
      <c r="AY345" s="230" t="s">
        <v>146</v>
      </c>
    </row>
    <row r="346" spans="1:65" s="12" customFormat="1" ht="22.9" customHeight="1">
      <c r="B346" s="164"/>
      <c r="C346" s="165"/>
      <c r="D346" s="166" t="s">
        <v>72</v>
      </c>
      <c r="E346" s="178" t="s">
        <v>472</v>
      </c>
      <c r="F346" s="178" t="s">
        <v>473</v>
      </c>
      <c r="G346" s="165"/>
      <c r="H346" s="165"/>
      <c r="I346" s="168"/>
      <c r="J346" s="179">
        <f>BK346</f>
        <v>0</v>
      </c>
      <c r="K346" s="165"/>
      <c r="L346" s="170"/>
      <c r="M346" s="171"/>
      <c r="N346" s="172"/>
      <c r="O346" s="172"/>
      <c r="P346" s="173">
        <f>SUM(P347:P418)</f>
        <v>0</v>
      </c>
      <c r="Q346" s="172"/>
      <c r="R346" s="173">
        <f>SUM(R347:R418)</f>
        <v>483.38607712999999</v>
      </c>
      <c r="S346" s="172"/>
      <c r="T346" s="174">
        <f>SUM(T347:T418)</f>
        <v>0</v>
      </c>
      <c r="AR346" s="175" t="s">
        <v>81</v>
      </c>
      <c r="AT346" s="176" t="s">
        <v>72</v>
      </c>
      <c r="AU346" s="176" t="s">
        <v>81</v>
      </c>
      <c r="AY346" s="175" t="s">
        <v>146</v>
      </c>
      <c r="BK346" s="177">
        <f>SUM(BK347:BK418)</f>
        <v>0</v>
      </c>
    </row>
    <row r="347" spans="1:65" s="2" customFormat="1" ht="37.9" customHeight="1">
      <c r="A347" s="36"/>
      <c r="B347" s="37"/>
      <c r="C347" s="180" t="s">
        <v>474</v>
      </c>
      <c r="D347" s="180" t="s">
        <v>148</v>
      </c>
      <c r="E347" s="181" t="s">
        <v>475</v>
      </c>
      <c r="F347" s="182" t="s">
        <v>476</v>
      </c>
      <c r="G347" s="183" t="s">
        <v>151</v>
      </c>
      <c r="H347" s="184">
        <v>15.782999999999999</v>
      </c>
      <c r="I347" s="185"/>
      <c r="J347" s="186">
        <f>ROUND(I347*H347,2)</f>
        <v>0</v>
      </c>
      <c r="K347" s="182" t="s">
        <v>152</v>
      </c>
      <c r="L347" s="41"/>
      <c r="M347" s="187" t="s">
        <v>19</v>
      </c>
      <c r="N347" s="188" t="s">
        <v>44</v>
      </c>
      <c r="O347" s="66"/>
      <c r="P347" s="189">
        <f>O347*H347</f>
        <v>0</v>
      </c>
      <c r="Q347" s="189">
        <v>2.3010199999999998</v>
      </c>
      <c r="R347" s="189">
        <f>Q347*H347</f>
        <v>36.316998659999996</v>
      </c>
      <c r="S347" s="189">
        <v>0</v>
      </c>
      <c r="T347" s="190">
        <f>S347*H347</f>
        <v>0</v>
      </c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R347" s="191" t="s">
        <v>153</v>
      </c>
      <c r="AT347" s="191" t="s">
        <v>148</v>
      </c>
      <c r="AU347" s="191" t="s">
        <v>83</v>
      </c>
      <c r="AY347" s="19" t="s">
        <v>146</v>
      </c>
      <c r="BE347" s="192">
        <f>IF(N347="základní",J347,0)</f>
        <v>0</v>
      </c>
      <c r="BF347" s="192">
        <f>IF(N347="snížená",J347,0)</f>
        <v>0</v>
      </c>
      <c r="BG347" s="192">
        <f>IF(N347="zákl. přenesená",J347,0)</f>
        <v>0</v>
      </c>
      <c r="BH347" s="192">
        <f>IF(N347="sníž. přenesená",J347,0)</f>
        <v>0</v>
      </c>
      <c r="BI347" s="192">
        <f>IF(N347="nulová",J347,0)</f>
        <v>0</v>
      </c>
      <c r="BJ347" s="19" t="s">
        <v>81</v>
      </c>
      <c r="BK347" s="192">
        <f>ROUND(I347*H347,2)</f>
        <v>0</v>
      </c>
      <c r="BL347" s="19" t="s">
        <v>153</v>
      </c>
      <c r="BM347" s="191" t="s">
        <v>477</v>
      </c>
    </row>
    <row r="348" spans="1:65" s="2" customFormat="1">
      <c r="A348" s="36"/>
      <c r="B348" s="37"/>
      <c r="C348" s="38"/>
      <c r="D348" s="193" t="s">
        <v>155</v>
      </c>
      <c r="E348" s="38"/>
      <c r="F348" s="194" t="s">
        <v>478</v>
      </c>
      <c r="G348" s="38"/>
      <c r="H348" s="38"/>
      <c r="I348" s="195"/>
      <c r="J348" s="38"/>
      <c r="K348" s="38"/>
      <c r="L348" s="41"/>
      <c r="M348" s="196"/>
      <c r="N348" s="197"/>
      <c r="O348" s="66"/>
      <c r="P348" s="66"/>
      <c r="Q348" s="66"/>
      <c r="R348" s="66"/>
      <c r="S348" s="66"/>
      <c r="T348" s="67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T348" s="19" t="s">
        <v>155</v>
      </c>
      <c r="AU348" s="19" t="s">
        <v>83</v>
      </c>
    </row>
    <row r="349" spans="1:65" s="13" customFormat="1" ht="22.5">
      <c r="B349" s="198"/>
      <c r="C349" s="199"/>
      <c r="D349" s="200" t="s">
        <v>157</v>
      </c>
      <c r="E349" s="201" t="s">
        <v>19</v>
      </c>
      <c r="F349" s="202" t="s">
        <v>479</v>
      </c>
      <c r="G349" s="199"/>
      <c r="H349" s="201" t="s">
        <v>19</v>
      </c>
      <c r="I349" s="203"/>
      <c r="J349" s="199"/>
      <c r="K349" s="199"/>
      <c r="L349" s="204"/>
      <c r="M349" s="205"/>
      <c r="N349" s="206"/>
      <c r="O349" s="206"/>
      <c r="P349" s="206"/>
      <c r="Q349" s="206"/>
      <c r="R349" s="206"/>
      <c r="S349" s="206"/>
      <c r="T349" s="207"/>
      <c r="AT349" s="208" t="s">
        <v>157</v>
      </c>
      <c r="AU349" s="208" t="s">
        <v>83</v>
      </c>
      <c r="AV349" s="13" t="s">
        <v>81</v>
      </c>
      <c r="AW349" s="13" t="s">
        <v>34</v>
      </c>
      <c r="AX349" s="13" t="s">
        <v>73</v>
      </c>
      <c r="AY349" s="208" t="s">
        <v>146</v>
      </c>
    </row>
    <row r="350" spans="1:65" s="13" customFormat="1">
      <c r="B350" s="198"/>
      <c r="C350" s="199"/>
      <c r="D350" s="200" t="s">
        <v>157</v>
      </c>
      <c r="E350" s="201" t="s">
        <v>19</v>
      </c>
      <c r="F350" s="202" t="s">
        <v>480</v>
      </c>
      <c r="G350" s="199"/>
      <c r="H350" s="201" t="s">
        <v>19</v>
      </c>
      <c r="I350" s="203"/>
      <c r="J350" s="199"/>
      <c r="K350" s="199"/>
      <c r="L350" s="204"/>
      <c r="M350" s="205"/>
      <c r="N350" s="206"/>
      <c r="O350" s="206"/>
      <c r="P350" s="206"/>
      <c r="Q350" s="206"/>
      <c r="R350" s="206"/>
      <c r="S350" s="206"/>
      <c r="T350" s="207"/>
      <c r="AT350" s="208" t="s">
        <v>157</v>
      </c>
      <c r="AU350" s="208" t="s">
        <v>83</v>
      </c>
      <c r="AV350" s="13" t="s">
        <v>81</v>
      </c>
      <c r="AW350" s="13" t="s">
        <v>34</v>
      </c>
      <c r="AX350" s="13" t="s">
        <v>73</v>
      </c>
      <c r="AY350" s="208" t="s">
        <v>146</v>
      </c>
    </row>
    <row r="351" spans="1:65" s="13" customFormat="1">
      <c r="B351" s="198"/>
      <c r="C351" s="199"/>
      <c r="D351" s="200" t="s">
        <v>157</v>
      </c>
      <c r="E351" s="201" t="s">
        <v>19</v>
      </c>
      <c r="F351" s="202" t="s">
        <v>481</v>
      </c>
      <c r="G351" s="199"/>
      <c r="H351" s="201" t="s">
        <v>19</v>
      </c>
      <c r="I351" s="203"/>
      <c r="J351" s="199"/>
      <c r="K351" s="199"/>
      <c r="L351" s="204"/>
      <c r="M351" s="205"/>
      <c r="N351" s="206"/>
      <c r="O351" s="206"/>
      <c r="P351" s="206"/>
      <c r="Q351" s="206"/>
      <c r="R351" s="206"/>
      <c r="S351" s="206"/>
      <c r="T351" s="207"/>
      <c r="AT351" s="208" t="s">
        <v>157</v>
      </c>
      <c r="AU351" s="208" t="s">
        <v>83</v>
      </c>
      <c r="AV351" s="13" t="s">
        <v>81</v>
      </c>
      <c r="AW351" s="13" t="s">
        <v>34</v>
      </c>
      <c r="AX351" s="13" t="s">
        <v>73</v>
      </c>
      <c r="AY351" s="208" t="s">
        <v>146</v>
      </c>
    </row>
    <row r="352" spans="1:65" s="14" customFormat="1">
      <c r="B352" s="209"/>
      <c r="C352" s="210"/>
      <c r="D352" s="200" t="s">
        <v>157</v>
      </c>
      <c r="E352" s="211" t="s">
        <v>19</v>
      </c>
      <c r="F352" s="212" t="s">
        <v>482</v>
      </c>
      <c r="G352" s="210"/>
      <c r="H352" s="213">
        <v>0.50600000000000001</v>
      </c>
      <c r="I352" s="214"/>
      <c r="J352" s="210"/>
      <c r="K352" s="210"/>
      <c r="L352" s="215"/>
      <c r="M352" s="216"/>
      <c r="N352" s="217"/>
      <c r="O352" s="217"/>
      <c r="P352" s="217"/>
      <c r="Q352" s="217"/>
      <c r="R352" s="217"/>
      <c r="S352" s="217"/>
      <c r="T352" s="218"/>
      <c r="AT352" s="219" t="s">
        <v>157</v>
      </c>
      <c r="AU352" s="219" t="s">
        <v>83</v>
      </c>
      <c r="AV352" s="14" t="s">
        <v>83</v>
      </c>
      <c r="AW352" s="14" t="s">
        <v>34</v>
      </c>
      <c r="AX352" s="14" t="s">
        <v>73</v>
      </c>
      <c r="AY352" s="219" t="s">
        <v>146</v>
      </c>
    </row>
    <row r="353" spans="1:65" s="13" customFormat="1">
      <c r="B353" s="198"/>
      <c r="C353" s="199"/>
      <c r="D353" s="200" t="s">
        <v>157</v>
      </c>
      <c r="E353" s="201" t="s">
        <v>19</v>
      </c>
      <c r="F353" s="202" t="s">
        <v>179</v>
      </c>
      <c r="G353" s="199"/>
      <c r="H353" s="201" t="s">
        <v>19</v>
      </c>
      <c r="I353" s="203"/>
      <c r="J353" s="199"/>
      <c r="K353" s="199"/>
      <c r="L353" s="204"/>
      <c r="M353" s="205"/>
      <c r="N353" s="206"/>
      <c r="O353" s="206"/>
      <c r="P353" s="206"/>
      <c r="Q353" s="206"/>
      <c r="R353" s="206"/>
      <c r="S353" s="206"/>
      <c r="T353" s="207"/>
      <c r="AT353" s="208" t="s">
        <v>157</v>
      </c>
      <c r="AU353" s="208" t="s">
        <v>83</v>
      </c>
      <c r="AV353" s="13" t="s">
        <v>81</v>
      </c>
      <c r="AW353" s="13" t="s">
        <v>34</v>
      </c>
      <c r="AX353" s="13" t="s">
        <v>73</v>
      </c>
      <c r="AY353" s="208" t="s">
        <v>146</v>
      </c>
    </row>
    <row r="354" spans="1:65" s="14" customFormat="1">
      <c r="B354" s="209"/>
      <c r="C354" s="210"/>
      <c r="D354" s="200" t="s">
        <v>157</v>
      </c>
      <c r="E354" s="211" t="s">
        <v>19</v>
      </c>
      <c r="F354" s="212" t="s">
        <v>483</v>
      </c>
      <c r="G354" s="210"/>
      <c r="H354" s="213">
        <v>4.4550000000000001</v>
      </c>
      <c r="I354" s="214"/>
      <c r="J354" s="210"/>
      <c r="K354" s="210"/>
      <c r="L354" s="215"/>
      <c r="M354" s="216"/>
      <c r="N354" s="217"/>
      <c r="O354" s="217"/>
      <c r="P354" s="217"/>
      <c r="Q354" s="217"/>
      <c r="R354" s="217"/>
      <c r="S354" s="217"/>
      <c r="T354" s="218"/>
      <c r="AT354" s="219" t="s">
        <v>157</v>
      </c>
      <c r="AU354" s="219" t="s">
        <v>83</v>
      </c>
      <c r="AV354" s="14" t="s">
        <v>83</v>
      </c>
      <c r="AW354" s="14" t="s">
        <v>34</v>
      </c>
      <c r="AX354" s="14" t="s">
        <v>73</v>
      </c>
      <c r="AY354" s="219" t="s">
        <v>146</v>
      </c>
    </row>
    <row r="355" spans="1:65" s="13" customFormat="1">
      <c r="B355" s="198"/>
      <c r="C355" s="199"/>
      <c r="D355" s="200" t="s">
        <v>157</v>
      </c>
      <c r="E355" s="201" t="s">
        <v>19</v>
      </c>
      <c r="F355" s="202" t="s">
        <v>181</v>
      </c>
      <c r="G355" s="199"/>
      <c r="H355" s="201" t="s">
        <v>19</v>
      </c>
      <c r="I355" s="203"/>
      <c r="J355" s="199"/>
      <c r="K355" s="199"/>
      <c r="L355" s="204"/>
      <c r="M355" s="205"/>
      <c r="N355" s="206"/>
      <c r="O355" s="206"/>
      <c r="P355" s="206"/>
      <c r="Q355" s="206"/>
      <c r="R355" s="206"/>
      <c r="S355" s="206"/>
      <c r="T355" s="207"/>
      <c r="AT355" s="208" t="s">
        <v>157</v>
      </c>
      <c r="AU355" s="208" t="s">
        <v>83</v>
      </c>
      <c r="AV355" s="13" t="s">
        <v>81</v>
      </c>
      <c r="AW355" s="13" t="s">
        <v>34</v>
      </c>
      <c r="AX355" s="13" t="s">
        <v>73</v>
      </c>
      <c r="AY355" s="208" t="s">
        <v>146</v>
      </c>
    </row>
    <row r="356" spans="1:65" s="14" customFormat="1">
      <c r="B356" s="209"/>
      <c r="C356" s="210"/>
      <c r="D356" s="200" t="s">
        <v>157</v>
      </c>
      <c r="E356" s="211" t="s">
        <v>19</v>
      </c>
      <c r="F356" s="212" t="s">
        <v>484</v>
      </c>
      <c r="G356" s="210"/>
      <c r="H356" s="213">
        <v>0.85</v>
      </c>
      <c r="I356" s="214"/>
      <c r="J356" s="210"/>
      <c r="K356" s="210"/>
      <c r="L356" s="215"/>
      <c r="M356" s="216"/>
      <c r="N356" s="217"/>
      <c r="O356" s="217"/>
      <c r="P356" s="217"/>
      <c r="Q356" s="217"/>
      <c r="R356" s="217"/>
      <c r="S356" s="217"/>
      <c r="T356" s="218"/>
      <c r="AT356" s="219" t="s">
        <v>157</v>
      </c>
      <c r="AU356" s="219" t="s">
        <v>83</v>
      </c>
      <c r="AV356" s="14" t="s">
        <v>83</v>
      </c>
      <c r="AW356" s="14" t="s">
        <v>34</v>
      </c>
      <c r="AX356" s="14" t="s">
        <v>73</v>
      </c>
      <c r="AY356" s="219" t="s">
        <v>146</v>
      </c>
    </row>
    <row r="357" spans="1:65" s="13" customFormat="1">
      <c r="B357" s="198"/>
      <c r="C357" s="199"/>
      <c r="D357" s="200" t="s">
        <v>157</v>
      </c>
      <c r="E357" s="201" t="s">
        <v>19</v>
      </c>
      <c r="F357" s="202" t="s">
        <v>183</v>
      </c>
      <c r="G357" s="199"/>
      <c r="H357" s="201" t="s">
        <v>19</v>
      </c>
      <c r="I357" s="203"/>
      <c r="J357" s="199"/>
      <c r="K357" s="199"/>
      <c r="L357" s="204"/>
      <c r="M357" s="205"/>
      <c r="N357" s="206"/>
      <c r="O357" s="206"/>
      <c r="P357" s="206"/>
      <c r="Q357" s="206"/>
      <c r="R357" s="206"/>
      <c r="S357" s="206"/>
      <c r="T357" s="207"/>
      <c r="AT357" s="208" t="s">
        <v>157</v>
      </c>
      <c r="AU357" s="208" t="s">
        <v>83</v>
      </c>
      <c r="AV357" s="13" t="s">
        <v>81</v>
      </c>
      <c r="AW357" s="13" t="s">
        <v>34</v>
      </c>
      <c r="AX357" s="13" t="s">
        <v>73</v>
      </c>
      <c r="AY357" s="208" t="s">
        <v>146</v>
      </c>
    </row>
    <row r="358" spans="1:65" s="14" customFormat="1">
      <c r="B358" s="209"/>
      <c r="C358" s="210"/>
      <c r="D358" s="200" t="s">
        <v>157</v>
      </c>
      <c r="E358" s="211" t="s">
        <v>19</v>
      </c>
      <c r="F358" s="212" t="s">
        <v>485</v>
      </c>
      <c r="G358" s="210"/>
      <c r="H358" s="213">
        <v>0.43099999999999999</v>
      </c>
      <c r="I358" s="214"/>
      <c r="J358" s="210"/>
      <c r="K358" s="210"/>
      <c r="L358" s="215"/>
      <c r="M358" s="216"/>
      <c r="N358" s="217"/>
      <c r="O358" s="217"/>
      <c r="P358" s="217"/>
      <c r="Q358" s="217"/>
      <c r="R358" s="217"/>
      <c r="S358" s="217"/>
      <c r="T358" s="218"/>
      <c r="AT358" s="219" t="s">
        <v>157</v>
      </c>
      <c r="AU358" s="219" t="s">
        <v>83</v>
      </c>
      <c r="AV358" s="14" t="s">
        <v>83</v>
      </c>
      <c r="AW358" s="14" t="s">
        <v>34</v>
      </c>
      <c r="AX358" s="14" t="s">
        <v>73</v>
      </c>
      <c r="AY358" s="219" t="s">
        <v>146</v>
      </c>
    </row>
    <row r="359" spans="1:65" s="13" customFormat="1">
      <c r="B359" s="198"/>
      <c r="C359" s="199"/>
      <c r="D359" s="200" t="s">
        <v>157</v>
      </c>
      <c r="E359" s="201" t="s">
        <v>19</v>
      </c>
      <c r="F359" s="202" t="s">
        <v>185</v>
      </c>
      <c r="G359" s="199"/>
      <c r="H359" s="201" t="s">
        <v>19</v>
      </c>
      <c r="I359" s="203"/>
      <c r="J359" s="199"/>
      <c r="K359" s="199"/>
      <c r="L359" s="204"/>
      <c r="M359" s="205"/>
      <c r="N359" s="206"/>
      <c r="O359" s="206"/>
      <c r="P359" s="206"/>
      <c r="Q359" s="206"/>
      <c r="R359" s="206"/>
      <c r="S359" s="206"/>
      <c r="T359" s="207"/>
      <c r="AT359" s="208" t="s">
        <v>157</v>
      </c>
      <c r="AU359" s="208" t="s">
        <v>83</v>
      </c>
      <c r="AV359" s="13" t="s">
        <v>81</v>
      </c>
      <c r="AW359" s="13" t="s">
        <v>34</v>
      </c>
      <c r="AX359" s="13" t="s">
        <v>73</v>
      </c>
      <c r="AY359" s="208" t="s">
        <v>146</v>
      </c>
    </row>
    <row r="360" spans="1:65" s="14" customFormat="1">
      <c r="B360" s="209"/>
      <c r="C360" s="210"/>
      <c r="D360" s="200" t="s">
        <v>157</v>
      </c>
      <c r="E360" s="211" t="s">
        <v>19</v>
      </c>
      <c r="F360" s="212" t="s">
        <v>486</v>
      </c>
      <c r="G360" s="210"/>
      <c r="H360" s="213">
        <v>3.7949999999999999</v>
      </c>
      <c r="I360" s="214"/>
      <c r="J360" s="210"/>
      <c r="K360" s="210"/>
      <c r="L360" s="215"/>
      <c r="M360" s="216"/>
      <c r="N360" s="217"/>
      <c r="O360" s="217"/>
      <c r="P360" s="217"/>
      <c r="Q360" s="217"/>
      <c r="R360" s="217"/>
      <c r="S360" s="217"/>
      <c r="T360" s="218"/>
      <c r="AT360" s="219" t="s">
        <v>157</v>
      </c>
      <c r="AU360" s="219" t="s">
        <v>83</v>
      </c>
      <c r="AV360" s="14" t="s">
        <v>83</v>
      </c>
      <c r="AW360" s="14" t="s">
        <v>34</v>
      </c>
      <c r="AX360" s="14" t="s">
        <v>73</v>
      </c>
      <c r="AY360" s="219" t="s">
        <v>146</v>
      </c>
    </row>
    <row r="361" spans="1:65" s="16" customFormat="1">
      <c r="B361" s="231"/>
      <c r="C361" s="232"/>
      <c r="D361" s="200" t="s">
        <v>157</v>
      </c>
      <c r="E361" s="233" t="s">
        <v>19</v>
      </c>
      <c r="F361" s="234" t="s">
        <v>175</v>
      </c>
      <c r="G361" s="232"/>
      <c r="H361" s="235">
        <v>10.037000000000001</v>
      </c>
      <c r="I361" s="236"/>
      <c r="J361" s="232"/>
      <c r="K361" s="232"/>
      <c r="L361" s="237"/>
      <c r="M361" s="238"/>
      <c r="N361" s="239"/>
      <c r="O361" s="239"/>
      <c r="P361" s="239"/>
      <c r="Q361" s="239"/>
      <c r="R361" s="239"/>
      <c r="S361" s="239"/>
      <c r="T361" s="240"/>
      <c r="AT361" s="241" t="s">
        <v>157</v>
      </c>
      <c r="AU361" s="241" t="s">
        <v>83</v>
      </c>
      <c r="AV361" s="16" t="s">
        <v>176</v>
      </c>
      <c r="AW361" s="16" t="s">
        <v>34</v>
      </c>
      <c r="AX361" s="16" t="s">
        <v>73</v>
      </c>
      <c r="AY361" s="241" t="s">
        <v>146</v>
      </c>
    </row>
    <row r="362" spans="1:65" s="13" customFormat="1">
      <c r="B362" s="198"/>
      <c r="C362" s="199"/>
      <c r="D362" s="200" t="s">
        <v>157</v>
      </c>
      <c r="E362" s="201" t="s">
        <v>19</v>
      </c>
      <c r="F362" s="202" t="s">
        <v>487</v>
      </c>
      <c r="G362" s="199"/>
      <c r="H362" s="201" t="s">
        <v>19</v>
      </c>
      <c r="I362" s="203"/>
      <c r="J362" s="199"/>
      <c r="K362" s="199"/>
      <c r="L362" s="204"/>
      <c r="M362" s="205"/>
      <c r="N362" s="206"/>
      <c r="O362" s="206"/>
      <c r="P362" s="206"/>
      <c r="Q362" s="206"/>
      <c r="R362" s="206"/>
      <c r="S362" s="206"/>
      <c r="T362" s="207"/>
      <c r="AT362" s="208" t="s">
        <v>157</v>
      </c>
      <c r="AU362" s="208" t="s">
        <v>83</v>
      </c>
      <c r="AV362" s="13" t="s">
        <v>81</v>
      </c>
      <c r="AW362" s="13" t="s">
        <v>34</v>
      </c>
      <c r="AX362" s="13" t="s">
        <v>73</v>
      </c>
      <c r="AY362" s="208" t="s">
        <v>146</v>
      </c>
    </row>
    <row r="363" spans="1:65" s="14" customFormat="1">
      <c r="B363" s="209"/>
      <c r="C363" s="210"/>
      <c r="D363" s="200" t="s">
        <v>157</v>
      </c>
      <c r="E363" s="211" t="s">
        <v>19</v>
      </c>
      <c r="F363" s="212" t="s">
        <v>488</v>
      </c>
      <c r="G363" s="210"/>
      <c r="H363" s="213">
        <v>5.7460000000000004</v>
      </c>
      <c r="I363" s="214"/>
      <c r="J363" s="210"/>
      <c r="K363" s="210"/>
      <c r="L363" s="215"/>
      <c r="M363" s="216"/>
      <c r="N363" s="217"/>
      <c r="O363" s="217"/>
      <c r="P363" s="217"/>
      <c r="Q363" s="217"/>
      <c r="R363" s="217"/>
      <c r="S363" s="217"/>
      <c r="T363" s="218"/>
      <c r="AT363" s="219" t="s">
        <v>157</v>
      </c>
      <c r="AU363" s="219" t="s">
        <v>83</v>
      </c>
      <c r="AV363" s="14" t="s">
        <v>83</v>
      </c>
      <c r="AW363" s="14" t="s">
        <v>34</v>
      </c>
      <c r="AX363" s="14" t="s">
        <v>73</v>
      </c>
      <c r="AY363" s="219" t="s">
        <v>146</v>
      </c>
    </row>
    <row r="364" spans="1:65" s="16" customFormat="1">
      <c r="B364" s="231"/>
      <c r="C364" s="232"/>
      <c r="D364" s="200" t="s">
        <v>157</v>
      </c>
      <c r="E364" s="233" t="s">
        <v>19</v>
      </c>
      <c r="F364" s="234" t="s">
        <v>175</v>
      </c>
      <c r="G364" s="232"/>
      <c r="H364" s="235">
        <v>5.7460000000000004</v>
      </c>
      <c r="I364" s="236"/>
      <c r="J364" s="232"/>
      <c r="K364" s="232"/>
      <c r="L364" s="237"/>
      <c r="M364" s="238"/>
      <c r="N364" s="239"/>
      <c r="O364" s="239"/>
      <c r="P364" s="239"/>
      <c r="Q364" s="239"/>
      <c r="R364" s="239"/>
      <c r="S364" s="239"/>
      <c r="T364" s="240"/>
      <c r="AT364" s="241" t="s">
        <v>157</v>
      </c>
      <c r="AU364" s="241" t="s">
        <v>83</v>
      </c>
      <c r="AV364" s="16" t="s">
        <v>176</v>
      </c>
      <c r="AW364" s="16" t="s">
        <v>34</v>
      </c>
      <c r="AX364" s="16" t="s">
        <v>73</v>
      </c>
      <c r="AY364" s="241" t="s">
        <v>146</v>
      </c>
    </row>
    <row r="365" spans="1:65" s="15" customFormat="1">
      <c r="B365" s="220"/>
      <c r="C365" s="221"/>
      <c r="D365" s="200" t="s">
        <v>157</v>
      </c>
      <c r="E365" s="222" t="s">
        <v>19</v>
      </c>
      <c r="F365" s="223" t="s">
        <v>164</v>
      </c>
      <c r="G365" s="221"/>
      <c r="H365" s="224">
        <v>15.782999999999999</v>
      </c>
      <c r="I365" s="225"/>
      <c r="J365" s="221"/>
      <c r="K365" s="221"/>
      <c r="L365" s="226"/>
      <c r="M365" s="227"/>
      <c r="N365" s="228"/>
      <c r="O365" s="228"/>
      <c r="P365" s="228"/>
      <c r="Q365" s="228"/>
      <c r="R365" s="228"/>
      <c r="S365" s="228"/>
      <c r="T365" s="229"/>
      <c r="AT365" s="230" t="s">
        <v>157</v>
      </c>
      <c r="AU365" s="230" t="s">
        <v>83</v>
      </c>
      <c r="AV365" s="15" t="s">
        <v>153</v>
      </c>
      <c r="AW365" s="15" t="s">
        <v>34</v>
      </c>
      <c r="AX365" s="15" t="s">
        <v>81</v>
      </c>
      <c r="AY365" s="230" t="s">
        <v>146</v>
      </c>
    </row>
    <row r="366" spans="1:65" s="2" customFormat="1" ht="33" customHeight="1">
      <c r="A366" s="36"/>
      <c r="B366" s="37"/>
      <c r="C366" s="180" t="s">
        <v>489</v>
      </c>
      <c r="D366" s="180" t="s">
        <v>148</v>
      </c>
      <c r="E366" s="181" t="s">
        <v>490</v>
      </c>
      <c r="F366" s="182" t="s">
        <v>491</v>
      </c>
      <c r="G366" s="183" t="s">
        <v>151</v>
      </c>
      <c r="H366" s="184">
        <v>172.155</v>
      </c>
      <c r="I366" s="185"/>
      <c r="J366" s="186">
        <f>ROUND(I366*H366,2)</f>
        <v>0</v>
      </c>
      <c r="K366" s="182" t="s">
        <v>152</v>
      </c>
      <c r="L366" s="41"/>
      <c r="M366" s="187" t="s">
        <v>19</v>
      </c>
      <c r="N366" s="188" t="s">
        <v>44</v>
      </c>
      <c r="O366" s="66"/>
      <c r="P366" s="189">
        <f>O366*H366</f>
        <v>0</v>
      </c>
      <c r="Q366" s="189">
        <v>2.5018699999999998</v>
      </c>
      <c r="R366" s="189">
        <f>Q366*H366</f>
        <v>430.70942984999999</v>
      </c>
      <c r="S366" s="189">
        <v>0</v>
      </c>
      <c r="T366" s="190">
        <f>S366*H366</f>
        <v>0</v>
      </c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R366" s="191" t="s">
        <v>153</v>
      </c>
      <c r="AT366" s="191" t="s">
        <v>148</v>
      </c>
      <c r="AU366" s="191" t="s">
        <v>83</v>
      </c>
      <c r="AY366" s="19" t="s">
        <v>146</v>
      </c>
      <c r="BE366" s="192">
        <f>IF(N366="základní",J366,0)</f>
        <v>0</v>
      </c>
      <c r="BF366" s="192">
        <f>IF(N366="snížená",J366,0)</f>
        <v>0</v>
      </c>
      <c r="BG366" s="192">
        <f>IF(N366="zákl. přenesená",J366,0)</f>
        <v>0</v>
      </c>
      <c r="BH366" s="192">
        <f>IF(N366="sníž. přenesená",J366,0)</f>
        <v>0</v>
      </c>
      <c r="BI366" s="192">
        <f>IF(N366="nulová",J366,0)</f>
        <v>0</v>
      </c>
      <c r="BJ366" s="19" t="s">
        <v>81</v>
      </c>
      <c r="BK366" s="192">
        <f>ROUND(I366*H366,2)</f>
        <v>0</v>
      </c>
      <c r="BL366" s="19" t="s">
        <v>153</v>
      </c>
      <c r="BM366" s="191" t="s">
        <v>492</v>
      </c>
    </row>
    <row r="367" spans="1:65" s="2" customFormat="1">
      <c r="A367" s="36"/>
      <c r="B367" s="37"/>
      <c r="C367" s="38"/>
      <c r="D367" s="193" t="s">
        <v>155</v>
      </c>
      <c r="E367" s="38"/>
      <c r="F367" s="194" t="s">
        <v>493</v>
      </c>
      <c r="G367" s="38"/>
      <c r="H367" s="38"/>
      <c r="I367" s="195"/>
      <c r="J367" s="38"/>
      <c r="K367" s="38"/>
      <c r="L367" s="41"/>
      <c r="M367" s="196"/>
      <c r="N367" s="197"/>
      <c r="O367" s="66"/>
      <c r="P367" s="66"/>
      <c r="Q367" s="66"/>
      <c r="R367" s="66"/>
      <c r="S367" s="66"/>
      <c r="T367" s="67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T367" s="19" t="s">
        <v>155</v>
      </c>
      <c r="AU367" s="19" t="s">
        <v>83</v>
      </c>
    </row>
    <row r="368" spans="1:65" s="13" customFormat="1">
      <c r="B368" s="198"/>
      <c r="C368" s="199"/>
      <c r="D368" s="200" t="s">
        <v>157</v>
      </c>
      <c r="E368" s="201" t="s">
        <v>19</v>
      </c>
      <c r="F368" s="202" t="s">
        <v>494</v>
      </c>
      <c r="G368" s="199"/>
      <c r="H368" s="201" t="s">
        <v>19</v>
      </c>
      <c r="I368" s="203"/>
      <c r="J368" s="199"/>
      <c r="K368" s="199"/>
      <c r="L368" s="204"/>
      <c r="M368" s="205"/>
      <c r="N368" s="206"/>
      <c r="O368" s="206"/>
      <c r="P368" s="206"/>
      <c r="Q368" s="206"/>
      <c r="R368" s="206"/>
      <c r="S368" s="206"/>
      <c r="T368" s="207"/>
      <c r="AT368" s="208" t="s">
        <v>157</v>
      </c>
      <c r="AU368" s="208" t="s">
        <v>83</v>
      </c>
      <c r="AV368" s="13" t="s">
        <v>81</v>
      </c>
      <c r="AW368" s="13" t="s">
        <v>34</v>
      </c>
      <c r="AX368" s="13" t="s">
        <v>73</v>
      </c>
      <c r="AY368" s="208" t="s">
        <v>146</v>
      </c>
    </row>
    <row r="369" spans="1:65" s="14" customFormat="1">
      <c r="B369" s="209"/>
      <c r="C369" s="210"/>
      <c r="D369" s="200" t="s">
        <v>157</v>
      </c>
      <c r="E369" s="211" t="s">
        <v>19</v>
      </c>
      <c r="F369" s="212" t="s">
        <v>495</v>
      </c>
      <c r="G369" s="210"/>
      <c r="H369" s="213">
        <v>172.155</v>
      </c>
      <c r="I369" s="214"/>
      <c r="J369" s="210"/>
      <c r="K369" s="210"/>
      <c r="L369" s="215"/>
      <c r="M369" s="216"/>
      <c r="N369" s="217"/>
      <c r="O369" s="217"/>
      <c r="P369" s="217"/>
      <c r="Q369" s="217"/>
      <c r="R369" s="217"/>
      <c r="S369" s="217"/>
      <c r="T369" s="218"/>
      <c r="AT369" s="219" t="s">
        <v>157</v>
      </c>
      <c r="AU369" s="219" t="s">
        <v>83</v>
      </c>
      <c r="AV369" s="14" t="s">
        <v>83</v>
      </c>
      <c r="AW369" s="14" t="s">
        <v>34</v>
      </c>
      <c r="AX369" s="14" t="s">
        <v>81</v>
      </c>
      <c r="AY369" s="219" t="s">
        <v>146</v>
      </c>
    </row>
    <row r="370" spans="1:65" s="2" customFormat="1" ht="37.9" customHeight="1">
      <c r="A370" s="36"/>
      <c r="B370" s="37"/>
      <c r="C370" s="180" t="s">
        <v>496</v>
      </c>
      <c r="D370" s="180" t="s">
        <v>148</v>
      </c>
      <c r="E370" s="181" t="s">
        <v>497</v>
      </c>
      <c r="F370" s="182" t="s">
        <v>498</v>
      </c>
      <c r="G370" s="183" t="s">
        <v>151</v>
      </c>
      <c r="H370" s="184">
        <v>172.155</v>
      </c>
      <c r="I370" s="185"/>
      <c r="J370" s="186">
        <f>ROUND(I370*H370,2)</f>
        <v>0</v>
      </c>
      <c r="K370" s="182" t="s">
        <v>152</v>
      </c>
      <c r="L370" s="41"/>
      <c r="M370" s="187" t="s">
        <v>19</v>
      </c>
      <c r="N370" s="188" t="s">
        <v>44</v>
      </c>
      <c r="O370" s="66"/>
      <c r="P370" s="189">
        <f>O370*H370</f>
        <v>0</v>
      </c>
      <c r="Q370" s="189">
        <v>0</v>
      </c>
      <c r="R370" s="189">
        <f>Q370*H370</f>
        <v>0</v>
      </c>
      <c r="S370" s="189">
        <v>0</v>
      </c>
      <c r="T370" s="190">
        <f>S370*H370</f>
        <v>0</v>
      </c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R370" s="191" t="s">
        <v>153</v>
      </c>
      <c r="AT370" s="191" t="s">
        <v>148</v>
      </c>
      <c r="AU370" s="191" t="s">
        <v>83</v>
      </c>
      <c r="AY370" s="19" t="s">
        <v>146</v>
      </c>
      <c r="BE370" s="192">
        <f>IF(N370="základní",J370,0)</f>
        <v>0</v>
      </c>
      <c r="BF370" s="192">
        <f>IF(N370="snížená",J370,0)</f>
        <v>0</v>
      </c>
      <c r="BG370" s="192">
        <f>IF(N370="zákl. přenesená",J370,0)</f>
        <v>0</v>
      </c>
      <c r="BH370" s="192">
        <f>IF(N370="sníž. přenesená",J370,0)</f>
        <v>0</v>
      </c>
      <c r="BI370" s="192">
        <f>IF(N370="nulová",J370,0)</f>
        <v>0</v>
      </c>
      <c r="BJ370" s="19" t="s">
        <v>81</v>
      </c>
      <c r="BK370" s="192">
        <f>ROUND(I370*H370,2)</f>
        <v>0</v>
      </c>
      <c r="BL370" s="19" t="s">
        <v>153</v>
      </c>
      <c r="BM370" s="191" t="s">
        <v>499</v>
      </c>
    </row>
    <row r="371" spans="1:65" s="2" customFormat="1">
      <c r="A371" s="36"/>
      <c r="B371" s="37"/>
      <c r="C371" s="38"/>
      <c r="D371" s="193" t="s">
        <v>155</v>
      </c>
      <c r="E371" s="38"/>
      <c r="F371" s="194" t="s">
        <v>500</v>
      </c>
      <c r="G371" s="38"/>
      <c r="H371" s="38"/>
      <c r="I371" s="195"/>
      <c r="J371" s="38"/>
      <c r="K371" s="38"/>
      <c r="L371" s="41"/>
      <c r="M371" s="196"/>
      <c r="N371" s="197"/>
      <c r="O371" s="66"/>
      <c r="P371" s="66"/>
      <c r="Q371" s="66"/>
      <c r="R371" s="66"/>
      <c r="S371" s="66"/>
      <c r="T371" s="67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T371" s="19" t="s">
        <v>155</v>
      </c>
      <c r="AU371" s="19" t="s">
        <v>83</v>
      </c>
    </row>
    <row r="372" spans="1:65" s="2" customFormat="1" ht="37.9" customHeight="1">
      <c r="A372" s="36"/>
      <c r="B372" s="37"/>
      <c r="C372" s="180" t="s">
        <v>501</v>
      </c>
      <c r="D372" s="180" t="s">
        <v>148</v>
      </c>
      <c r="E372" s="181" t="s">
        <v>502</v>
      </c>
      <c r="F372" s="182" t="s">
        <v>503</v>
      </c>
      <c r="G372" s="183" t="s">
        <v>151</v>
      </c>
      <c r="H372" s="184">
        <v>172.155</v>
      </c>
      <c r="I372" s="185"/>
      <c r="J372" s="186">
        <f>ROUND(I372*H372,2)</f>
        <v>0</v>
      </c>
      <c r="K372" s="182" t="s">
        <v>152</v>
      </c>
      <c r="L372" s="41"/>
      <c r="M372" s="187" t="s">
        <v>19</v>
      </c>
      <c r="N372" s="188" t="s">
        <v>44</v>
      </c>
      <c r="O372" s="66"/>
      <c r="P372" s="189">
        <f>O372*H372</f>
        <v>0</v>
      </c>
      <c r="Q372" s="189">
        <v>3.0300000000000001E-2</v>
      </c>
      <c r="R372" s="189">
        <f>Q372*H372</f>
        <v>5.2162965000000003</v>
      </c>
      <c r="S372" s="189">
        <v>0</v>
      </c>
      <c r="T372" s="190">
        <f>S372*H372</f>
        <v>0</v>
      </c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R372" s="191" t="s">
        <v>153</v>
      </c>
      <c r="AT372" s="191" t="s">
        <v>148</v>
      </c>
      <c r="AU372" s="191" t="s">
        <v>83</v>
      </c>
      <c r="AY372" s="19" t="s">
        <v>146</v>
      </c>
      <c r="BE372" s="192">
        <f>IF(N372="základní",J372,0)</f>
        <v>0</v>
      </c>
      <c r="BF372" s="192">
        <f>IF(N372="snížená",J372,0)</f>
        <v>0</v>
      </c>
      <c r="BG372" s="192">
        <f>IF(N372="zákl. přenesená",J372,0)</f>
        <v>0</v>
      </c>
      <c r="BH372" s="192">
        <f>IF(N372="sníž. přenesená",J372,0)</f>
        <v>0</v>
      </c>
      <c r="BI372" s="192">
        <f>IF(N372="nulová",J372,0)</f>
        <v>0</v>
      </c>
      <c r="BJ372" s="19" t="s">
        <v>81</v>
      </c>
      <c r="BK372" s="192">
        <f>ROUND(I372*H372,2)</f>
        <v>0</v>
      </c>
      <c r="BL372" s="19" t="s">
        <v>153</v>
      </c>
      <c r="BM372" s="191" t="s">
        <v>504</v>
      </c>
    </row>
    <row r="373" spans="1:65" s="2" customFormat="1">
      <c r="A373" s="36"/>
      <c r="B373" s="37"/>
      <c r="C373" s="38"/>
      <c r="D373" s="193" t="s">
        <v>155</v>
      </c>
      <c r="E373" s="38"/>
      <c r="F373" s="194" t="s">
        <v>505</v>
      </c>
      <c r="G373" s="38"/>
      <c r="H373" s="38"/>
      <c r="I373" s="195"/>
      <c r="J373" s="38"/>
      <c r="K373" s="38"/>
      <c r="L373" s="41"/>
      <c r="M373" s="196"/>
      <c r="N373" s="197"/>
      <c r="O373" s="66"/>
      <c r="P373" s="66"/>
      <c r="Q373" s="66"/>
      <c r="R373" s="66"/>
      <c r="S373" s="66"/>
      <c r="T373" s="67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T373" s="19" t="s">
        <v>155</v>
      </c>
      <c r="AU373" s="19" t="s">
        <v>83</v>
      </c>
    </row>
    <row r="374" spans="1:65" s="2" customFormat="1" ht="33" customHeight="1">
      <c r="A374" s="36"/>
      <c r="B374" s="37"/>
      <c r="C374" s="180" t="s">
        <v>506</v>
      </c>
      <c r="D374" s="180" t="s">
        <v>148</v>
      </c>
      <c r="E374" s="181" t="s">
        <v>507</v>
      </c>
      <c r="F374" s="182" t="s">
        <v>508</v>
      </c>
      <c r="G374" s="183" t="s">
        <v>251</v>
      </c>
      <c r="H374" s="184">
        <v>41.006999999999998</v>
      </c>
      <c r="I374" s="185"/>
      <c r="J374" s="186">
        <f>ROUND(I374*H374,2)</f>
        <v>0</v>
      </c>
      <c r="K374" s="182" t="s">
        <v>19</v>
      </c>
      <c r="L374" s="41"/>
      <c r="M374" s="187" t="s">
        <v>19</v>
      </c>
      <c r="N374" s="188" t="s">
        <v>44</v>
      </c>
      <c r="O374" s="66"/>
      <c r="P374" s="189">
        <f>O374*H374</f>
        <v>0</v>
      </c>
      <c r="Q374" s="189">
        <v>0.105</v>
      </c>
      <c r="R374" s="189">
        <f>Q374*H374</f>
        <v>4.3057349999999994</v>
      </c>
      <c r="S374" s="189">
        <v>0</v>
      </c>
      <c r="T374" s="190">
        <f>S374*H374</f>
        <v>0</v>
      </c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R374" s="191" t="s">
        <v>153</v>
      </c>
      <c r="AT374" s="191" t="s">
        <v>148</v>
      </c>
      <c r="AU374" s="191" t="s">
        <v>83</v>
      </c>
      <c r="AY374" s="19" t="s">
        <v>146</v>
      </c>
      <c r="BE374" s="192">
        <f>IF(N374="základní",J374,0)</f>
        <v>0</v>
      </c>
      <c r="BF374" s="192">
        <f>IF(N374="snížená",J374,0)</f>
        <v>0</v>
      </c>
      <c r="BG374" s="192">
        <f>IF(N374="zákl. přenesená",J374,0)</f>
        <v>0</v>
      </c>
      <c r="BH374" s="192">
        <f>IF(N374="sníž. přenesená",J374,0)</f>
        <v>0</v>
      </c>
      <c r="BI374" s="192">
        <f>IF(N374="nulová",J374,0)</f>
        <v>0</v>
      </c>
      <c r="BJ374" s="19" t="s">
        <v>81</v>
      </c>
      <c r="BK374" s="192">
        <f>ROUND(I374*H374,2)</f>
        <v>0</v>
      </c>
      <c r="BL374" s="19" t="s">
        <v>153</v>
      </c>
      <c r="BM374" s="191" t="s">
        <v>509</v>
      </c>
    </row>
    <row r="375" spans="1:65" s="13" customFormat="1">
      <c r="B375" s="198"/>
      <c r="C375" s="199"/>
      <c r="D375" s="200" t="s">
        <v>157</v>
      </c>
      <c r="E375" s="201" t="s">
        <v>19</v>
      </c>
      <c r="F375" s="202" t="s">
        <v>510</v>
      </c>
      <c r="G375" s="199"/>
      <c r="H375" s="201" t="s">
        <v>19</v>
      </c>
      <c r="I375" s="203"/>
      <c r="J375" s="199"/>
      <c r="K375" s="199"/>
      <c r="L375" s="204"/>
      <c r="M375" s="205"/>
      <c r="N375" s="206"/>
      <c r="O375" s="206"/>
      <c r="P375" s="206"/>
      <c r="Q375" s="206"/>
      <c r="R375" s="206"/>
      <c r="S375" s="206"/>
      <c r="T375" s="207"/>
      <c r="AT375" s="208" t="s">
        <v>157</v>
      </c>
      <c r="AU375" s="208" t="s">
        <v>83</v>
      </c>
      <c r="AV375" s="13" t="s">
        <v>81</v>
      </c>
      <c r="AW375" s="13" t="s">
        <v>34</v>
      </c>
      <c r="AX375" s="13" t="s">
        <v>73</v>
      </c>
      <c r="AY375" s="208" t="s">
        <v>146</v>
      </c>
    </row>
    <row r="376" spans="1:65" s="14" customFormat="1">
      <c r="B376" s="209"/>
      <c r="C376" s="210"/>
      <c r="D376" s="200" t="s">
        <v>157</v>
      </c>
      <c r="E376" s="211" t="s">
        <v>19</v>
      </c>
      <c r="F376" s="212" t="s">
        <v>511</v>
      </c>
      <c r="G376" s="210"/>
      <c r="H376" s="213">
        <v>45.811999999999998</v>
      </c>
      <c r="I376" s="214"/>
      <c r="J376" s="210"/>
      <c r="K376" s="210"/>
      <c r="L376" s="215"/>
      <c r="M376" s="216"/>
      <c r="N376" s="217"/>
      <c r="O376" s="217"/>
      <c r="P376" s="217"/>
      <c r="Q376" s="217"/>
      <c r="R376" s="217"/>
      <c r="S376" s="217"/>
      <c r="T376" s="218"/>
      <c r="AT376" s="219" t="s">
        <v>157</v>
      </c>
      <c r="AU376" s="219" t="s">
        <v>83</v>
      </c>
      <c r="AV376" s="14" t="s">
        <v>83</v>
      </c>
      <c r="AW376" s="14" t="s">
        <v>34</v>
      </c>
      <c r="AX376" s="14" t="s">
        <v>73</v>
      </c>
      <c r="AY376" s="219" t="s">
        <v>146</v>
      </c>
    </row>
    <row r="377" spans="1:65" s="14" customFormat="1">
      <c r="B377" s="209"/>
      <c r="C377" s="210"/>
      <c r="D377" s="200" t="s">
        <v>157</v>
      </c>
      <c r="E377" s="211" t="s">
        <v>19</v>
      </c>
      <c r="F377" s="212" t="s">
        <v>512</v>
      </c>
      <c r="G377" s="210"/>
      <c r="H377" s="213">
        <v>-4.8049999999999997</v>
      </c>
      <c r="I377" s="214"/>
      <c r="J377" s="210"/>
      <c r="K377" s="210"/>
      <c r="L377" s="215"/>
      <c r="M377" s="216"/>
      <c r="N377" s="217"/>
      <c r="O377" s="217"/>
      <c r="P377" s="217"/>
      <c r="Q377" s="217"/>
      <c r="R377" s="217"/>
      <c r="S377" s="217"/>
      <c r="T377" s="218"/>
      <c r="AT377" s="219" t="s">
        <v>157</v>
      </c>
      <c r="AU377" s="219" t="s">
        <v>83</v>
      </c>
      <c r="AV377" s="14" t="s">
        <v>83</v>
      </c>
      <c r="AW377" s="14" t="s">
        <v>34</v>
      </c>
      <c r="AX377" s="14" t="s">
        <v>73</v>
      </c>
      <c r="AY377" s="219" t="s">
        <v>146</v>
      </c>
    </row>
    <row r="378" spans="1:65" s="15" customFormat="1">
      <c r="B378" s="220"/>
      <c r="C378" s="221"/>
      <c r="D378" s="200" t="s">
        <v>157</v>
      </c>
      <c r="E378" s="222" t="s">
        <v>19</v>
      </c>
      <c r="F378" s="223" t="s">
        <v>164</v>
      </c>
      <c r="G378" s="221"/>
      <c r="H378" s="224">
        <v>41.006999999999998</v>
      </c>
      <c r="I378" s="225"/>
      <c r="J378" s="221"/>
      <c r="K378" s="221"/>
      <c r="L378" s="226"/>
      <c r="M378" s="227"/>
      <c r="N378" s="228"/>
      <c r="O378" s="228"/>
      <c r="P378" s="228"/>
      <c r="Q378" s="228"/>
      <c r="R378" s="228"/>
      <c r="S378" s="228"/>
      <c r="T378" s="229"/>
      <c r="AT378" s="230" t="s">
        <v>157</v>
      </c>
      <c r="AU378" s="230" t="s">
        <v>83</v>
      </c>
      <c r="AV378" s="15" t="s">
        <v>153</v>
      </c>
      <c r="AW378" s="15" t="s">
        <v>34</v>
      </c>
      <c r="AX378" s="15" t="s">
        <v>81</v>
      </c>
      <c r="AY378" s="230" t="s">
        <v>146</v>
      </c>
    </row>
    <row r="379" spans="1:65" s="2" customFormat="1" ht="16.5" customHeight="1">
      <c r="A379" s="36"/>
      <c r="B379" s="37"/>
      <c r="C379" s="180" t="s">
        <v>513</v>
      </c>
      <c r="D379" s="180" t="s">
        <v>148</v>
      </c>
      <c r="E379" s="181" t="s">
        <v>514</v>
      </c>
      <c r="F379" s="182" t="s">
        <v>515</v>
      </c>
      <c r="G379" s="183" t="s">
        <v>251</v>
      </c>
      <c r="H379" s="184">
        <v>58.280999999999999</v>
      </c>
      <c r="I379" s="185"/>
      <c r="J379" s="186">
        <f>ROUND(I379*H379,2)</f>
        <v>0</v>
      </c>
      <c r="K379" s="182" t="s">
        <v>152</v>
      </c>
      <c r="L379" s="41"/>
      <c r="M379" s="187" t="s">
        <v>19</v>
      </c>
      <c r="N379" s="188" t="s">
        <v>44</v>
      </c>
      <c r="O379" s="66"/>
      <c r="P379" s="189">
        <f>O379*H379</f>
        <v>0</v>
      </c>
      <c r="Q379" s="189">
        <v>1.3520000000000001E-2</v>
      </c>
      <c r="R379" s="189">
        <f>Q379*H379</f>
        <v>0.78795912000000001</v>
      </c>
      <c r="S379" s="189">
        <v>0</v>
      </c>
      <c r="T379" s="190">
        <f>S379*H379</f>
        <v>0</v>
      </c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R379" s="191" t="s">
        <v>153</v>
      </c>
      <c r="AT379" s="191" t="s">
        <v>148</v>
      </c>
      <c r="AU379" s="191" t="s">
        <v>83</v>
      </c>
      <c r="AY379" s="19" t="s">
        <v>146</v>
      </c>
      <c r="BE379" s="192">
        <f>IF(N379="základní",J379,0)</f>
        <v>0</v>
      </c>
      <c r="BF379" s="192">
        <f>IF(N379="snížená",J379,0)</f>
        <v>0</v>
      </c>
      <c r="BG379" s="192">
        <f>IF(N379="zákl. přenesená",J379,0)</f>
        <v>0</v>
      </c>
      <c r="BH379" s="192">
        <f>IF(N379="sníž. přenesená",J379,0)</f>
        <v>0</v>
      </c>
      <c r="BI379" s="192">
        <f>IF(N379="nulová",J379,0)</f>
        <v>0</v>
      </c>
      <c r="BJ379" s="19" t="s">
        <v>81</v>
      </c>
      <c r="BK379" s="192">
        <f>ROUND(I379*H379,2)</f>
        <v>0</v>
      </c>
      <c r="BL379" s="19" t="s">
        <v>153</v>
      </c>
      <c r="BM379" s="191" t="s">
        <v>516</v>
      </c>
    </row>
    <row r="380" spans="1:65" s="2" customFormat="1">
      <c r="A380" s="36"/>
      <c r="B380" s="37"/>
      <c r="C380" s="38"/>
      <c r="D380" s="193" t="s">
        <v>155</v>
      </c>
      <c r="E380" s="38"/>
      <c r="F380" s="194" t="s">
        <v>517</v>
      </c>
      <c r="G380" s="38"/>
      <c r="H380" s="38"/>
      <c r="I380" s="195"/>
      <c r="J380" s="38"/>
      <c r="K380" s="38"/>
      <c r="L380" s="41"/>
      <c r="M380" s="196"/>
      <c r="N380" s="197"/>
      <c r="O380" s="66"/>
      <c r="P380" s="66"/>
      <c r="Q380" s="66"/>
      <c r="R380" s="66"/>
      <c r="S380" s="66"/>
      <c r="T380" s="67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T380" s="19" t="s">
        <v>155</v>
      </c>
      <c r="AU380" s="19" t="s">
        <v>83</v>
      </c>
    </row>
    <row r="381" spans="1:65" s="13" customFormat="1" ht="22.5">
      <c r="B381" s="198"/>
      <c r="C381" s="199"/>
      <c r="D381" s="200" t="s">
        <v>157</v>
      </c>
      <c r="E381" s="201" t="s">
        <v>19</v>
      </c>
      <c r="F381" s="202" t="s">
        <v>479</v>
      </c>
      <c r="G381" s="199"/>
      <c r="H381" s="201" t="s">
        <v>19</v>
      </c>
      <c r="I381" s="203"/>
      <c r="J381" s="199"/>
      <c r="K381" s="199"/>
      <c r="L381" s="204"/>
      <c r="M381" s="205"/>
      <c r="N381" s="206"/>
      <c r="O381" s="206"/>
      <c r="P381" s="206"/>
      <c r="Q381" s="206"/>
      <c r="R381" s="206"/>
      <c r="S381" s="206"/>
      <c r="T381" s="207"/>
      <c r="AT381" s="208" t="s">
        <v>157</v>
      </c>
      <c r="AU381" s="208" t="s">
        <v>83</v>
      </c>
      <c r="AV381" s="13" t="s">
        <v>81</v>
      </c>
      <c r="AW381" s="13" t="s">
        <v>34</v>
      </c>
      <c r="AX381" s="13" t="s">
        <v>73</v>
      </c>
      <c r="AY381" s="208" t="s">
        <v>146</v>
      </c>
    </row>
    <row r="382" spans="1:65" s="13" customFormat="1">
      <c r="B382" s="198"/>
      <c r="C382" s="199"/>
      <c r="D382" s="200" t="s">
        <v>157</v>
      </c>
      <c r="E382" s="201" t="s">
        <v>19</v>
      </c>
      <c r="F382" s="202" t="s">
        <v>480</v>
      </c>
      <c r="G382" s="199"/>
      <c r="H382" s="201" t="s">
        <v>19</v>
      </c>
      <c r="I382" s="203"/>
      <c r="J382" s="199"/>
      <c r="K382" s="199"/>
      <c r="L382" s="204"/>
      <c r="M382" s="205"/>
      <c r="N382" s="206"/>
      <c r="O382" s="206"/>
      <c r="P382" s="206"/>
      <c r="Q382" s="206"/>
      <c r="R382" s="206"/>
      <c r="S382" s="206"/>
      <c r="T382" s="207"/>
      <c r="AT382" s="208" t="s">
        <v>157</v>
      </c>
      <c r="AU382" s="208" t="s">
        <v>83</v>
      </c>
      <c r="AV382" s="13" t="s">
        <v>81</v>
      </c>
      <c r="AW382" s="13" t="s">
        <v>34</v>
      </c>
      <c r="AX382" s="13" t="s">
        <v>73</v>
      </c>
      <c r="AY382" s="208" t="s">
        <v>146</v>
      </c>
    </row>
    <row r="383" spans="1:65" s="13" customFormat="1">
      <c r="B383" s="198"/>
      <c r="C383" s="199"/>
      <c r="D383" s="200" t="s">
        <v>157</v>
      </c>
      <c r="E383" s="201" t="s">
        <v>19</v>
      </c>
      <c r="F383" s="202" t="s">
        <v>481</v>
      </c>
      <c r="G383" s="199"/>
      <c r="H383" s="201" t="s">
        <v>19</v>
      </c>
      <c r="I383" s="203"/>
      <c r="J383" s="199"/>
      <c r="K383" s="199"/>
      <c r="L383" s="204"/>
      <c r="M383" s="205"/>
      <c r="N383" s="206"/>
      <c r="O383" s="206"/>
      <c r="P383" s="206"/>
      <c r="Q383" s="206"/>
      <c r="R383" s="206"/>
      <c r="S383" s="206"/>
      <c r="T383" s="207"/>
      <c r="AT383" s="208" t="s">
        <v>157</v>
      </c>
      <c r="AU383" s="208" t="s">
        <v>83</v>
      </c>
      <c r="AV383" s="13" t="s">
        <v>81</v>
      </c>
      <c r="AW383" s="13" t="s">
        <v>34</v>
      </c>
      <c r="AX383" s="13" t="s">
        <v>73</v>
      </c>
      <c r="AY383" s="208" t="s">
        <v>146</v>
      </c>
    </row>
    <row r="384" spans="1:65" s="14" customFormat="1">
      <c r="B384" s="209"/>
      <c r="C384" s="210"/>
      <c r="D384" s="200" t="s">
        <v>157</v>
      </c>
      <c r="E384" s="211" t="s">
        <v>19</v>
      </c>
      <c r="F384" s="212" t="s">
        <v>518</v>
      </c>
      <c r="G384" s="210"/>
      <c r="H384" s="213">
        <v>1.05</v>
      </c>
      <c r="I384" s="214"/>
      <c r="J384" s="210"/>
      <c r="K384" s="210"/>
      <c r="L384" s="215"/>
      <c r="M384" s="216"/>
      <c r="N384" s="217"/>
      <c r="O384" s="217"/>
      <c r="P384" s="217"/>
      <c r="Q384" s="217"/>
      <c r="R384" s="217"/>
      <c r="S384" s="217"/>
      <c r="T384" s="218"/>
      <c r="AT384" s="219" t="s">
        <v>157</v>
      </c>
      <c r="AU384" s="219" t="s">
        <v>83</v>
      </c>
      <c r="AV384" s="14" t="s">
        <v>83</v>
      </c>
      <c r="AW384" s="14" t="s">
        <v>34</v>
      </c>
      <c r="AX384" s="14" t="s">
        <v>73</v>
      </c>
      <c r="AY384" s="219" t="s">
        <v>146</v>
      </c>
    </row>
    <row r="385" spans="2:51" s="13" customFormat="1">
      <c r="B385" s="198"/>
      <c r="C385" s="199"/>
      <c r="D385" s="200" t="s">
        <v>157</v>
      </c>
      <c r="E385" s="201" t="s">
        <v>19</v>
      </c>
      <c r="F385" s="202" t="s">
        <v>179</v>
      </c>
      <c r="G385" s="199"/>
      <c r="H385" s="201" t="s">
        <v>19</v>
      </c>
      <c r="I385" s="203"/>
      <c r="J385" s="199"/>
      <c r="K385" s="199"/>
      <c r="L385" s="204"/>
      <c r="M385" s="205"/>
      <c r="N385" s="206"/>
      <c r="O385" s="206"/>
      <c r="P385" s="206"/>
      <c r="Q385" s="206"/>
      <c r="R385" s="206"/>
      <c r="S385" s="206"/>
      <c r="T385" s="207"/>
      <c r="AT385" s="208" t="s">
        <v>157</v>
      </c>
      <c r="AU385" s="208" t="s">
        <v>83</v>
      </c>
      <c r="AV385" s="13" t="s">
        <v>81</v>
      </c>
      <c r="AW385" s="13" t="s">
        <v>34</v>
      </c>
      <c r="AX385" s="13" t="s">
        <v>73</v>
      </c>
      <c r="AY385" s="208" t="s">
        <v>146</v>
      </c>
    </row>
    <row r="386" spans="2:51" s="14" customFormat="1">
      <c r="B386" s="209"/>
      <c r="C386" s="210"/>
      <c r="D386" s="200" t="s">
        <v>157</v>
      </c>
      <c r="E386" s="211" t="s">
        <v>19</v>
      </c>
      <c r="F386" s="212" t="s">
        <v>519</v>
      </c>
      <c r="G386" s="210"/>
      <c r="H386" s="213">
        <v>3.3</v>
      </c>
      <c r="I386" s="214"/>
      <c r="J386" s="210"/>
      <c r="K386" s="210"/>
      <c r="L386" s="215"/>
      <c r="M386" s="216"/>
      <c r="N386" s="217"/>
      <c r="O386" s="217"/>
      <c r="P386" s="217"/>
      <c r="Q386" s="217"/>
      <c r="R386" s="217"/>
      <c r="S386" s="217"/>
      <c r="T386" s="218"/>
      <c r="AT386" s="219" t="s">
        <v>157</v>
      </c>
      <c r="AU386" s="219" t="s">
        <v>83</v>
      </c>
      <c r="AV386" s="14" t="s">
        <v>83</v>
      </c>
      <c r="AW386" s="14" t="s">
        <v>34</v>
      </c>
      <c r="AX386" s="14" t="s">
        <v>73</v>
      </c>
      <c r="AY386" s="219" t="s">
        <v>146</v>
      </c>
    </row>
    <row r="387" spans="2:51" s="13" customFormat="1">
      <c r="B387" s="198"/>
      <c r="C387" s="199"/>
      <c r="D387" s="200" t="s">
        <v>157</v>
      </c>
      <c r="E387" s="201" t="s">
        <v>19</v>
      </c>
      <c r="F387" s="202" t="s">
        <v>181</v>
      </c>
      <c r="G387" s="199"/>
      <c r="H387" s="201" t="s">
        <v>19</v>
      </c>
      <c r="I387" s="203"/>
      <c r="J387" s="199"/>
      <c r="K387" s="199"/>
      <c r="L387" s="204"/>
      <c r="M387" s="205"/>
      <c r="N387" s="206"/>
      <c r="O387" s="206"/>
      <c r="P387" s="206"/>
      <c r="Q387" s="206"/>
      <c r="R387" s="206"/>
      <c r="S387" s="206"/>
      <c r="T387" s="207"/>
      <c r="AT387" s="208" t="s">
        <v>157</v>
      </c>
      <c r="AU387" s="208" t="s">
        <v>83</v>
      </c>
      <c r="AV387" s="13" t="s">
        <v>81</v>
      </c>
      <c r="AW387" s="13" t="s">
        <v>34</v>
      </c>
      <c r="AX387" s="13" t="s">
        <v>73</v>
      </c>
      <c r="AY387" s="208" t="s">
        <v>146</v>
      </c>
    </row>
    <row r="388" spans="2:51" s="14" customFormat="1">
      <c r="B388" s="209"/>
      <c r="C388" s="210"/>
      <c r="D388" s="200" t="s">
        <v>157</v>
      </c>
      <c r="E388" s="211" t="s">
        <v>19</v>
      </c>
      <c r="F388" s="212" t="s">
        <v>520</v>
      </c>
      <c r="G388" s="210"/>
      <c r="H388" s="213">
        <v>1</v>
      </c>
      <c r="I388" s="214"/>
      <c r="J388" s="210"/>
      <c r="K388" s="210"/>
      <c r="L388" s="215"/>
      <c r="M388" s="216"/>
      <c r="N388" s="217"/>
      <c r="O388" s="217"/>
      <c r="P388" s="217"/>
      <c r="Q388" s="217"/>
      <c r="R388" s="217"/>
      <c r="S388" s="217"/>
      <c r="T388" s="218"/>
      <c r="AT388" s="219" t="s">
        <v>157</v>
      </c>
      <c r="AU388" s="219" t="s">
        <v>83</v>
      </c>
      <c r="AV388" s="14" t="s">
        <v>83</v>
      </c>
      <c r="AW388" s="14" t="s">
        <v>34</v>
      </c>
      <c r="AX388" s="14" t="s">
        <v>73</v>
      </c>
      <c r="AY388" s="219" t="s">
        <v>146</v>
      </c>
    </row>
    <row r="389" spans="2:51" s="13" customFormat="1">
      <c r="B389" s="198"/>
      <c r="C389" s="199"/>
      <c r="D389" s="200" t="s">
        <v>157</v>
      </c>
      <c r="E389" s="201" t="s">
        <v>19</v>
      </c>
      <c r="F389" s="202" t="s">
        <v>183</v>
      </c>
      <c r="G389" s="199"/>
      <c r="H389" s="201" t="s">
        <v>19</v>
      </c>
      <c r="I389" s="203"/>
      <c r="J389" s="199"/>
      <c r="K389" s="199"/>
      <c r="L389" s="204"/>
      <c r="M389" s="205"/>
      <c r="N389" s="206"/>
      <c r="O389" s="206"/>
      <c r="P389" s="206"/>
      <c r="Q389" s="206"/>
      <c r="R389" s="206"/>
      <c r="S389" s="206"/>
      <c r="T389" s="207"/>
      <c r="AT389" s="208" t="s">
        <v>157</v>
      </c>
      <c r="AU389" s="208" t="s">
        <v>83</v>
      </c>
      <c r="AV389" s="13" t="s">
        <v>81</v>
      </c>
      <c r="AW389" s="13" t="s">
        <v>34</v>
      </c>
      <c r="AX389" s="13" t="s">
        <v>73</v>
      </c>
      <c r="AY389" s="208" t="s">
        <v>146</v>
      </c>
    </row>
    <row r="390" spans="2:51" s="14" customFormat="1">
      <c r="B390" s="209"/>
      <c r="C390" s="210"/>
      <c r="D390" s="200" t="s">
        <v>157</v>
      </c>
      <c r="E390" s="211" t="s">
        <v>19</v>
      </c>
      <c r="F390" s="212" t="s">
        <v>521</v>
      </c>
      <c r="G390" s="210"/>
      <c r="H390" s="213">
        <v>0.95</v>
      </c>
      <c r="I390" s="214"/>
      <c r="J390" s="210"/>
      <c r="K390" s="210"/>
      <c r="L390" s="215"/>
      <c r="M390" s="216"/>
      <c r="N390" s="217"/>
      <c r="O390" s="217"/>
      <c r="P390" s="217"/>
      <c r="Q390" s="217"/>
      <c r="R390" s="217"/>
      <c r="S390" s="217"/>
      <c r="T390" s="218"/>
      <c r="AT390" s="219" t="s">
        <v>157</v>
      </c>
      <c r="AU390" s="219" t="s">
        <v>83</v>
      </c>
      <c r="AV390" s="14" t="s">
        <v>83</v>
      </c>
      <c r="AW390" s="14" t="s">
        <v>34</v>
      </c>
      <c r="AX390" s="14" t="s">
        <v>73</v>
      </c>
      <c r="AY390" s="219" t="s">
        <v>146</v>
      </c>
    </row>
    <row r="391" spans="2:51" s="13" customFormat="1">
      <c r="B391" s="198"/>
      <c r="C391" s="199"/>
      <c r="D391" s="200" t="s">
        <v>157</v>
      </c>
      <c r="E391" s="201" t="s">
        <v>19</v>
      </c>
      <c r="F391" s="202" t="s">
        <v>185</v>
      </c>
      <c r="G391" s="199"/>
      <c r="H391" s="201" t="s">
        <v>19</v>
      </c>
      <c r="I391" s="203"/>
      <c r="J391" s="199"/>
      <c r="K391" s="199"/>
      <c r="L391" s="204"/>
      <c r="M391" s="205"/>
      <c r="N391" s="206"/>
      <c r="O391" s="206"/>
      <c r="P391" s="206"/>
      <c r="Q391" s="206"/>
      <c r="R391" s="206"/>
      <c r="S391" s="206"/>
      <c r="T391" s="207"/>
      <c r="AT391" s="208" t="s">
        <v>157</v>
      </c>
      <c r="AU391" s="208" t="s">
        <v>83</v>
      </c>
      <c r="AV391" s="13" t="s">
        <v>81</v>
      </c>
      <c r="AW391" s="13" t="s">
        <v>34</v>
      </c>
      <c r="AX391" s="13" t="s">
        <v>73</v>
      </c>
      <c r="AY391" s="208" t="s">
        <v>146</v>
      </c>
    </row>
    <row r="392" spans="2:51" s="14" customFormat="1">
      <c r="B392" s="209"/>
      <c r="C392" s="210"/>
      <c r="D392" s="200" t="s">
        <v>157</v>
      </c>
      <c r="E392" s="211" t="s">
        <v>19</v>
      </c>
      <c r="F392" s="212" t="s">
        <v>519</v>
      </c>
      <c r="G392" s="210"/>
      <c r="H392" s="213">
        <v>3.3</v>
      </c>
      <c r="I392" s="214"/>
      <c r="J392" s="210"/>
      <c r="K392" s="210"/>
      <c r="L392" s="215"/>
      <c r="M392" s="216"/>
      <c r="N392" s="217"/>
      <c r="O392" s="217"/>
      <c r="P392" s="217"/>
      <c r="Q392" s="217"/>
      <c r="R392" s="217"/>
      <c r="S392" s="217"/>
      <c r="T392" s="218"/>
      <c r="AT392" s="219" t="s">
        <v>157</v>
      </c>
      <c r="AU392" s="219" t="s">
        <v>83</v>
      </c>
      <c r="AV392" s="14" t="s">
        <v>83</v>
      </c>
      <c r="AW392" s="14" t="s">
        <v>34</v>
      </c>
      <c r="AX392" s="14" t="s">
        <v>73</v>
      </c>
      <c r="AY392" s="219" t="s">
        <v>146</v>
      </c>
    </row>
    <row r="393" spans="2:51" s="13" customFormat="1">
      <c r="B393" s="198"/>
      <c r="C393" s="199"/>
      <c r="D393" s="200" t="s">
        <v>157</v>
      </c>
      <c r="E393" s="201" t="s">
        <v>19</v>
      </c>
      <c r="F393" s="202" t="s">
        <v>487</v>
      </c>
      <c r="G393" s="199"/>
      <c r="H393" s="201" t="s">
        <v>19</v>
      </c>
      <c r="I393" s="203"/>
      <c r="J393" s="199"/>
      <c r="K393" s="199"/>
      <c r="L393" s="204"/>
      <c r="M393" s="205"/>
      <c r="N393" s="206"/>
      <c r="O393" s="206"/>
      <c r="P393" s="206"/>
      <c r="Q393" s="206"/>
      <c r="R393" s="206"/>
      <c r="S393" s="206"/>
      <c r="T393" s="207"/>
      <c r="AT393" s="208" t="s">
        <v>157</v>
      </c>
      <c r="AU393" s="208" t="s">
        <v>83</v>
      </c>
      <c r="AV393" s="13" t="s">
        <v>81</v>
      </c>
      <c r="AW393" s="13" t="s">
        <v>34</v>
      </c>
      <c r="AX393" s="13" t="s">
        <v>73</v>
      </c>
      <c r="AY393" s="208" t="s">
        <v>146</v>
      </c>
    </row>
    <row r="394" spans="2:51" s="14" customFormat="1">
      <c r="B394" s="209"/>
      <c r="C394" s="210"/>
      <c r="D394" s="200" t="s">
        <v>157</v>
      </c>
      <c r="E394" s="211" t="s">
        <v>19</v>
      </c>
      <c r="F394" s="212" t="s">
        <v>522</v>
      </c>
      <c r="G394" s="210"/>
      <c r="H394" s="213">
        <v>14.365</v>
      </c>
      <c r="I394" s="214"/>
      <c r="J394" s="210"/>
      <c r="K394" s="210"/>
      <c r="L394" s="215"/>
      <c r="M394" s="216"/>
      <c r="N394" s="217"/>
      <c r="O394" s="217"/>
      <c r="P394" s="217"/>
      <c r="Q394" s="217"/>
      <c r="R394" s="217"/>
      <c r="S394" s="217"/>
      <c r="T394" s="218"/>
      <c r="AT394" s="219" t="s">
        <v>157</v>
      </c>
      <c r="AU394" s="219" t="s">
        <v>83</v>
      </c>
      <c r="AV394" s="14" t="s">
        <v>83</v>
      </c>
      <c r="AW394" s="14" t="s">
        <v>34</v>
      </c>
      <c r="AX394" s="14" t="s">
        <v>73</v>
      </c>
      <c r="AY394" s="219" t="s">
        <v>146</v>
      </c>
    </row>
    <row r="395" spans="2:51" s="16" customFormat="1">
      <c r="B395" s="231"/>
      <c r="C395" s="232"/>
      <c r="D395" s="200" t="s">
        <v>157</v>
      </c>
      <c r="E395" s="233" t="s">
        <v>19</v>
      </c>
      <c r="F395" s="234" t="s">
        <v>175</v>
      </c>
      <c r="G395" s="232"/>
      <c r="H395" s="235">
        <v>23.965</v>
      </c>
      <c r="I395" s="236"/>
      <c r="J395" s="232"/>
      <c r="K395" s="232"/>
      <c r="L395" s="237"/>
      <c r="M395" s="238"/>
      <c r="N395" s="239"/>
      <c r="O395" s="239"/>
      <c r="P395" s="239"/>
      <c r="Q395" s="239"/>
      <c r="R395" s="239"/>
      <c r="S395" s="239"/>
      <c r="T395" s="240"/>
      <c r="AT395" s="241" t="s">
        <v>157</v>
      </c>
      <c r="AU395" s="241" t="s">
        <v>83</v>
      </c>
      <c r="AV395" s="16" t="s">
        <v>176</v>
      </c>
      <c r="AW395" s="16" t="s">
        <v>34</v>
      </c>
      <c r="AX395" s="16" t="s">
        <v>73</v>
      </c>
      <c r="AY395" s="241" t="s">
        <v>146</v>
      </c>
    </row>
    <row r="396" spans="2:51" s="13" customFormat="1">
      <c r="B396" s="198"/>
      <c r="C396" s="199"/>
      <c r="D396" s="200" t="s">
        <v>157</v>
      </c>
      <c r="E396" s="201" t="s">
        <v>19</v>
      </c>
      <c r="F396" s="202" t="s">
        <v>523</v>
      </c>
      <c r="G396" s="199"/>
      <c r="H396" s="201" t="s">
        <v>19</v>
      </c>
      <c r="I396" s="203"/>
      <c r="J396" s="199"/>
      <c r="K396" s="199"/>
      <c r="L396" s="204"/>
      <c r="M396" s="205"/>
      <c r="N396" s="206"/>
      <c r="O396" s="206"/>
      <c r="P396" s="206"/>
      <c r="Q396" s="206"/>
      <c r="R396" s="206"/>
      <c r="S396" s="206"/>
      <c r="T396" s="207"/>
      <c r="AT396" s="208" t="s">
        <v>157</v>
      </c>
      <c r="AU396" s="208" t="s">
        <v>83</v>
      </c>
      <c r="AV396" s="13" t="s">
        <v>81</v>
      </c>
      <c r="AW396" s="13" t="s">
        <v>34</v>
      </c>
      <c r="AX396" s="13" t="s">
        <v>73</v>
      </c>
      <c r="AY396" s="208" t="s">
        <v>146</v>
      </c>
    </row>
    <row r="397" spans="2:51" s="13" customFormat="1">
      <c r="B397" s="198"/>
      <c r="C397" s="199"/>
      <c r="D397" s="200" t="s">
        <v>157</v>
      </c>
      <c r="E397" s="201" t="s">
        <v>19</v>
      </c>
      <c r="F397" s="202" t="s">
        <v>524</v>
      </c>
      <c r="G397" s="199"/>
      <c r="H397" s="201" t="s">
        <v>19</v>
      </c>
      <c r="I397" s="203"/>
      <c r="J397" s="199"/>
      <c r="K397" s="199"/>
      <c r="L397" s="204"/>
      <c r="M397" s="205"/>
      <c r="N397" s="206"/>
      <c r="O397" s="206"/>
      <c r="P397" s="206"/>
      <c r="Q397" s="206"/>
      <c r="R397" s="206"/>
      <c r="S397" s="206"/>
      <c r="T397" s="207"/>
      <c r="AT397" s="208" t="s">
        <v>157</v>
      </c>
      <c r="AU397" s="208" t="s">
        <v>83</v>
      </c>
      <c r="AV397" s="13" t="s">
        <v>81</v>
      </c>
      <c r="AW397" s="13" t="s">
        <v>34</v>
      </c>
      <c r="AX397" s="13" t="s">
        <v>73</v>
      </c>
      <c r="AY397" s="208" t="s">
        <v>146</v>
      </c>
    </row>
    <row r="398" spans="2:51" s="14" customFormat="1">
      <c r="B398" s="209"/>
      <c r="C398" s="210"/>
      <c r="D398" s="200" t="s">
        <v>157</v>
      </c>
      <c r="E398" s="211" t="s">
        <v>19</v>
      </c>
      <c r="F398" s="212" t="s">
        <v>525</v>
      </c>
      <c r="G398" s="210"/>
      <c r="H398" s="213">
        <v>2.7719999999999998</v>
      </c>
      <c r="I398" s="214"/>
      <c r="J398" s="210"/>
      <c r="K398" s="210"/>
      <c r="L398" s="215"/>
      <c r="M398" s="216"/>
      <c r="N398" s="217"/>
      <c r="O398" s="217"/>
      <c r="P398" s="217"/>
      <c r="Q398" s="217"/>
      <c r="R398" s="217"/>
      <c r="S398" s="217"/>
      <c r="T398" s="218"/>
      <c r="AT398" s="219" t="s">
        <v>157</v>
      </c>
      <c r="AU398" s="219" t="s">
        <v>83</v>
      </c>
      <c r="AV398" s="14" t="s">
        <v>83</v>
      </c>
      <c r="AW398" s="14" t="s">
        <v>34</v>
      </c>
      <c r="AX398" s="14" t="s">
        <v>73</v>
      </c>
      <c r="AY398" s="219" t="s">
        <v>146</v>
      </c>
    </row>
    <row r="399" spans="2:51" s="16" customFormat="1">
      <c r="B399" s="231"/>
      <c r="C399" s="232"/>
      <c r="D399" s="200" t="s">
        <v>157</v>
      </c>
      <c r="E399" s="233" t="s">
        <v>19</v>
      </c>
      <c r="F399" s="234" t="s">
        <v>175</v>
      </c>
      <c r="G399" s="232"/>
      <c r="H399" s="235">
        <v>2.7719999999999998</v>
      </c>
      <c r="I399" s="236"/>
      <c r="J399" s="232"/>
      <c r="K399" s="232"/>
      <c r="L399" s="237"/>
      <c r="M399" s="238"/>
      <c r="N399" s="239"/>
      <c r="O399" s="239"/>
      <c r="P399" s="239"/>
      <c r="Q399" s="239"/>
      <c r="R399" s="239"/>
      <c r="S399" s="239"/>
      <c r="T399" s="240"/>
      <c r="AT399" s="241" t="s">
        <v>157</v>
      </c>
      <c r="AU399" s="241" t="s">
        <v>83</v>
      </c>
      <c r="AV399" s="16" t="s">
        <v>176</v>
      </c>
      <c r="AW399" s="16" t="s">
        <v>34</v>
      </c>
      <c r="AX399" s="16" t="s">
        <v>73</v>
      </c>
      <c r="AY399" s="241" t="s">
        <v>146</v>
      </c>
    </row>
    <row r="400" spans="2:51" s="13" customFormat="1">
      <c r="B400" s="198"/>
      <c r="C400" s="199"/>
      <c r="D400" s="200" t="s">
        <v>157</v>
      </c>
      <c r="E400" s="201" t="s">
        <v>19</v>
      </c>
      <c r="F400" s="202" t="s">
        <v>510</v>
      </c>
      <c r="G400" s="199"/>
      <c r="H400" s="201" t="s">
        <v>19</v>
      </c>
      <c r="I400" s="203"/>
      <c r="J400" s="199"/>
      <c r="K400" s="199"/>
      <c r="L400" s="204"/>
      <c r="M400" s="205"/>
      <c r="N400" s="206"/>
      <c r="O400" s="206"/>
      <c r="P400" s="206"/>
      <c r="Q400" s="206"/>
      <c r="R400" s="206"/>
      <c r="S400" s="206"/>
      <c r="T400" s="207"/>
      <c r="AT400" s="208" t="s">
        <v>157</v>
      </c>
      <c r="AU400" s="208" t="s">
        <v>83</v>
      </c>
      <c r="AV400" s="13" t="s">
        <v>81</v>
      </c>
      <c r="AW400" s="13" t="s">
        <v>34</v>
      </c>
      <c r="AX400" s="13" t="s">
        <v>73</v>
      </c>
      <c r="AY400" s="208" t="s">
        <v>146</v>
      </c>
    </row>
    <row r="401" spans="1:65" s="14" customFormat="1">
      <c r="B401" s="209"/>
      <c r="C401" s="210"/>
      <c r="D401" s="200" t="s">
        <v>157</v>
      </c>
      <c r="E401" s="211" t="s">
        <v>19</v>
      </c>
      <c r="F401" s="212" t="s">
        <v>526</v>
      </c>
      <c r="G401" s="210"/>
      <c r="H401" s="213">
        <v>17.739999999999998</v>
      </c>
      <c r="I401" s="214"/>
      <c r="J401" s="210"/>
      <c r="K401" s="210"/>
      <c r="L401" s="215"/>
      <c r="M401" s="216"/>
      <c r="N401" s="217"/>
      <c r="O401" s="217"/>
      <c r="P401" s="217"/>
      <c r="Q401" s="217"/>
      <c r="R401" s="217"/>
      <c r="S401" s="217"/>
      <c r="T401" s="218"/>
      <c r="AT401" s="219" t="s">
        <v>157</v>
      </c>
      <c r="AU401" s="219" t="s">
        <v>83</v>
      </c>
      <c r="AV401" s="14" t="s">
        <v>83</v>
      </c>
      <c r="AW401" s="14" t="s">
        <v>34</v>
      </c>
      <c r="AX401" s="14" t="s">
        <v>73</v>
      </c>
      <c r="AY401" s="219" t="s">
        <v>146</v>
      </c>
    </row>
    <row r="402" spans="1:65" s="14" customFormat="1">
      <c r="B402" s="209"/>
      <c r="C402" s="210"/>
      <c r="D402" s="200" t="s">
        <v>157</v>
      </c>
      <c r="E402" s="211" t="s">
        <v>19</v>
      </c>
      <c r="F402" s="212" t="s">
        <v>527</v>
      </c>
      <c r="G402" s="210"/>
      <c r="H402" s="213">
        <v>17.5</v>
      </c>
      <c r="I402" s="214"/>
      <c r="J402" s="210"/>
      <c r="K402" s="210"/>
      <c r="L402" s="215"/>
      <c r="M402" s="216"/>
      <c r="N402" s="217"/>
      <c r="O402" s="217"/>
      <c r="P402" s="217"/>
      <c r="Q402" s="217"/>
      <c r="R402" s="217"/>
      <c r="S402" s="217"/>
      <c r="T402" s="218"/>
      <c r="AT402" s="219" t="s">
        <v>157</v>
      </c>
      <c r="AU402" s="219" t="s">
        <v>83</v>
      </c>
      <c r="AV402" s="14" t="s">
        <v>83</v>
      </c>
      <c r="AW402" s="14" t="s">
        <v>34</v>
      </c>
      <c r="AX402" s="14" t="s">
        <v>73</v>
      </c>
      <c r="AY402" s="219" t="s">
        <v>146</v>
      </c>
    </row>
    <row r="403" spans="1:65" s="14" customFormat="1">
      <c r="B403" s="209"/>
      <c r="C403" s="210"/>
      <c r="D403" s="200" t="s">
        <v>157</v>
      </c>
      <c r="E403" s="211" t="s">
        <v>19</v>
      </c>
      <c r="F403" s="212" t="s">
        <v>528</v>
      </c>
      <c r="G403" s="210"/>
      <c r="H403" s="213">
        <v>-3.6960000000000002</v>
      </c>
      <c r="I403" s="214"/>
      <c r="J403" s="210"/>
      <c r="K403" s="210"/>
      <c r="L403" s="215"/>
      <c r="M403" s="216"/>
      <c r="N403" s="217"/>
      <c r="O403" s="217"/>
      <c r="P403" s="217"/>
      <c r="Q403" s="217"/>
      <c r="R403" s="217"/>
      <c r="S403" s="217"/>
      <c r="T403" s="218"/>
      <c r="AT403" s="219" t="s">
        <v>157</v>
      </c>
      <c r="AU403" s="219" t="s">
        <v>83</v>
      </c>
      <c r="AV403" s="14" t="s">
        <v>83</v>
      </c>
      <c r="AW403" s="14" t="s">
        <v>34</v>
      </c>
      <c r="AX403" s="14" t="s">
        <v>73</v>
      </c>
      <c r="AY403" s="219" t="s">
        <v>146</v>
      </c>
    </row>
    <row r="404" spans="1:65" s="16" customFormat="1">
      <c r="B404" s="231"/>
      <c r="C404" s="232"/>
      <c r="D404" s="200" t="s">
        <v>157</v>
      </c>
      <c r="E404" s="233" t="s">
        <v>19</v>
      </c>
      <c r="F404" s="234" t="s">
        <v>175</v>
      </c>
      <c r="G404" s="232"/>
      <c r="H404" s="235">
        <v>31.544</v>
      </c>
      <c r="I404" s="236"/>
      <c r="J404" s="232"/>
      <c r="K404" s="232"/>
      <c r="L404" s="237"/>
      <c r="M404" s="238"/>
      <c r="N404" s="239"/>
      <c r="O404" s="239"/>
      <c r="P404" s="239"/>
      <c r="Q404" s="239"/>
      <c r="R404" s="239"/>
      <c r="S404" s="239"/>
      <c r="T404" s="240"/>
      <c r="AT404" s="241" t="s">
        <v>157</v>
      </c>
      <c r="AU404" s="241" t="s">
        <v>83</v>
      </c>
      <c r="AV404" s="16" t="s">
        <v>176</v>
      </c>
      <c r="AW404" s="16" t="s">
        <v>34</v>
      </c>
      <c r="AX404" s="16" t="s">
        <v>73</v>
      </c>
      <c r="AY404" s="241" t="s">
        <v>146</v>
      </c>
    </row>
    <row r="405" spans="1:65" s="15" customFormat="1">
      <c r="B405" s="220"/>
      <c r="C405" s="221"/>
      <c r="D405" s="200" t="s">
        <v>157</v>
      </c>
      <c r="E405" s="222" t="s">
        <v>19</v>
      </c>
      <c r="F405" s="223" t="s">
        <v>164</v>
      </c>
      <c r="G405" s="221"/>
      <c r="H405" s="224">
        <v>58.280999999999999</v>
      </c>
      <c r="I405" s="225"/>
      <c r="J405" s="221"/>
      <c r="K405" s="221"/>
      <c r="L405" s="226"/>
      <c r="M405" s="227"/>
      <c r="N405" s="228"/>
      <c r="O405" s="228"/>
      <c r="P405" s="228"/>
      <c r="Q405" s="228"/>
      <c r="R405" s="228"/>
      <c r="S405" s="228"/>
      <c r="T405" s="229"/>
      <c r="AT405" s="230" t="s">
        <v>157</v>
      </c>
      <c r="AU405" s="230" t="s">
        <v>83</v>
      </c>
      <c r="AV405" s="15" t="s">
        <v>153</v>
      </c>
      <c r="AW405" s="15" t="s">
        <v>34</v>
      </c>
      <c r="AX405" s="15" t="s">
        <v>81</v>
      </c>
      <c r="AY405" s="230" t="s">
        <v>146</v>
      </c>
    </row>
    <row r="406" spans="1:65" s="2" customFormat="1" ht="16.5" customHeight="1">
      <c r="A406" s="36"/>
      <c r="B406" s="37"/>
      <c r="C406" s="180" t="s">
        <v>529</v>
      </c>
      <c r="D406" s="180" t="s">
        <v>148</v>
      </c>
      <c r="E406" s="181" t="s">
        <v>530</v>
      </c>
      <c r="F406" s="182" t="s">
        <v>531</v>
      </c>
      <c r="G406" s="183" t="s">
        <v>251</v>
      </c>
      <c r="H406" s="184">
        <v>58.280999999999999</v>
      </c>
      <c r="I406" s="185"/>
      <c r="J406" s="186">
        <f>ROUND(I406*H406,2)</f>
        <v>0</v>
      </c>
      <c r="K406" s="182" t="s">
        <v>152</v>
      </c>
      <c r="L406" s="41"/>
      <c r="M406" s="187" t="s">
        <v>19</v>
      </c>
      <c r="N406" s="188" t="s">
        <v>44</v>
      </c>
      <c r="O406" s="66"/>
      <c r="P406" s="189">
        <f>O406*H406</f>
        <v>0</v>
      </c>
      <c r="Q406" s="189">
        <v>0</v>
      </c>
      <c r="R406" s="189">
        <f>Q406*H406</f>
        <v>0</v>
      </c>
      <c r="S406" s="189">
        <v>0</v>
      </c>
      <c r="T406" s="190">
        <f>S406*H406</f>
        <v>0</v>
      </c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R406" s="191" t="s">
        <v>153</v>
      </c>
      <c r="AT406" s="191" t="s">
        <v>148</v>
      </c>
      <c r="AU406" s="191" t="s">
        <v>83</v>
      </c>
      <c r="AY406" s="19" t="s">
        <v>146</v>
      </c>
      <c r="BE406" s="192">
        <f>IF(N406="základní",J406,0)</f>
        <v>0</v>
      </c>
      <c r="BF406" s="192">
        <f>IF(N406="snížená",J406,0)</f>
        <v>0</v>
      </c>
      <c r="BG406" s="192">
        <f>IF(N406="zákl. přenesená",J406,0)</f>
        <v>0</v>
      </c>
      <c r="BH406" s="192">
        <f>IF(N406="sníž. přenesená",J406,0)</f>
        <v>0</v>
      </c>
      <c r="BI406" s="192">
        <f>IF(N406="nulová",J406,0)</f>
        <v>0</v>
      </c>
      <c r="BJ406" s="19" t="s">
        <v>81</v>
      </c>
      <c r="BK406" s="192">
        <f>ROUND(I406*H406,2)</f>
        <v>0</v>
      </c>
      <c r="BL406" s="19" t="s">
        <v>153</v>
      </c>
      <c r="BM406" s="191" t="s">
        <v>532</v>
      </c>
    </row>
    <row r="407" spans="1:65" s="2" customFormat="1">
      <c r="A407" s="36"/>
      <c r="B407" s="37"/>
      <c r="C407" s="38"/>
      <c r="D407" s="193" t="s">
        <v>155</v>
      </c>
      <c r="E407" s="38"/>
      <c r="F407" s="194" t="s">
        <v>533</v>
      </c>
      <c r="G407" s="38"/>
      <c r="H407" s="38"/>
      <c r="I407" s="195"/>
      <c r="J407" s="38"/>
      <c r="K407" s="38"/>
      <c r="L407" s="41"/>
      <c r="M407" s="196"/>
      <c r="N407" s="197"/>
      <c r="O407" s="66"/>
      <c r="P407" s="66"/>
      <c r="Q407" s="66"/>
      <c r="R407" s="66"/>
      <c r="S407" s="66"/>
      <c r="T407" s="67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T407" s="19" t="s">
        <v>155</v>
      </c>
      <c r="AU407" s="19" t="s">
        <v>83</v>
      </c>
    </row>
    <row r="408" spans="1:65" s="2" customFormat="1" ht="37.9" customHeight="1">
      <c r="A408" s="36"/>
      <c r="B408" s="37"/>
      <c r="C408" s="180" t="s">
        <v>534</v>
      </c>
      <c r="D408" s="180" t="s">
        <v>148</v>
      </c>
      <c r="E408" s="181" t="s">
        <v>535</v>
      </c>
      <c r="F408" s="182" t="s">
        <v>536</v>
      </c>
      <c r="G408" s="183" t="s">
        <v>251</v>
      </c>
      <c r="H408" s="184">
        <v>1147.7</v>
      </c>
      <c r="I408" s="185"/>
      <c r="J408" s="186">
        <f>ROUND(I408*H408,2)</f>
        <v>0</v>
      </c>
      <c r="K408" s="182" t="s">
        <v>152</v>
      </c>
      <c r="L408" s="41"/>
      <c r="M408" s="187" t="s">
        <v>19</v>
      </c>
      <c r="N408" s="188" t="s">
        <v>44</v>
      </c>
      <c r="O408" s="66"/>
      <c r="P408" s="189">
        <f>O408*H408</f>
        <v>0</v>
      </c>
      <c r="Q408" s="189">
        <v>5.2399999999999999E-3</v>
      </c>
      <c r="R408" s="189">
        <f>Q408*H408</f>
        <v>6.0139480000000001</v>
      </c>
      <c r="S408" s="189">
        <v>0</v>
      </c>
      <c r="T408" s="190">
        <f>S408*H408</f>
        <v>0</v>
      </c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R408" s="191" t="s">
        <v>153</v>
      </c>
      <c r="AT408" s="191" t="s">
        <v>148</v>
      </c>
      <c r="AU408" s="191" t="s">
        <v>83</v>
      </c>
      <c r="AY408" s="19" t="s">
        <v>146</v>
      </c>
      <c r="BE408" s="192">
        <f>IF(N408="základní",J408,0)</f>
        <v>0</v>
      </c>
      <c r="BF408" s="192">
        <f>IF(N408="snížená",J408,0)</f>
        <v>0</v>
      </c>
      <c r="BG408" s="192">
        <f>IF(N408="zákl. přenesená",J408,0)</f>
        <v>0</v>
      </c>
      <c r="BH408" s="192">
        <f>IF(N408="sníž. přenesená",J408,0)</f>
        <v>0</v>
      </c>
      <c r="BI408" s="192">
        <f>IF(N408="nulová",J408,0)</f>
        <v>0</v>
      </c>
      <c r="BJ408" s="19" t="s">
        <v>81</v>
      </c>
      <c r="BK408" s="192">
        <f>ROUND(I408*H408,2)</f>
        <v>0</v>
      </c>
      <c r="BL408" s="19" t="s">
        <v>153</v>
      </c>
      <c r="BM408" s="191" t="s">
        <v>537</v>
      </c>
    </row>
    <row r="409" spans="1:65" s="2" customFormat="1">
      <c r="A409" s="36"/>
      <c r="B409" s="37"/>
      <c r="C409" s="38"/>
      <c r="D409" s="193" t="s">
        <v>155</v>
      </c>
      <c r="E409" s="38"/>
      <c r="F409" s="194" t="s">
        <v>538</v>
      </c>
      <c r="G409" s="38"/>
      <c r="H409" s="38"/>
      <c r="I409" s="195"/>
      <c r="J409" s="38"/>
      <c r="K409" s="38"/>
      <c r="L409" s="41"/>
      <c r="M409" s="196"/>
      <c r="N409" s="197"/>
      <c r="O409" s="66"/>
      <c r="P409" s="66"/>
      <c r="Q409" s="66"/>
      <c r="R409" s="66"/>
      <c r="S409" s="66"/>
      <c r="T409" s="67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T409" s="19" t="s">
        <v>155</v>
      </c>
      <c r="AU409" s="19" t="s">
        <v>83</v>
      </c>
    </row>
    <row r="410" spans="1:65" s="2" customFormat="1" ht="37.9" customHeight="1">
      <c r="A410" s="36"/>
      <c r="B410" s="37"/>
      <c r="C410" s="180" t="s">
        <v>539</v>
      </c>
      <c r="D410" s="180" t="s">
        <v>148</v>
      </c>
      <c r="E410" s="181" t="s">
        <v>540</v>
      </c>
      <c r="F410" s="182" t="s">
        <v>541</v>
      </c>
      <c r="G410" s="183" t="s">
        <v>361</v>
      </c>
      <c r="H410" s="184">
        <v>175</v>
      </c>
      <c r="I410" s="185"/>
      <c r="J410" s="186">
        <f>ROUND(I410*H410,2)</f>
        <v>0</v>
      </c>
      <c r="K410" s="182" t="s">
        <v>152</v>
      </c>
      <c r="L410" s="41"/>
      <c r="M410" s="187" t="s">
        <v>19</v>
      </c>
      <c r="N410" s="188" t="s">
        <v>44</v>
      </c>
      <c r="O410" s="66"/>
      <c r="P410" s="189">
        <f>O410*H410</f>
        <v>0</v>
      </c>
      <c r="Q410" s="189">
        <v>4.0000000000000003E-5</v>
      </c>
      <c r="R410" s="189">
        <f>Q410*H410</f>
        <v>7.0000000000000001E-3</v>
      </c>
      <c r="S410" s="189">
        <v>0</v>
      </c>
      <c r="T410" s="190">
        <f>S410*H410</f>
        <v>0</v>
      </c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R410" s="191" t="s">
        <v>153</v>
      </c>
      <c r="AT410" s="191" t="s">
        <v>148</v>
      </c>
      <c r="AU410" s="191" t="s">
        <v>83</v>
      </c>
      <c r="AY410" s="19" t="s">
        <v>146</v>
      </c>
      <c r="BE410" s="192">
        <f>IF(N410="základní",J410,0)</f>
        <v>0</v>
      </c>
      <c r="BF410" s="192">
        <f>IF(N410="snížená",J410,0)</f>
        <v>0</v>
      </c>
      <c r="BG410" s="192">
        <f>IF(N410="zákl. přenesená",J410,0)</f>
        <v>0</v>
      </c>
      <c r="BH410" s="192">
        <f>IF(N410="sníž. přenesená",J410,0)</f>
        <v>0</v>
      </c>
      <c r="BI410" s="192">
        <f>IF(N410="nulová",J410,0)</f>
        <v>0</v>
      </c>
      <c r="BJ410" s="19" t="s">
        <v>81</v>
      </c>
      <c r="BK410" s="192">
        <f>ROUND(I410*H410,2)</f>
        <v>0</v>
      </c>
      <c r="BL410" s="19" t="s">
        <v>153</v>
      </c>
      <c r="BM410" s="191" t="s">
        <v>542</v>
      </c>
    </row>
    <row r="411" spans="1:65" s="2" customFormat="1">
      <c r="A411" s="36"/>
      <c r="B411" s="37"/>
      <c r="C411" s="38"/>
      <c r="D411" s="193" t="s">
        <v>155</v>
      </c>
      <c r="E411" s="38"/>
      <c r="F411" s="194" t="s">
        <v>543</v>
      </c>
      <c r="G411" s="38"/>
      <c r="H411" s="38"/>
      <c r="I411" s="195"/>
      <c r="J411" s="38"/>
      <c r="K411" s="38"/>
      <c r="L411" s="41"/>
      <c r="M411" s="196"/>
      <c r="N411" s="197"/>
      <c r="O411" s="66"/>
      <c r="P411" s="66"/>
      <c r="Q411" s="66"/>
      <c r="R411" s="66"/>
      <c r="S411" s="66"/>
      <c r="T411" s="67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T411" s="19" t="s">
        <v>155</v>
      </c>
      <c r="AU411" s="19" t="s">
        <v>83</v>
      </c>
    </row>
    <row r="412" spans="1:65" s="14" customFormat="1">
      <c r="B412" s="209"/>
      <c r="C412" s="210"/>
      <c r="D412" s="200" t="s">
        <v>157</v>
      </c>
      <c r="E412" s="211" t="s">
        <v>19</v>
      </c>
      <c r="F412" s="212" t="s">
        <v>544</v>
      </c>
      <c r="G412" s="210"/>
      <c r="H412" s="213">
        <v>175</v>
      </c>
      <c r="I412" s="214"/>
      <c r="J412" s="210"/>
      <c r="K412" s="210"/>
      <c r="L412" s="215"/>
      <c r="M412" s="216"/>
      <c r="N412" s="217"/>
      <c r="O412" s="217"/>
      <c r="P412" s="217"/>
      <c r="Q412" s="217"/>
      <c r="R412" s="217"/>
      <c r="S412" s="217"/>
      <c r="T412" s="218"/>
      <c r="AT412" s="219" t="s">
        <v>157</v>
      </c>
      <c r="AU412" s="219" t="s">
        <v>83</v>
      </c>
      <c r="AV412" s="14" t="s">
        <v>83</v>
      </c>
      <c r="AW412" s="14" t="s">
        <v>34</v>
      </c>
      <c r="AX412" s="14" t="s">
        <v>81</v>
      </c>
      <c r="AY412" s="219" t="s">
        <v>146</v>
      </c>
    </row>
    <row r="413" spans="1:65" s="2" customFormat="1" ht="33" customHeight="1">
      <c r="A413" s="36"/>
      <c r="B413" s="37"/>
      <c r="C413" s="180" t="s">
        <v>545</v>
      </c>
      <c r="D413" s="180" t="s">
        <v>148</v>
      </c>
      <c r="E413" s="181" t="s">
        <v>546</v>
      </c>
      <c r="F413" s="182" t="s">
        <v>547</v>
      </c>
      <c r="G413" s="183" t="s">
        <v>361</v>
      </c>
      <c r="H413" s="184">
        <v>319</v>
      </c>
      <c r="I413" s="185"/>
      <c r="J413" s="186">
        <f>ROUND(I413*H413,2)</f>
        <v>0</v>
      </c>
      <c r="K413" s="182" t="s">
        <v>152</v>
      </c>
      <c r="L413" s="41"/>
      <c r="M413" s="187" t="s">
        <v>19</v>
      </c>
      <c r="N413" s="188" t="s">
        <v>44</v>
      </c>
      <c r="O413" s="66"/>
      <c r="P413" s="189">
        <f>O413*H413</f>
        <v>0</v>
      </c>
      <c r="Q413" s="189">
        <v>1.0000000000000001E-5</v>
      </c>
      <c r="R413" s="189">
        <f>Q413*H413</f>
        <v>3.1900000000000001E-3</v>
      </c>
      <c r="S413" s="189">
        <v>0</v>
      </c>
      <c r="T413" s="190">
        <f>S413*H413</f>
        <v>0</v>
      </c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R413" s="191" t="s">
        <v>153</v>
      </c>
      <c r="AT413" s="191" t="s">
        <v>148</v>
      </c>
      <c r="AU413" s="191" t="s">
        <v>83</v>
      </c>
      <c r="AY413" s="19" t="s">
        <v>146</v>
      </c>
      <c r="BE413" s="192">
        <f>IF(N413="základní",J413,0)</f>
        <v>0</v>
      </c>
      <c r="BF413" s="192">
        <f>IF(N413="snížená",J413,0)</f>
        <v>0</v>
      </c>
      <c r="BG413" s="192">
        <f>IF(N413="zákl. přenesená",J413,0)</f>
        <v>0</v>
      </c>
      <c r="BH413" s="192">
        <f>IF(N413="sníž. přenesená",J413,0)</f>
        <v>0</v>
      </c>
      <c r="BI413" s="192">
        <f>IF(N413="nulová",J413,0)</f>
        <v>0</v>
      </c>
      <c r="BJ413" s="19" t="s">
        <v>81</v>
      </c>
      <c r="BK413" s="192">
        <f>ROUND(I413*H413,2)</f>
        <v>0</v>
      </c>
      <c r="BL413" s="19" t="s">
        <v>153</v>
      </c>
      <c r="BM413" s="191" t="s">
        <v>548</v>
      </c>
    </row>
    <row r="414" spans="1:65" s="2" customFormat="1">
      <c r="A414" s="36"/>
      <c r="B414" s="37"/>
      <c r="C414" s="38"/>
      <c r="D414" s="193" t="s">
        <v>155</v>
      </c>
      <c r="E414" s="38"/>
      <c r="F414" s="194" t="s">
        <v>549</v>
      </c>
      <c r="G414" s="38"/>
      <c r="H414" s="38"/>
      <c r="I414" s="195"/>
      <c r="J414" s="38"/>
      <c r="K414" s="38"/>
      <c r="L414" s="41"/>
      <c r="M414" s="196"/>
      <c r="N414" s="197"/>
      <c r="O414" s="66"/>
      <c r="P414" s="66"/>
      <c r="Q414" s="66"/>
      <c r="R414" s="66"/>
      <c r="S414" s="66"/>
      <c r="T414" s="67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36"/>
      <c r="AT414" s="19" t="s">
        <v>155</v>
      </c>
      <c r="AU414" s="19" t="s">
        <v>83</v>
      </c>
    </row>
    <row r="415" spans="1:65" s="13" customFormat="1">
      <c r="B415" s="198"/>
      <c r="C415" s="199"/>
      <c r="D415" s="200" t="s">
        <v>157</v>
      </c>
      <c r="E415" s="201" t="s">
        <v>19</v>
      </c>
      <c r="F415" s="202" t="s">
        <v>550</v>
      </c>
      <c r="G415" s="199"/>
      <c r="H415" s="201" t="s">
        <v>19</v>
      </c>
      <c r="I415" s="203"/>
      <c r="J415" s="199"/>
      <c r="K415" s="199"/>
      <c r="L415" s="204"/>
      <c r="M415" s="205"/>
      <c r="N415" s="206"/>
      <c r="O415" s="206"/>
      <c r="P415" s="206"/>
      <c r="Q415" s="206"/>
      <c r="R415" s="206"/>
      <c r="S415" s="206"/>
      <c r="T415" s="207"/>
      <c r="AT415" s="208" t="s">
        <v>157</v>
      </c>
      <c r="AU415" s="208" t="s">
        <v>83</v>
      </c>
      <c r="AV415" s="13" t="s">
        <v>81</v>
      </c>
      <c r="AW415" s="13" t="s">
        <v>34</v>
      </c>
      <c r="AX415" s="13" t="s">
        <v>73</v>
      </c>
      <c r="AY415" s="208" t="s">
        <v>146</v>
      </c>
    </row>
    <row r="416" spans="1:65" s="14" customFormat="1">
      <c r="B416" s="209"/>
      <c r="C416" s="210"/>
      <c r="D416" s="200" t="s">
        <v>157</v>
      </c>
      <c r="E416" s="211" t="s">
        <v>19</v>
      </c>
      <c r="F416" s="212" t="s">
        <v>551</v>
      </c>
      <c r="G416" s="210"/>
      <c r="H416" s="213">
        <v>319</v>
      </c>
      <c r="I416" s="214"/>
      <c r="J416" s="210"/>
      <c r="K416" s="210"/>
      <c r="L416" s="215"/>
      <c r="M416" s="216"/>
      <c r="N416" s="217"/>
      <c r="O416" s="217"/>
      <c r="P416" s="217"/>
      <c r="Q416" s="217"/>
      <c r="R416" s="217"/>
      <c r="S416" s="217"/>
      <c r="T416" s="218"/>
      <c r="AT416" s="219" t="s">
        <v>157</v>
      </c>
      <c r="AU416" s="219" t="s">
        <v>83</v>
      </c>
      <c r="AV416" s="14" t="s">
        <v>83</v>
      </c>
      <c r="AW416" s="14" t="s">
        <v>34</v>
      </c>
      <c r="AX416" s="14" t="s">
        <v>81</v>
      </c>
      <c r="AY416" s="219" t="s">
        <v>146</v>
      </c>
    </row>
    <row r="417" spans="1:65" s="2" customFormat="1" ht="24.2" customHeight="1">
      <c r="A417" s="36"/>
      <c r="B417" s="37"/>
      <c r="C417" s="180" t="s">
        <v>552</v>
      </c>
      <c r="D417" s="180" t="s">
        <v>148</v>
      </c>
      <c r="E417" s="181" t="s">
        <v>553</v>
      </c>
      <c r="F417" s="182" t="s">
        <v>554</v>
      </c>
      <c r="G417" s="183" t="s">
        <v>361</v>
      </c>
      <c r="H417" s="184">
        <v>319</v>
      </c>
      <c r="I417" s="185"/>
      <c r="J417" s="186">
        <f>ROUND(I417*H417,2)</f>
        <v>0</v>
      </c>
      <c r="K417" s="182" t="s">
        <v>152</v>
      </c>
      <c r="L417" s="41"/>
      <c r="M417" s="187" t="s">
        <v>19</v>
      </c>
      <c r="N417" s="188" t="s">
        <v>44</v>
      </c>
      <c r="O417" s="66"/>
      <c r="P417" s="189">
        <f>O417*H417</f>
        <v>0</v>
      </c>
      <c r="Q417" s="189">
        <v>8.0000000000000007E-5</v>
      </c>
      <c r="R417" s="189">
        <f>Q417*H417</f>
        <v>2.5520000000000001E-2</v>
      </c>
      <c r="S417" s="189">
        <v>0</v>
      </c>
      <c r="T417" s="190">
        <f>S417*H417</f>
        <v>0</v>
      </c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  <c r="AE417" s="36"/>
      <c r="AR417" s="191" t="s">
        <v>153</v>
      </c>
      <c r="AT417" s="191" t="s">
        <v>148</v>
      </c>
      <c r="AU417" s="191" t="s">
        <v>83</v>
      </c>
      <c r="AY417" s="19" t="s">
        <v>146</v>
      </c>
      <c r="BE417" s="192">
        <f>IF(N417="základní",J417,0)</f>
        <v>0</v>
      </c>
      <c r="BF417" s="192">
        <f>IF(N417="snížená",J417,0)</f>
        <v>0</v>
      </c>
      <c r="BG417" s="192">
        <f>IF(N417="zákl. přenesená",J417,0)</f>
        <v>0</v>
      </c>
      <c r="BH417" s="192">
        <f>IF(N417="sníž. přenesená",J417,0)</f>
        <v>0</v>
      </c>
      <c r="BI417" s="192">
        <f>IF(N417="nulová",J417,0)</f>
        <v>0</v>
      </c>
      <c r="BJ417" s="19" t="s">
        <v>81</v>
      </c>
      <c r="BK417" s="192">
        <f>ROUND(I417*H417,2)</f>
        <v>0</v>
      </c>
      <c r="BL417" s="19" t="s">
        <v>153</v>
      </c>
      <c r="BM417" s="191" t="s">
        <v>555</v>
      </c>
    </row>
    <row r="418" spans="1:65" s="2" customFormat="1">
      <c r="A418" s="36"/>
      <c r="B418" s="37"/>
      <c r="C418" s="38"/>
      <c r="D418" s="193" t="s">
        <v>155</v>
      </c>
      <c r="E418" s="38"/>
      <c r="F418" s="194" t="s">
        <v>556</v>
      </c>
      <c r="G418" s="38"/>
      <c r="H418" s="38"/>
      <c r="I418" s="195"/>
      <c r="J418" s="38"/>
      <c r="K418" s="38"/>
      <c r="L418" s="41"/>
      <c r="M418" s="196"/>
      <c r="N418" s="197"/>
      <c r="O418" s="66"/>
      <c r="P418" s="66"/>
      <c r="Q418" s="66"/>
      <c r="R418" s="66"/>
      <c r="S418" s="66"/>
      <c r="T418" s="67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  <c r="AE418" s="36"/>
      <c r="AT418" s="19" t="s">
        <v>155</v>
      </c>
      <c r="AU418" s="19" t="s">
        <v>83</v>
      </c>
    </row>
    <row r="419" spans="1:65" s="12" customFormat="1" ht="22.9" customHeight="1">
      <c r="B419" s="164"/>
      <c r="C419" s="165"/>
      <c r="D419" s="166" t="s">
        <v>72</v>
      </c>
      <c r="E419" s="178" t="s">
        <v>557</v>
      </c>
      <c r="F419" s="178" t="s">
        <v>558</v>
      </c>
      <c r="G419" s="165"/>
      <c r="H419" s="165"/>
      <c r="I419" s="168"/>
      <c r="J419" s="179">
        <f>BK419</f>
        <v>0</v>
      </c>
      <c r="K419" s="165"/>
      <c r="L419" s="170"/>
      <c r="M419" s="171"/>
      <c r="N419" s="172"/>
      <c r="O419" s="172"/>
      <c r="P419" s="173">
        <f>SUM(P420:P430)</f>
        <v>0</v>
      </c>
      <c r="Q419" s="172"/>
      <c r="R419" s="173">
        <f>SUM(R420:R430)</f>
        <v>0</v>
      </c>
      <c r="S419" s="172"/>
      <c r="T419" s="174">
        <f>SUM(T420:T430)</f>
        <v>0</v>
      </c>
      <c r="AR419" s="175" t="s">
        <v>81</v>
      </c>
      <c r="AT419" s="176" t="s">
        <v>72</v>
      </c>
      <c r="AU419" s="176" t="s">
        <v>81</v>
      </c>
      <c r="AY419" s="175" t="s">
        <v>146</v>
      </c>
      <c r="BK419" s="177">
        <f>SUM(BK420:BK430)</f>
        <v>0</v>
      </c>
    </row>
    <row r="420" spans="1:65" s="2" customFormat="1" ht="44.25" customHeight="1">
      <c r="A420" s="36"/>
      <c r="B420" s="37"/>
      <c r="C420" s="180" t="s">
        <v>559</v>
      </c>
      <c r="D420" s="180" t="s">
        <v>148</v>
      </c>
      <c r="E420" s="181" t="s">
        <v>560</v>
      </c>
      <c r="F420" s="182" t="s">
        <v>561</v>
      </c>
      <c r="G420" s="183" t="s">
        <v>251</v>
      </c>
      <c r="H420" s="184">
        <v>444</v>
      </c>
      <c r="I420" s="185"/>
      <c r="J420" s="186">
        <f>ROUND(I420*H420,2)</f>
        <v>0</v>
      </c>
      <c r="K420" s="182" t="s">
        <v>152</v>
      </c>
      <c r="L420" s="41"/>
      <c r="M420" s="187" t="s">
        <v>19</v>
      </c>
      <c r="N420" s="188" t="s">
        <v>44</v>
      </c>
      <c r="O420" s="66"/>
      <c r="P420" s="189">
        <f>O420*H420</f>
        <v>0</v>
      </c>
      <c r="Q420" s="189">
        <v>0</v>
      </c>
      <c r="R420" s="189">
        <f>Q420*H420</f>
        <v>0</v>
      </c>
      <c r="S420" s="189">
        <v>0</v>
      </c>
      <c r="T420" s="190">
        <f>S420*H420</f>
        <v>0</v>
      </c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R420" s="191" t="s">
        <v>153</v>
      </c>
      <c r="AT420" s="191" t="s">
        <v>148</v>
      </c>
      <c r="AU420" s="191" t="s">
        <v>83</v>
      </c>
      <c r="AY420" s="19" t="s">
        <v>146</v>
      </c>
      <c r="BE420" s="192">
        <f>IF(N420="základní",J420,0)</f>
        <v>0</v>
      </c>
      <c r="BF420" s="192">
        <f>IF(N420="snížená",J420,0)</f>
        <v>0</v>
      </c>
      <c r="BG420" s="192">
        <f>IF(N420="zákl. přenesená",J420,0)</f>
        <v>0</v>
      </c>
      <c r="BH420" s="192">
        <f>IF(N420="sníž. přenesená",J420,0)</f>
        <v>0</v>
      </c>
      <c r="BI420" s="192">
        <f>IF(N420="nulová",J420,0)</f>
        <v>0</v>
      </c>
      <c r="BJ420" s="19" t="s">
        <v>81</v>
      </c>
      <c r="BK420" s="192">
        <f>ROUND(I420*H420,2)</f>
        <v>0</v>
      </c>
      <c r="BL420" s="19" t="s">
        <v>153</v>
      </c>
      <c r="BM420" s="191" t="s">
        <v>562</v>
      </c>
    </row>
    <row r="421" spans="1:65" s="2" customFormat="1">
      <c r="A421" s="36"/>
      <c r="B421" s="37"/>
      <c r="C421" s="38"/>
      <c r="D421" s="193" t="s">
        <v>155</v>
      </c>
      <c r="E421" s="38"/>
      <c r="F421" s="194" t="s">
        <v>563</v>
      </c>
      <c r="G421" s="38"/>
      <c r="H421" s="38"/>
      <c r="I421" s="195"/>
      <c r="J421" s="38"/>
      <c r="K421" s="38"/>
      <c r="L421" s="41"/>
      <c r="M421" s="196"/>
      <c r="N421" s="197"/>
      <c r="O421" s="66"/>
      <c r="P421" s="66"/>
      <c r="Q421" s="66"/>
      <c r="R421" s="66"/>
      <c r="S421" s="66"/>
      <c r="T421" s="67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  <c r="AE421" s="36"/>
      <c r="AT421" s="19" t="s">
        <v>155</v>
      </c>
      <c r="AU421" s="19" t="s">
        <v>83</v>
      </c>
    </row>
    <row r="422" spans="1:65" s="13" customFormat="1" ht="22.5">
      <c r="B422" s="198"/>
      <c r="C422" s="199"/>
      <c r="D422" s="200" t="s">
        <v>157</v>
      </c>
      <c r="E422" s="201" t="s">
        <v>19</v>
      </c>
      <c r="F422" s="202" t="s">
        <v>564</v>
      </c>
      <c r="G422" s="199"/>
      <c r="H422" s="201" t="s">
        <v>19</v>
      </c>
      <c r="I422" s="203"/>
      <c r="J422" s="199"/>
      <c r="K422" s="199"/>
      <c r="L422" s="204"/>
      <c r="M422" s="205"/>
      <c r="N422" s="206"/>
      <c r="O422" s="206"/>
      <c r="P422" s="206"/>
      <c r="Q422" s="206"/>
      <c r="R422" s="206"/>
      <c r="S422" s="206"/>
      <c r="T422" s="207"/>
      <c r="AT422" s="208" t="s">
        <v>157</v>
      </c>
      <c r="AU422" s="208" t="s">
        <v>83</v>
      </c>
      <c r="AV422" s="13" t="s">
        <v>81</v>
      </c>
      <c r="AW422" s="13" t="s">
        <v>34</v>
      </c>
      <c r="AX422" s="13" t="s">
        <v>73</v>
      </c>
      <c r="AY422" s="208" t="s">
        <v>146</v>
      </c>
    </row>
    <row r="423" spans="1:65" s="14" customFormat="1">
      <c r="B423" s="209"/>
      <c r="C423" s="210"/>
      <c r="D423" s="200" t="s">
        <v>157</v>
      </c>
      <c r="E423" s="211" t="s">
        <v>19</v>
      </c>
      <c r="F423" s="212" t="s">
        <v>565</v>
      </c>
      <c r="G423" s="210"/>
      <c r="H423" s="213">
        <v>444</v>
      </c>
      <c r="I423" s="214"/>
      <c r="J423" s="210"/>
      <c r="K423" s="210"/>
      <c r="L423" s="215"/>
      <c r="M423" s="216"/>
      <c r="N423" s="217"/>
      <c r="O423" s="217"/>
      <c r="P423" s="217"/>
      <c r="Q423" s="217"/>
      <c r="R423" s="217"/>
      <c r="S423" s="217"/>
      <c r="T423" s="218"/>
      <c r="AT423" s="219" t="s">
        <v>157</v>
      </c>
      <c r="AU423" s="219" t="s">
        <v>83</v>
      </c>
      <c r="AV423" s="14" t="s">
        <v>83</v>
      </c>
      <c r="AW423" s="14" t="s">
        <v>34</v>
      </c>
      <c r="AX423" s="14" t="s">
        <v>81</v>
      </c>
      <c r="AY423" s="219" t="s">
        <v>146</v>
      </c>
    </row>
    <row r="424" spans="1:65" s="2" customFormat="1" ht="55.5" customHeight="1">
      <c r="A424" s="36"/>
      <c r="B424" s="37"/>
      <c r="C424" s="180" t="s">
        <v>566</v>
      </c>
      <c r="D424" s="180" t="s">
        <v>148</v>
      </c>
      <c r="E424" s="181" t="s">
        <v>567</v>
      </c>
      <c r="F424" s="182" t="s">
        <v>568</v>
      </c>
      <c r="G424" s="183" t="s">
        <v>251</v>
      </c>
      <c r="H424" s="184">
        <v>19980</v>
      </c>
      <c r="I424" s="185"/>
      <c r="J424" s="186">
        <f>ROUND(I424*H424,2)</f>
        <v>0</v>
      </c>
      <c r="K424" s="182" t="s">
        <v>152</v>
      </c>
      <c r="L424" s="41"/>
      <c r="M424" s="187" t="s">
        <v>19</v>
      </c>
      <c r="N424" s="188" t="s">
        <v>44</v>
      </c>
      <c r="O424" s="66"/>
      <c r="P424" s="189">
        <f>O424*H424</f>
        <v>0</v>
      </c>
      <c r="Q424" s="189">
        <v>0</v>
      </c>
      <c r="R424" s="189">
        <f>Q424*H424</f>
        <v>0</v>
      </c>
      <c r="S424" s="189">
        <v>0</v>
      </c>
      <c r="T424" s="190">
        <f>S424*H424</f>
        <v>0</v>
      </c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R424" s="191" t="s">
        <v>153</v>
      </c>
      <c r="AT424" s="191" t="s">
        <v>148</v>
      </c>
      <c r="AU424" s="191" t="s">
        <v>83</v>
      </c>
      <c r="AY424" s="19" t="s">
        <v>146</v>
      </c>
      <c r="BE424" s="192">
        <f>IF(N424="základní",J424,0)</f>
        <v>0</v>
      </c>
      <c r="BF424" s="192">
        <f>IF(N424="snížená",J424,0)</f>
        <v>0</v>
      </c>
      <c r="BG424" s="192">
        <f>IF(N424="zákl. přenesená",J424,0)</f>
        <v>0</v>
      </c>
      <c r="BH424" s="192">
        <f>IF(N424="sníž. přenesená",J424,0)</f>
        <v>0</v>
      </c>
      <c r="BI424" s="192">
        <f>IF(N424="nulová",J424,0)</f>
        <v>0</v>
      </c>
      <c r="BJ424" s="19" t="s">
        <v>81</v>
      </c>
      <c r="BK424" s="192">
        <f>ROUND(I424*H424,2)</f>
        <v>0</v>
      </c>
      <c r="BL424" s="19" t="s">
        <v>153</v>
      </c>
      <c r="BM424" s="191" t="s">
        <v>569</v>
      </c>
    </row>
    <row r="425" spans="1:65" s="2" customFormat="1">
      <c r="A425" s="36"/>
      <c r="B425" s="37"/>
      <c r="C425" s="38"/>
      <c r="D425" s="193" t="s">
        <v>155</v>
      </c>
      <c r="E425" s="38"/>
      <c r="F425" s="194" t="s">
        <v>570</v>
      </c>
      <c r="G425" s="38"/>
      <c r="H425" s="38"/>
      <c r="I425" s="195"/>
      <c r="J425" s="38"/>
      <c r="K425" s="38"/>
      <c r="L425" s="41"/>
      <c r="M425" s="196"/>
      <c r="N425" s="197"/>
      <c r="O425" s="66"/>
      <c r="P425" s="66"/>
      <c r="Q425" s="66"/>
      <c r="R425" s="66"/>
      <c r="S425" s="66"/>
      <c r="T425" s="67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T425" s="19" t="s">
        <v>155</v>
      </c>
      <c r="AU425" s="19" t="s">
        <v>83</v>
      </c>
    </row>
    <row r="426" spans="1:65" s="13" customFormat="1">
      <c r="B426" s="198"/>
      <c r="C426" s="199"/>
      <c r="D426" s="200" t="s">
        <v>157</v>
      </c>
      <c r="E426" s="201" t="s">
        <v>19</v>
      </c>
      <c r="F426" s="202" t="s">
        <v>571</v>
      </c>
      <c r="G426" s="199"/>
      <c r="H426" s="201" t="s">
        <v>19</v>
      </c>
      <c r="I426" s="203"/>
      <c r="J426" s="199"/>
      <c r="K426" s="199"/>
      <c r="L426" s="204"/>
      <c r="M426" s="205"/>
      <c r="N426" s="206"/>
      <c r="O426" s="206"/>
      <c r="P426" s="206"/>
      <c r="Q426" s="206"/>
      <c r="R426" s="206"/>
      <c r="S426" s="206"/>
      <c r="T426" s="207"/>
      <c r="AT426" s="208" t="s">
        <v>157</v>
      </c>
      <c r="AU426" s="208" t="s">
        <v>83</v>
      </c>
      <c r="AV426" s="13" t="s">
        <v>81</v>
      </c>
      <c r="AW426" s="13" t="s">
        <v>34</v>
      </c>
      <c r="AX426" s="13" t="s">
        <v>73</v>
      </c>
      <c r="AY426" s="208" t="s">
        <v>146</v>
      </c>
    </row>
    <row r="427" spans="1:65" s="14" customFormat="1">
      <c r="B427" s="209"/>
      <c r="C427" s="210"/>
      <c r="D427" s="200" t="s">
        <v>157</v>
      </c>
      <c r="E427" s="211" t="s">
        <v>19</v>
      </c>
      <c r="F427" s="212" t="s">
        <v>572</v>
      </c>
      <c r="G427" s="210"/>
      <c r="H427" s="213">
        <v>19980</v>
      </c>
      <c r="I427" s="214"/>
      <c r="J427" s="210"/>
      <c r="K427" s="210"/>
      <c r="L427" s="215"/>
      <c r="M427" s="216"/>
      <c r="N427" s="217"/>
      <c r="O427" s="217"/>
      <c r="P427" s="217"/>
      <c r="Q427" s="217"/>
      <c r="R427" s="217"/>
      <c r="S427" s="217"/>
      <c r="T427" s="218"/>
      <c r="AT427" s="219" t="s">
        <v>157</v>
      </c>
      <c r="AU427" s="219" t="s">
        <v>83</v>
      </c>
      <c r="AV427" s="14" t="s">
        <v>83</v>
      </c>
      <c r="AW427" s="14" t="s">
        <v>34</v>
      </c>
      <c r="AX427" s="14" t="s">
        <v>81</v>
      </c>
      <c r="AY427" s="219" t="s">
        <v>146</v>
      </c>
    </row>
    <row r="428" spans="1:65" s="2" customFormat="1" ht="44.25" customHeight="1">
      <c r="A428" s="36"/>
      <c r="B428" s="37"/>
      <c r="C428" s="180" t="s">
        <v>573</v>
      </c>
      <c r="D428" s="180" t="s">
        <v>148</v>
      </c>
      <c r="E428" s="181" t="s">
        <v>574</v>
      </c>
      <c r="F428" s="182" t="s">
        <v>575</v>
      </c>
      <c r="G428" s="183" t="s">
        <v>251</v>
      </c>
      <c r="H428" s="184">
        <v>444</v>
      </c>
      <c r="I428" s="185"/>
      <c r="J428" s="186">
        <f>ROUND(I428*H428,2)</f>
        <v>0</v>
      </c>
      <c r="K428" s="182" t="s">
        <v>152</v>
      </c>
      <c r="L428" s="41"/>
      <c r="M428" s="187" t="s">
        <v>19</v>
      </c>
      <c r="N428" s="188" t="s">
        <v>44</v>
      </c>
      <c r="O428" s="66"/>
      <c r="P428" s="189">
        <f>O428*H428</f>
        <v>0</v>
      </c>
      <c r="Q428" s="189">
        <v>0</v>
      </c>
      <c r="R428" s="189">
        <f>Q428*H428</f>
        <v>0</v>
      </c>
      <c r="S428" s="189">
        <v>0</v>
      </c>
      <c r="T428" s="190">
        <f>S428*H428</f>
        <v>0</v>
      </c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  <c r="AE428" s="36"/>
      <c r="AR428" s="191" t="s">
        <v>153</v>
      </c>
      <c r="AT428" s="191" t="s">
        <v>148</v>
      </c>
      <c r="AU428" s="191" t="s">
        <v>83</v>
      </c>
      <c r="AY428" s="19" t="s">
        <v>146</v>
      </c>
      <c r="BE428" s="192">
        <f>IF(N428="základní",J428,0)</f>
        <v>0</v>
      </c>
      <c r="BF428" s="192">
        <f>IF(N428="snížená",J428,0)</f>
        <v>0</v>
      </c>
      <c r="BG428" s="192">
        <f>IF(N428="zákl. přenesená",J428,0)</f>
        <v>0</v>
      </c>
      <c r="BH428" s="192">
        <f>IF(N428="sníž. přenesená",J428,0)</f>
        <v>0</v>
      </c>
      <c r="BI428" s="192">
        <f>IF(N428="nulová",J428,0)</f>
        <v>0</v>
      </c>
      <c r="BJ428" s="19" t="s">
        <v>81</v>
      </c>
      <c r="BK428" s="192">
        <f>ROUND(I428*H428,2)</f>
        <v>0</v>
      </c>
      <c r="BL428" s="19" t="s">
        <v>153</v>
      </c>
      <c r="BM428" s="191" t="s">
        <v>576</v>
      </c>
    </row>
    <row r="429" spans="1:65" s="2" customFormat="1">
      <c r="A429" s="36"/>
      <c r="B429" s="37"/>
      <c r="C429" s="38"/>
      <c r="D429" s="193" t="s">
        <v>155</v>
      </c>
      <c r="E429" s="38"/>
      <c r="F429" s="194" t="s">
        <v>577</v>
      </c>
      <c r="G429" s="38"/>
      <c r="H429" s="38"/>
      <c r="I429" s="195"/>
      <c r="J429" s="38"/>
      <c r="K429" s="38"/>
      <c r="L429" s="41"/>
      <c r="M429" s="196"/>
      <c r="N429" s="197"/>
      <c r="O429" s="66"/>
      <c r="P429" s="66"/>
      <c r="Q429" s="66"/>
      <c r="R429" s="66"/>
      <c r="S429" s="66"/>
      <c r="T429" s="67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T429" s="19" t="s">
        <v>155</v>
      </c>
      <c r="AU429" s="19" t="s">
        <v>83</v>
      </c>
    </row>
    <row r="430" spans="1:65" s="2" customFormat="1" ht="16.5" customHeight="1">
      <c r="A430" s="36"/>
      <c r="B430" s="37"/>
      <c r="C430" s="180" t="s">
        <v>578</v>
      </c>
      <c r="D430" s="180" t="s">
        <v>148</v>
      </c>
      <c r="E430" s="181" t="s">
        <v>579</v>
      </c>
      <c r="F430" s="182" t="s">
        <v>580</v>
      </c>
      <c r="G430" s="183" t="s">
        <v>239</v>
      </c>
      <c r="H430" s="184">
        <v>1</v>
      </c>
      <c r="I430" s="185"/>
      <c r="J430" s="186">
        <f>ROUND(I430*H430,2)</f>
        <v>0</v>
      </c>
      <c r="K430" s="182" t="s">
        <v>19</v>
      </c>
      <c r="L430" s="41"/>
      <c r="M430" s="187" t="s">
        <v>19</v>
      </c>
      <c r="N430" s="188" t="s">
        <v>44</v>
      </c>
      <c r="O430" s="66"/>
      <c r="P430" s="189">
        <f>O430*H430</f>
        <v>0</v>
      </c>
      <c r="Q430" s="189">
        <v>0</v>
      </c>
      <c r="R430" s="189">
        <f>Q430*H430</f>
        <v>0</v>
      </c>
      <c r="S430" s="189">
        <v>0</v>
      </c>
      <c r="T430" s="190">
        <f>S430*H430</f>
        <v>0</v>
      </c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  <c r="AE430" s="36"/>
      <c r="AR430" s="191" t="s">
        <v>153</v>
      </c>
      <c r="AT430" s="191" t="s">
        <v>148</v>
      </c>
      <c r="AU430" s="191" t="s">
        <v>83</v>
      </c>
      <c r="AY430" s="19" t="s">
        <v>146</v>
      </c>
      <c r="BE430" s="192">
        <f>IF(N430="základní",J430,0)</f>
        <v>0</v>
      </c>
      <c r="BF430" s="192">
        <f>IF(N430="snížená",J430,0)</f>
        <v>0</v>
      </c>
      <c r="BG430" s="192">
        <f>IF(N430="zákl. přenesená",J430,0)</f>
        <v>0</v>
      </c>
      <c r="BH430" s="192">
        <f>IF(N430="sníž. přenesená",J430,0)</f>
        <v>0</v>
      </c>
      <c r="BI430" s="192">
        <f>IF(N430="nulová",J430,0)</f>
        <v>0</v>
      </c>
      <c r="BJ430" s="19" t="s">
        <v>81</v>
      </c>
      <c r="BK430" s="192">
        <f>ROUND(I430*H430,2)</f>
        <v>0</v>
      </c>
      <c r="BL430" s="19" t="s">
        <v>153</v>
      </c>
      <c r="BM430" s="191" t="s">
        <v>581</v>
      </c>
    </row>
    <row r="431" spans="1:65" s="12" customFormat="1" ht="22.9" customHeight="1">
      <c r="B431" s="164"/>
      <c r="C431" s="165"/>
      <c r="D431" s="166" t="s">
        <v>72</v>
      </c>
      <c r="E431" s="178" t="s">
        <v>582</v>
      </c>
      <c r="F431" s="178" t="s">
        <v>583</v>
      </c>
      <c r="G431" s="165"/>
      <c r="H431" s="165"/>
      <c r="I431" s="168"/>
      <c r="J431" s="179">
        <f>BK431</f>
        <v>0</v>
      </c>
      <c r="K431" s="165"/>
      <c r="L431" s="170"/>
      <c r="M431" s="171"/>
      <c r="N431" s="172"/>
      <c r="O431" s="172"/>
      <c r="P431" s="173">
        <f>SUM(P432:P437)</f>
        <v>0</v>
      </c>
      <c r="Q431" s="172"/>
      <c r="R431" s="173">
        <f>SUM(R432:R437)</f>
        <v>3.7694999999999999E-2</v>
      </c>
      <c r="S431" s="172"/>
      <c r="T431" s="174">
        <f>SUM(T432:T437)</f>
        <v>0</v>
      </c>
      <c r="AR431" s="175" t="s">
        <v>81</v>
      </c>
      <c r="AT431" s="176" t="s">
        <v>72</v>
      </c>
      <c r="AU431" s="176" t="s">
        <v>81</v>
      </c>
      <c r="AY431" s="175" t="s">
        <v>146</v>
      </c>
      <c r="BK431" s="177">
        <f>SUM(BK432:BK437)</f>
        <v>0</v>
      </c>
    </row>
    <row r="432" spans="1:65" s="2" customFormat="1" ht="49.15" customHeight="1">
      <c r="A432" s="36"/>
      <c r="B432" s="37"/>
      <c r="C432" s="180" t="s">
        <v>584</v>
      </c>
      <c r="D432" s="180" t="s">
        <v>148</v>
      </c>
      <c r="E432" s="181" t="s">
        <v>585</v>
      </c>
      <c r="F432" s="182" t="s">
        <v>586</v>
      </c>
      <c r="G432" s="183" t="s">
        <v>251</v>
      </c>
      <c r="H432" s="184">
        <v>1232.5</v>
      </c>
      <c r="I432" s="185"/>
      <c r="J432" s="186">
        <f>ROUND(I432*H432,2)</f>
        <v>0</v>
      </c>
      <c r="K432" s="182" t="s">
        <v>152</v>
      </c>
      <c r="L432" s="41"/>
      <c r="M432" s="187" t="s">
        <v>19</v>
      </c>
      <c r="N432" s="188" t="s">
        <v>44</v>
      </c>
      <c r="O432" s="66"/>
      <c r="P432" s="189">
        <f>O432*H432</f>
        <v>0</v>
      </c>
      <c r="Q432" s="189">
        <v>3.0000000000000001E-5</v>
      </c>
      <c r="R432" s="189">
        <f>Q432*H432</f>
        <v>3.6975000000000001E-2</v>
      </c>
      <c r="S432" s="189">
        <v>0</v>
      </c>
      <c r="T432" s="190">
        <f>S432*H432</f>
        <v>0</v>
      </c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  <c r="AE432" s="36"/>
      <c r="AR432" s="191" t="s">
        <v>153</v>
      </c>
      <c r="AT432" s="191" t="s">
        <v>148</v>
      </c>
      <c r="AU432" s="191" t="s">
        <v>83</v>
      </c>
      <c r="AY432" s="19" t="s">
        <v>146</v>
      </c>
      <c r="BE432" s="192">
        <f>IF(N432="základní",J432,0)</f>
        <v>0</v>
      </c>
      <c r="BF432" s="192">
        <f>IF(N432="snížená",J432,0)</f>
        <v>0</v>
      </c>
      <c r="BG432" s="192">
        <f>IF(N432="zákl. přenesená",J432,0)</f>
        <v>0</v>
      </c>
      <c r="BH432" s="192">
        <f>IF(N432="sníž. přenesená",J432,0)</f>
        <v>0</v>
      </c>
      <c r="BI432" s="192">
        <f>IF(N432="nulová",J432,0)</f>
        <v>0</v>
      </c>
      <c r="BJ432" s="19" t="s">
        <v>81</v>
      </c>
      <c r="BK432" s="192">
        <f>ROUND(I432*H432,2)</f>
        <v>0</v>
      </c>
      <c r="BL432" s="19" t="s">
        <v>153</v>
      </c>
      <c r="BM432" s="191" t="s">
        <v>587</v>
      </c>
    </row>
    <row r="433" spans="1:65" s="2" customFormat="1">
      <c r="A433" s="36"/>
      <c r="B433" s="37"/>
      <c r="C433" s="38"/>
      <c r="D433" s="193" t="s">
        <v>155</v>
      </c>
      <c r="E433" s="38"/>
      <c r="F433" s="194" t="s">
        <v>588</v>
      </c>
      <c r="G433" s="38"/>
      <c r="H433" s="38"/>
      <c r="I433" s="195"/>
      <c r="J433" s="38"/>
      <c r="K433" s="38"/>
      <c r="L433" s="41"/>
      <c r="M433" s="196"/>
      <c r="N433" s="197"/>
      <c r="O433" s="66"/>
      <c r="P433" s="66"/>
      <c r="Q433" s="66"/>
      <c r="R433" s="66"/>
      <c r="S433" s="66"/>
      <c r="T433" s="67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  <c r="AE433" s="36"/>
      <c r="AT433" s="19" t="s">
        <v>155</v>
      </c>
      <c r="AU433" s="19" t="s">
        <v>83</v>
      </c>
    </row>
    <row r="434" spans="1:65" s="14" customFormat="1">
      <c r="B434" s="209"/>
      <c r="C434" s="210"/>
      <c r="D434" s="200" t="s">
        <v>157</v>
      </c>
      <c r="E434" s="211" t="s">
        <v>19</v>
      </c>
      <c r="F434" s="212" t="s">
        <v>589</v>
      </c>
      <c r="G434" s="210"/>
      <c r="H434" s="213">
        <v>1232.5</v>
      </c>
      <c r="I434" s="214"/>
      <c r="J434" s="210"/>
      <c r="K434" s="210"/>
      <c r="L434" s="215"/>
      <c r="M434" s="216"/>
      <c r="N434" s="217"/>
      <c r="O434" s="217"/>
      <c r="P434" s="217"/>
      <c r="Q434" s="217"/>
      <c r="R434" s="217"/>
      <c r="S434" s="217"/>
      <c r="T434" s="218"/>
      <c r="AT434" s="219" t="s">
        <v>157</v>
      </c>
      <c r="AU434" s="219" t="s">
        <v>83</v>
      </c>
      <c r="AV434" s="14" t="s">
        <v>83</v>
      </c>
      <c r="AW434" s="14" t="s">
        <v>34</v>
      </c>
      <c r="AX434" s="14" t="s">
        <v>81</v>
      </c>
      <c r="AY434" s="219" t="s">
        <v>146</v>
      </c>
    </row>
    <row r="435" spans="1:65" s="2" customFormat="1" ht="33" customHeight="1">
      <c r="A435" s="36"/>
      <c r="B435" s="37"/>
      <c r="C435" s="180" t="s">
        <v>590</v>
      </c>
      <c r="D435" s="180" t="s">
        <v>148</v>
      </c>
      <c r="E435" s="181" t="s">
        <v>591</v>
      </c>
      <c r="F435" s="182" t="s">
        <v>592</v>
      </c>
      <c r="G435" s="183" t="s">
        <v>230</v>
      </c>
      <c r="H435" s="184">
        <v>4</v>
      </c>
      <c r="I435" s="185"/>
      <c r="J435" s="186">
        <f>ROUND(I435*H435,2)</f>
        <v>0</v>
      </c>
      <c r="K435" s="182" t="s">
        <v>19</v>
      </c>
      <c r="L435" s="41"/>
      <c r="M435" s="187" t="s">
        <v>19</v>
      </c>
      <c r="N435" s="188" t="s">
        <v>44</v>
      </c>
      <c r="O435" s="66"/>
      <c r="P435" s="189">
        <f>O435*H435</f>
        <v>0</v>
      </c>
      <c r="Q435" s="189">
        <v>1.8000000000000001E-4</v>
      </c>
      <c r="R435" s="189">
        <f>Q435*H435</f>
        <v>7.2000000000000005E-4</v>
      </c>
      <c r="S435" s="189">
        <v>0</v>
      </c>
      <c r="T435" s="190">
        <f>S435*H435</f>
        <v>0</v>
      </c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  <c r="AE435" s="36"/>
      <c r="AR435" s="191" t="s">
        <v>153</v>
      </c>
      <c r="AT435" s="191" t="s">
        <v>148</v>
      </c>
      <c r="AU435" s="191" t="s">
        <v>83</v>
      </c>
      <c r="AY435" s="19" t="s">
        <v>146</v>
      </c>
      <c r="BE435" s="192">
        <f>IF(N435="základní",J435,0)</f>
        <v>0</v>
      </c>
      <c r="BF435" s="192">
        <f>IF(N435="snížená",J435,0)</f>
        <v>0</v>
      </c>
      <c r="BG435" s="192">
        <f>IF(N435="zákl. přenesená",J435,0)</f>
        <v>0</v>
      </c>
      <c r="BH435" s="192">
        <f>IF(N435="sníž. přenesená",J435,0)</f>
        <v>0</v>
      </c>
      <c r="BI435" s="192">
        <f>IF(N435="nulová",J435,0)</f>
        <v>0</v>
      </c>
      <c r="BJ435" s="19" t="s">
        <v>81</v>
      </c>
      <c r="BK435" s="192">
        <f>ROUND(I435*H435,2)</f>
        <v>0</v>
      </c>
      <c r="BL435" s="19" t="s">
        <v>153</v>
      </c>
      <c r="BM435" s="191" t="s">
        <v>593</v>
      </c>
    </row>
    <row r="436" spans="1:65" s="14" customFormat="1">
      <c r="B436" s="209"/>
      <c r="C436" s="210"/>
      <c r="D436" s="200" t="s">
        <v>157</v>
      </c>
      <c r="E436" s="211" t="s">
        <v>19</v>
      </c>
      <c r="F436" s="212" t="s">
        <v>594</v>
      </c>
      <c r="G436" s="210"/>
      <c r="H436" s="213">
        <v>4</v>
      </c>
      <c r="I436" s="214"/>
      <c r="J436" s="210"/>
      <c r="K436" s="210"/>
      <c r="L436" s="215"/>
      <c r="M436" s="216"/>
      <c r="N436" s="217"/>
      <c r="O436" s="217"/>
      <c r="P436" s="217"/>
      <c r="Q436" s="217"/>
      <c r="R436" s="217"/>
      <c r="S436" s="217"/>
      <c r="T436" s="218"/>
      <c r="AT436" s="219" t="s">
        <v>157</v>
      </c>
      <c r="AU436" s="219" t="s">
        <v>83</v>
      </c>
      <c r="AV436" s="14" t="s">
        <v>83</v>
      </c>
      <c r="AW436" s="14" t="s">
        <v>34</v>
      </c>
      <c r="AX436" s="14" t="s">
        <v>81</v>
      </c>
      <c r="AY436" s="219" t="s">
        <v>146</v>
      </c>
    </row>
    <row r="437" spans="1:65" s="2" customFormat="1" ht="62.65" customHeight="1">
      <c r="A437" s="36"/>
      <c r="B437" s="37"/>
      <c r="C437" s="180" t="s">
        <v>595</v>
      </c>
      <c r="D437" s="180" t="s">
        <v>148</v>
      </c>
      <c r="E437" s="181" t="s">
        <v>596</v>
      </c>
      <c r="F437" s="182" t="s">
        <v>597</v>
      </c>
      <c r="G437" s="183" t="s">
        <v>239</v>
      </c>
      <c r="H437" s="184">
        <v>1</v>
      </c>
      <c r="I437" s="185"/>
      <c r="J437" s="186">
        <f>ROUND(I437*H437,2)</f>
        <v>0</v>
      </c>
      <c r="K437" s="182" t="s">
        <v>19</v>
      </c>
      <c r="L437" s="41"/>
      <c r="M437" s="187" t="s">
        <v>19</v>
      </c>
      <c r="N437" s="188" t="s">
        <v>44</v>
      </c>
      <c r="O437" s="66"/>
      <c r="P437" s="189">
        <f>O437*H437</f>
        <v>0</v>
      </c>
      <c r="Q437" s="189">
        <v>0</v>
      </c>
      <c r="R437" s="189">
        <f>Q437*H437</f>
        <v>0</v>
      </c>
      <c r="S437" s="189">
        <v>0</v>
      </c>
      <c r="T437" s="190">
        <f>S437*H437</f>
        <v>0</v>
      </c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  <c r="AE437" s="36"/>
      <c r="AR437" s="191" t="s">
        <v>153</v>
      </c>
      <c r="AT437" s="191" t="s">
        <v>148</v>
      </c>
      <c r="AU437" s="191" t="s">
        <v>83</v>
      </c>
      <c r="AY437" s="19" t="s">
        <v>146</v>
      </c>
      <c r="BE437" s="192">
        <f>IF(N437="základní",J437,0)</f>
        <v>0</v>
      </c>
      <c r="BF437" s="192">
        <f>IF(N437="snížená",J437,0)</f>
        <v>0</v>
      </c>
      <c r="BG437" s="192">
        <f>IF(N437="zákl. přenesená",J437,0)</f>
        <v>0</v>
      </c>
      <c r="BH437" s="192">
        <f>IF(N437="sníž. přenesená",J437,0)</f>
        <v>0</v>
      </c>
      <c r="BI437" s="192">
        <f>IF(N437="nulová",J437,0)</f>
        <v>0</v>
      </c>
      <c r="BJ437" s="19" t="s">
        <v>81</v>
      </c>
      <c r="BK437" s="192">
        <f>ROUND(I437*H437,2)</f>
        <v>0</v>
      </c>
      <c r="BL437" s="19" t="s">
        <v>153</v>
      </c>
      <c r="BM437" s="191" t="s">
        <v>598</v>
      </c>
    </row>
    <row r="438" spans="1:65" s="12" customFormat="1" ht="22.9" customHeight="1">
      <c r="B438" s="164"/>
      <c r="C438" s="165"/>
      <c r="D438" s="166" t="s">
        <v>72</v>
      </c>
      <c r="E438" s="178" t="s">
        <v>599</v>
      </c>
      <c r="F438" s="178" t="s">
        <v>600</v>
      </c>
      <c r="G438" s="165"/>
      <c r="H438" s="165"/>
      <c r="I438" s="168"/>
      <c r="J438" s="179">
        <f>BK438</f>
        <v>0</v>
      </c>
      <c r="K438" s="165"/>
      <c r="L438" s="170"/>
      <c r="M438" s="171"/>
      <c r="N438" s="172"/>
      <c r="O438" s="172"/>
      <c r="P438" s="173">
        <f>SUM(P439:P542)</f>
        <v>0</v>
      </c>
      <c r="Q438" s="172"/>
      <c r="R438" s="173">
        <f>SUM(R439:R542)</f>
        <v>2.1992000000000001E-3</v>
      </c>
      <c r="S438" s="172"/>
      <c r="T438" s="174">
        <f>SUM(T439:T542)</f>
        <v>181.11868800000002</v>
      </c>
      <c r="AR438" s="175" t="s">
        <v>81</v>
      </c>
      <c r="AT438" s="176" t="s">
        <v>72</v>
      </c>
      <c r="AU438" s="176" t="s">
        <v>81</v>
      </c>
      <c r="AY438" s="175" t="s">
        <v>146</v>
      </c>
      <c r="BK438" s="177">
        <f>SUM(BK439:BK542)</f>
        <v>0</v>
      </c>
    </row>
    <row r="439" spans="1:65" s="2" customFormat="1" ht="16.5" customHeight="1">
      <c r="A439" s="36"/>
      <c r="B439" s="37"/>
      <c r="C439" s="180" t="s">
        <v>601</v>
      </c>
      <c r="D439" s="180" t="s">
        <v>148</v>
      </c>
      <c r="E439" s="181" t="s">
        <v>602</v>
      </c>
      <c r="F439" s="182" t="s">
        <v>603</v>
      </c>
      <c r="G439" s="183" t="s">
        <v>151</v>
      </c>
      <c r="H439" s="184">
        <v>21.951000000000001</v>
      </c>
      <c r="I439" s="185"/>
      <c r="J439" s="186">
        <f>ROUND(I439*H439,2)</f>
        <v>0</v>
      </c>
      <c r="K439" s="182" t="s">
        <v>152</v>
      </c>
      <c r="L439" s="41"/>
      <c r="M439" s="187" t="s">
        <v>19</v>
      </c>
      <c r="N439" s="188" t="s">
        <v>44</v>
      </c>
      <c r="O439" s="66"/>
      <c r="P439" s="189">
        <f>O439*H439</f>
        <v>0</v>
      </c>
      <c r="Q439" s="189">
        <v>0</v>
      </c>
      <c r="R439" s="189">
        <f>Q439*H439</f>
        <v>0</v>
      </c>
      <c r="S439" s="189">
        <v>2</v>
      </c>
      <c r="T439" s="190">
        <f>S439*H439</f>
        <v>43.902000000000001</v>
      </c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  <c r="AE439" s="36"/>
      <c r="AR439" s="191" t="s">
        <v>153</v>
      </c>
      <c r="AT439" s="191" t="s">
        <v>148</v>
      </c>
      <c r="AU439" s="191" t="s">
        <v>83</v>
      </c>
      <c r="AY439" s="19" t="s">
        <v>146</v>
      </c>
      <c r="BE439" s="192">
        <f>IF(N439="základní",J439,0)</f>
        <v>0</v>
      </c>
      <c r="BF439" s="192">
        <f>IF(N439="snížená",J439,0)</f>
        <v>0</v>
      </c>
      <c r="BG439" s="192">
        <f>IF(N439="zákl. přenesená",J439,0)</f>
        <v>0</v>
      </c>
      <c r="BH439" s="192">
        <f>IF(N439="sníž. přenesená",J439,0)</f>
        <v>0</v>
      </c>
      <c r="BI439" s="192">
        <f>IF(N439="nulová",J439,0)</f>
        <v>0</v>
      </c>
      <c r="BJ439" s="19" t="s">
        <v>81</v>
      </c>
      <c r="BK439" s="192">
        <f>ROUND(I439*H439,2)</f>
        <v>0</v>
      </c>
      <c r="BL439" s="19" t="s">
        <v>153</v>
      </c>
      <c r="BM439" s="191" t="s">
        <v>604</v>
      </c>
    </row>
    <row r="440" spans="1:65" s="2" customFormat="1">
      <c r="A440" s="36"/>
      <c r="B440" s="37"/>
      <c r="C440" s="38"/>
      <c r="D440" s="193" t="s">
        <v>155</v>
      </c>
      <c r="E440" s="38"/>
      <c r="F440" s="194" t="s">
        <v>605</v>
      </c>
      <c r="G440" s="38"/>
      <c r="H440" s="38"/>
      <c r="I440" s="195"/>
      <c r="J440" s="38"/>
      <c r="K440" s="38"/>
      <c r="L440" s="41"/>
      <c r="M440" s="196"/>
      <c r="N440" s="197"/>
      <c r="O440" s="66"/>
      <c r="P440" s="66"/>
      <c r="Q440" s="66"/>
      <c r="R440" s="66"/>
      <c r="S440" s="66"/>
      <c r="T440" s="67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  <c r="AE440" s="36"/>
      <c r="AT440" s="19" t="s">
        <v>155</v>
      </c>
      <c r="AU440" s="19" t="s">
        <v>83</v>
      </c>
    </row>
    <row r="441" spans="1:65" s="13" customFormat="1" ht="22.5">
      <c r="B441" s="198"/>
      <c r="C441" s="199"/>
      <c r="D441" s="200" t="s">
        <v>157</v>
      </c>
      <c r="E441" s="201" t="s">
        <v>19</v>
      </c>
      <c r="F441" s="202" t="s">
        <v>606</v>
      </c>
      <c r="G441" s="199"/>
      <c r="H441" s="201" t="s">
        <v>19</v>
      </c>
      <c r="I441" s="203"/>
      <c r="J441" s="199"/>
      <c r="K441" s="199"/>
      <c r="L441" s="204"/>
      <c r="M441" s="205"/>
      <c r="N441" s="206"/>
      <c r="O441" s="206"/>
      <c r="P441" s="206"/>
      <c r="Q441" s="206"/>
      <c r="R441" s="206"/>
      <c r="S441" s="206"/>
      <c r="T441" s="207"/>
      <c r="AT441" s="208" t="s">
        <v>157</v>
      </c>
      <c r="AU441" s="208" t="s">
        <v>83</v>
      </c>
      <c r="AV441" s="13" t="s">
        <v>81</v>
      </c>
      <c r="AW441" s="13" t="s">
        <v>34</v>
      </c>
      <c r="AX441" s="13" t="s">
        <v>73</v>
      </c>
      <c r="AY441" s="208" t="s">
        <v>146</v>
      </c>
    </row>
    <row r="442" spans="1:65" s="13" customFormat="1">
      <c r="B442" s="198"/>
      <c r="C442" s="199"/>
      <c r="D442" s="200" t="s">
        <v>157</v>
      </c>
      <c r="E442" s="201" t="s">
        <v>19</v>
      </c>
      <c r="F442" s="202" t="s">
        <v>607</v>
      </c>
      <c r="G442" s="199"/>
      <c r="H442" s="201" t="s">
        <v>19</v>
      </c>
      <c r="I442" s="203"/>
      <c r="J442" s="199"/>
      <c r="K442" s="199"/>
      <c r="L442" s="204"/>
      <c r="M442" s="205"/>
      <c r="N442" s="206"/>
      <c r="O442" s="206"/>
      <c r="P442" s="206"/>
      <c r="Q442" s="206"/>
      <c r="R442" s="206"/>
      <c r="S442" s="206"/>
      <c r="T442" s="207"/>
      <c r="AT442" s="208" t="s">
        <v>157</v>
      </c>
      <c r="AU442" s="208" t="s">
        <v>83</v>
      </c>
      <c r="AV442" s="13" t="s">
        <v>81</v>
      </c>
      <c r="AW442" s="13" t="s">
        <v>34</v>
      </c>
      <c r="AX442" s="13" t="s">
        <v>73</v>
      </c>
      <c r="AY442" s="208" t="s">
        <v>146</v>
      </c>
    </row>
    <row r="443" spans="1:65" s="13" customFormat="1">
      <c r="B443" s="198"/>
      <c r="C443" s="199"/>
      <c r="D443" s="200" t="s">
        <v>157</v>
      </c>
      <c r="E443" s="201" t="s">
        <v>19</v>
      </c>
      <c r="F443" s="202" t="s">
        <v>481</v>
      </c>
      <c r="G443" s="199"/>
      <c r="H443" s="201" t="s">
        <v>19</v>
      </c>
      <c r="I443" s="203"/>
      <c r="J443" s="199"/>
      <c r="K443" s="199"/>
      <c r="L443" s="204"/>
      <c r="M443" s="205"/>
      <c r="N443" s="206"/>
      <c r="O443" s="206"/>
      <c r="P443" s="206"/>
      <c r="Q443" s="206"/>
      <c r="R443" s="206"/>
      <c r="S443" s="206"/>
      <c r="T443" s="207"/>
      <c r="AT443" s="208" t="s">
        <v>157</v>
      </c>
      <c r="AU443" s="208" t="s">
        <v>83</v>
      </c>
      <c r="AV443" s="13" t="s">
        <v>81</v>
      </c>
      <c r="AW443" s="13" t="s">
        <v>34</v>
      </c>
      <c r="AX443" s="13" t="s">
        <v>73</v>
      </c>
      <c r="AY443" s="208" t="s">
        <v>146</v>
      </c>
    </row>
    <row r="444" spans="1:65" s="14" customFormat="1">
      <c r="B444" s="209"/>
      <c r="C444" s="210"/>
      <c r="D444" s="200" t="s">
        <v>157</v>
      </c>
      <c r="E444" s="211" t="s">
        <v>19</v>
      </c>
      <c r="F444" s="212" t="s">
        <v>608</v>
      </c>
      <c r="G444" s="210"/>
      <c r="H444" s="213">
        <v>1.28</v>
      </c>
      <c r="I444" s="214"/>
      <c r="J444" s="210"/>
      <c r="K444" s="210"/>
      <c r="L444" s="215"/>
      <c r="M444" s="216"/>
      <c r="N444" s="217"/>
      <c r="O444" s="217"/>
      <c r="P444" s="217"/>
      <c r="Q444" s="217"/>
      <c r="R444" s="217"/>
      <c r="S444" s="217"/>
      <c r="T444" s="218"/>
      <c r="AT444" s="219" t="s">
        <v>157</v>
      </c>
      <c r="AU444" s="219" t="s">
        <v>83</v>
      </c>
      <c r="AV444" s="14" t="s">
        <v>83</v>
      </c>
      <c r="AW444" s="14" t="s">
        <v>34</v>
      </c>
      <c r="AX444" s="14" t="s">
        <v>73</v>
      </c>
      <c r="AY444" s="219" t="s">
        <v>146</v>
      </c>
    </row>
    <row r="445" spans="1:65" s="13" customFormat="1">
      <c r="B445" s="198"/>
      <c r="C445" s="199"/>
      <c r="D445" s="200" t="s">
        <v>157</v>
      </c>
      <c r="E445" s="201" t="s">
        <v>19</v>
      </c>
      <c r="F445" s="202" t="s">
        <v>179</v>
      </c>
      <c r="G445" s="199"/>
      <c r="H445" s="201" t="s">
        <v>19</v>
      </c>
      <c r="I445" s="203"/>
      <c r="J445" s="199"/>
      <c r="K445" s="199"/>
      <c r="L445" s="204"/>
      <c r="M445" s="205"/>
      <c r="N445" s="206"/>
      <c r="O445" s="206"/>
      <c r="P445" s="206"/>
      <c r="Q445" s="206"/>
      <c r="R445" s="206"/>
      <c r="S445" s="206"/>
      <c r="T445" s="207"/>
      <c r="AT445" s="208" t="s">
        <v>157</v>
      </c>
      <c r="AU445" s="208" t="s">
        <v>83</v>
      </c>
      <c r="AV445" s="13" t="s">
        <v>81</v>
      </c>
      <c r="AW445" s="13" t="s">
        <v>34</v>
      </c>
      <c r="AX445" s="13" t="s">
        <v>73</v>
      </c>
      <c r="AY445" s="208" t="s">
        <v>146</v>
      </c>
    </row>
    <row r="446" spans="1:65" s="14" customFormat="1">
      <c r="B446" s="209"/>
      <c r="C446" s="210"/>
      <c r="D446" s="200" t="s">
        <v>157</v>
      </c>
      <c r="E446" s="211" t="s">
        <v>19</v>
      </c>
      <c r="F446" s="212" t="s">
        <v>609</v>
      </c>
      <c r="G446" s="210"/>
      <c r="H446" s="213">
        <v>5.96</v>
      </c>
      <c r="I446" s="214"/>
      <c r="J446" s="210"/>
      <c r="K446" s="210"/>
      <c r="L446" s="215"/>
      <c r="M446" s="216"/>
      <c r="N446" s="217"/>
      <c r="O446" s="217"/>
      <c r="P446" s="217"/>
      <c r="Q446" s="217"/>
      <c r="R446" s="217"/>
      <c r="S446" s="217"/>
      <c r="T446" s="218"/>
      <c r="AT446" s="219" t="s">
        <v>157</v>
      </c>
      <c r="AU446" s="219" t="s">
        <v>83</v>
      </c>
      <c r="AV446" s="14" t="s">
        <v>83</v>
      </c>
      <c r="AW446" s="14" t="s">
        <v>34</v>
      </c>
      <c r="AX446" s="14" t="s">
        <v>73</v>
      </c>
      <c r="AY446" s="219" t="s">
        <v>146</v>
      </c>
    </row>
    <row r="447" spans="1:65" s="14" customFormat="1">
      <c r="B447" s="209"/>
      <c r="C447" s="210"/>
      <c r="D447" s="200" t="s">
        <v>157</v>
      </c>
      <c r="E447" s="211" t="s">
        <v>19</v>
      </c>
      <c r="F447" s="212" t="s">
        <v>610</v>
      </c>
      <c r="G447" s="210"/>
      <c r="H447" s="213">
        <v>0.47599999999999998</v>
      </c>
      <c r="I447" s="214"/>
      <c r="J447" s="210"/>
      <c r="K447" s="210"/>
      <c r="L447" s="215"/>
      <c r="M447" s="216"/>
      <c r="N447" s="217"/>
      <c r="O447" s="217"/>
      <c r="P447" s="217"/>
      <c r="Q447" s="217"/>
      <c r="R447" s="217"/>
      <c r="S447" s="217"/>
      <c r="T447" s="218"/>
      <c r="AT447" s="219" t="s">
        <v>157</v>
      </c>
      <c r="AU447" s="219" t="s">
        <v>83</v>
      </c>
      <c r="AV447" s="14" t="s">
        <v>83</v>
      </c>
      <c r="AW447" s="14" t="s">
        <v>34</v>
      </c>
      <c r="AX447" s="14" t="s">
        <v>73</v>
      </c>
      <c r="AY447" s="219" t="s">
        <v>146</v>
      </c>
    </row>
    <row r="448" spans="1:65" s="13" customFormat="1">
      <c r="B448" s="198"/>
      <c r="C448" s="199"/>
      <c r="D448" s="200" t="s">
        <v>157</v>
      </c>
      <c r="E448" s="201" t="s">
        <v>19</v>
      </c>
      <c r="F448" s="202" t="s">
        <v>181</v>
      </c>
      <c r="G448" s="199"/>
      <c r="H448" s="201" t="s">
        <v>19</v>
      </c>
      <c r="I448" s="203"/>
      <c r="J448" s="199"/>
      <c r="K448" s="199"/>
      <c r="L448" s="204"/>
      <c r="M448" s="205"/>
      <c r="N448" s="206"/>
      <c r="O448" s="206"/>
      <c r="P448" s="206"/>
      <c r="Q448" s="206"/>
      <c r="R448" s="206"/>
      <c r="S448" s="206"/>
      <c r="T448" s="207"/>
      <c r="AT448" s="208" t="s">
        <v>157</v>
      </c>
      <c r="AU448" s="208" t="s">
        <v>83</v>
      </c>
      <c r="AV448" s="13" t="s">
        <v>81</v>
      </c>
      <c r="AW448" s="13" t="s">
        <v>34</v>
      </c>
      <c r="AX448" s="13" t="s">
        <v>73</v>
      </c>
      <c r="AY448" s="208" t="s">
        <v>146</v>
      </c>
    </row>
    <row r="449" spans="2:51" s="14" customFormat="1">
      <c r="B449" s="209"/>
      <c r="C449" s="210"/>
      <c r="D449" s="200" t="s">
        <v>157</v>
      </c>
      <c r="E449" s="211" t="s">
        <v>19</v>
      </c>
      <c r="F449" s="212" t="s">
        <v>611</v>
      </c>
      <c r="G449" s="210"/>
      <c r="H449" s="213">
        <v>1.6</v>
      </c>
      <c r="I449" s="214"/>
      <c r="J449" s="210"/>
      <c r="K449" s="210"/>
      <c r="L449" s="215"/>
      <c r="M449" s="216"/>
      <c r="N449" s="217"/>
      <c r="O449" s="217"/>
      <c r="P449" s="217"/>
      <c r="Q449" s="217"/>
      <c r="R449" s="217"/>
      <c r="S449" s="217"/>
      <c r="T449" s="218"/>
      <c r="AT449" s="219" t="s">
        <v>157</v>
      </c>
      <c r="AU449" s="219" t="s">
        <v>83</v>
      </c>
      <c r="AV449" s="14" t="s">
        <v>83</v>
      </c>
      <c r="AW449" s="14" t="s">
        <v>34</v>
      </c>
      <c r="AX449" s="14" t="s">
        <v>73</v>
      </c>
      <c r="AY449" s="219" t="s">
        <v>146</v>
      </c>
    </row>
    <row r="450" spans="2:51" s="13" customFormat="1">
      <c r="B450" s="198"/>
      <c r="C450" s="199"/>
      <c r="D450" s="200" t="s">
        <v>157</v>
      </c>
      <c r="E450" s="201" t="s">
        <v>19</v>
      </c>
      <c r="F450" s="202" t="s">
        <v>183</v>
      </c>
      <c r="G450" s="199"/>
      <c r="H450" s="201" t="s">
        <v>19</v>
      </c>
      <c r="I450" s="203"/>
      <c r="J450" s="199"/>
      <c r="K450" s="199"/>
      <c r="L450" s="204"/>
      <c r="M450" s="205"/>
      <c r="N450" s="206"/>
      <c r="O450" s="206"/>
      <c r="P450" s="206"/>
      <c r="Q450" s="206"/>
      <c r="R450" s="206"/>
      <c r="S450" s="206"/>
      <c r="T450" s="207"/>
      <c r="AT450" s="208" t="s">
        <v>157</v>
      </c>
      <c r="AU450" s="208" t="s">
        <v>83</v>
      </c>
      <c r="AV450" s="13" t="s">
        <v>81</v>
      </c>
      <c r="AW450" s="13" t="s">
        <v>34</v>
      </c>
      <c r="AX450" s="13" t="s">
        <v>73</v>
      </c>
      <c r="AY450" s="208" t="s">
        <v>146</v>
      </c>
    </row>
    <row r="451" spans="2:51" s="14" customFormat="1">
      <c r="B451" s="209"/>
      <c r="C451" s="210"/>
      <c r="D451" s="200" t="s">
        <v>157</v>
      </c>
      <c r="E451" s="211" t="s">
        <v>19</v>
      </c>
      <c r="F451" s="212" t="s">
        <v>612</v>
      </c>
      <c r="G451" s="210"/>
      <c r="H451" s="213">
        <v>0.54</v>
      </c>
      <c r="I451" s="214"/>
      <c r="J451" s="210"/>
      <c r="K451" s="210"/>
      <c r="L451" s="215"/>
      <c r="M451" s="216"/>
      <c r="N451" s="217"/>
      <c r="O451" s="217"/>
      <c r="P451" s="217"/>
      <c r="Q451" s="217"/>
      <c r="R451" s="217"/>
      <c r="S451" s="217"/>
      <c r="T451" s="218"/>
      <c r="AT451" s="219" t="s">
        <v>157</v>
      </c>
      <c r="AU451" s="219" t="s">
        <v>83</v>
      </c>
      <c r="AV451" s="14" t="s">
        <v>83</v>
      </c>
      <c r="AW451" s="14" t="s">
        <v>34</v>
      </c>
      <c r="AX451" s="14" t="s">
        <v>73</v>
      </c>
      <c r="AY451" s="219" t="s">
        <v>146</v>
      </c>
    </row>
    <row r="452" spans="2:51" s="14" customFormat="1">
      <c r="B452" s="209"/>
      <c r="C452" s="210"/>
      <c r="D452" s="200" t="s">
        <v>157</v>
      </c>
      <c r="E452" s="211" t="s">
        <v>19</v>
      </c>
      <c r="F452" s="212" t="s">
        <v>613</v>
      </c>
      <c r="G452" s="210"/>
      <c r="H452" s="213">
        <v>1.24</v>
      </c>
      <c r="I452" s="214"/>
      <c r="J452" s="210"/>
      <c r="K452" s="210"/>
      <c r="L452" s="215"/>
      <c r="M452" s="216"/>
      <c r="N452" s="217"/>
      <c r="O452" s="217"/>
      <c r="P452" s="217"/>
      <c r="Q452" s="217"/>
      <c r="R452" s="217"/>
      <c r="S452" s="217"/>
      <c r="T452" s="218"/>
      <c r="AT452" s="219" t="s">
        <v>157</v>
      </c>
      <c r="AU452" s="219" t="s">
        <v>83</v>
      </c>
      <c r="AV452" s="14" t="s">
        <v>83</v>
      </c>
      <c r="AW452" s="14" t="s">
        <v>34</v>
      </c>
      <c r="AX452" s="14" t="s">
        <v>73</v>
      </c>
      <c r="AY452" s="219" t="s">
        <v>146</v>
      </c>
    </row>
    <row r="453" spans="2:51" s="13" customFormat="1">
      <c r="B453" s="198"/>
      <c r="C453" s="199"/>
      <c r="D453" s="200" t="s">
        <v>157</v>
      </c>
      <c r="E453" s="201" t="s">
        <v>19</v>
      </c>
      <c r="F453" s="202" t="s">
        <v>185</v>
      </c>
      <c r="G453" s="199"/>
      <c r="H453" s="201" t="s">
        <v>19</v>
      </c>
      <c r="I453" s="203"/>
      <c r="J453" s="199"/>
      <c r="K453" s="199"/>
      <c r="L453" s="204"/>
      <c r="M453" s="205"/>
      <c r="N453" s="206"/>
      <c r="O453" s="206"/>
      <c r="P453" s="206"/>
      <c r="Q453" s="206"/>
      <c r="R453" s="206"/>
      <c r="S453" s="206"/>
      <c r="T453" s="207"/>
      <c r="AT453" s="208" t="s">
        <v>157</v>
      </c>
      <c r="AU453" s="208" t="s">
        <v>83</v>
      </c>
      <c r="AV453" s="13" t="s">
        <v>81</v>
      </c>
      <c r="AW453" s="13" t="s">
        <v>34</v>
      </c>
      <c r="AX453" s="13" t="s">
        <v>73</v>
      </c>
      <c r="AY453" s="208" t="s">
        <v>146</v>
      </c>
    </row>
    <row r="454" spans="2:51" s="14" customFormat="1">
      <c r="B454" s="209"/>
      <c r="C454" s="210"/>
      <c r="D454" s="200" t="s">
        <v>157</v>
      </c>
      <c r="E454" s="211" t="s">
        <v>19</v>
      </c>
      <c r="F454" s="212" t="s">
        <v>614</v>
      </c>
      <c r="G454" s="210"/>
      <c r="H454" s="213">
        <v>4.7519999999999998</v>
      </c>
      <c r="I454" s="214"/>
      <c r="J454" s="210"/>
      <c r="K454" s="210"/>
      <c r="L454" s="215"/>
      <c r="M454" s="216"/>
      <c r="N454" s="217"/>
      <c r="O454" s="217"/>
      <c r="P454" s="217"/>
      <c r="Q454" s="217"/>
      <c r="R454" s="217"/>
      <c r="S454" s="217"/>
      <c r="T454" s="218"/>
      <c r="AT454" s="219" t="s">
        <v>157</v>
      </c>
      <c r="AU454" s="219" t="s">
        <v>83</v>
      </c>
      <c r="AV454" s="14" t="s">
        <v>83</v>
      </c>
      <c r="AW454" s="14" t="s">
        <v>34</v>
      </c>
      <c r="AX454" s="14" t="s">
        <v>73</v>
      </c>
      <c r="AY454" s="219" t="s">
        <v>146</v>
      </c>
    </row>
    <row r="455" spans="2:51" s="14" customFormat="1">
      <c r="B455" s="209"/>
      <c r="C455" s="210"/>
      <c r="D455" s="200" t="s">
        <v>157</v>
      </c>
      <c r="E455" s="211" t="s">
        <v>19</v>
      </c>
      <c r="F455" s="212" t="s">
        <v>613</v>
      </c>
      <c r="G455" s="210"/>
      <c r="H455" s="213">
        <v>1.24</v>
      </c>
      <c r="I455" s="214"/>
      <c r="J455" s="210"/>
      <c r="K455" s="210"/>
      <c r="L455" s="215"/>
      <c r="M455" s="216"/>
      <c r="N455" s="217"/>
      <c r="O455" s="217"/>
      <c r="P455" s="217"/>
      <c r="Q455" s="217"/>
      <c r="R455" s="217"/>
      <c r="S455" s="217"/>
      <c r="T455" s="218"/>
      <c r="AT455" s="219" t="s">
        <v>157</v>
      </c>
      <c r="AU455" s="219" t="s">
        <v>83</v>
      </c>
      <c r="AV455" s="14" t="s">
        <v>83</v>
      </c>
      <c r="AW455" s="14" t="s">
        <v>34</v>
      </c>
      <c r="AX455" s="14" t="s">
        <v>73</v>
      </c>
      <c r="AY455" s="219" t="s">
        <v>146</v>
      </c>
    </row>
    <row r="456" spans="2:51" s="14" customFormat="1">
      <c r="B456" s="209"/>
      <c r="C456" s="210"/>
      <c r="D456" s="200" t="s">
        <v>157</v>
      </c>
      <c r="E456" s="211" t="s">
        <v>19</v>
      </c>
      <c r="F456" s="212" t="s">
        <v>615</v>
      </c>
      <c r="G456" s="210"/>
      <c r="H456" s="213">
        <v>0.86799999999999999</v>
      </c>
      <c r="I456" s="214"/>
      <c r="J456" s="210"/>
      <c r="K456" s="210"/>
      <c r="L456" s="215"/>
      <c r="M456" s="216"/>
      <c r="N456" s="217"/>
      <c r="O456" s="217"/>
      <c r="P456" s="217"/>
      <c r="Q456" s="217"/>
      <c r="R456" s="217"/>
      <c r="S456" s="217"/>
      <c r="T456" s="218"/>
      <c r="AT456" s="219" t="s">
        <v>157</v>
      </c>
      <c r="AU456" s="219" t="s">
        <v>83</v>
      </c>
      <c r="AV456" s="14" t="s">
        <v>83</v>
      </c>
      <c r="AW456" s="14" t="s">
        <v>34</v>
      </c>
      <c r="AX456" s="14" t="s">
        <v>73</v>
      </c>
      <c r="AY456" s="219" t="s">
        <v>146</v>
      </c>
    </row>
    <row r="457" spans="2:51" s="16" customFormat="1">
      <c r="B457" s="231"/>
      <c r="C457" s="232"/>
      <c r="D457" s="200" t="s">
        <v>157</v>
      </c>
      <c r="E457" s="233" t="s">
        <v>19</v>
      </c>
      <c r="F457" s="234" t="s">
        <v>175</v>
      </c>
      <c r="G457" s="232"/>
      <c r="H457" s="235">
        <v>17.956</v>
      </c>
      <c r="I457" s="236"/>
      <c r="J457" s="232"/>
      <c r="K457" s="232"/>
      <c r="L457" s="237"/>
      <c r="M457" s="238"/>
      <c r="N457" s="239"/>
      <c r="O457" s="239"/>
      <c r="P457" s="239"/>
      <c r="Q457" s="239"/>
      <c r="R457" s="239"/>
      <c r="S457" s="239"/>
      <c r="T457" s="240"/>
      <c r="AT457" s="241" t="s">
        <v>157</v>
      </c>
      <c r="AU457" s="241" t="s">
        <v>83</v>
      </c>
      <c r="AV457" s="16" t="s">
        <v>176</v>
      </c>
      <c r="AW457" s="16" t="s">
        <v>34</v>
      </c>
      <c r="AX457" s="16" t="s">
        <v>73</v>
      </c>
      <c r="AY457" s="241" t="s">
        <v>146</v>
      </c>
    </row>
    <row r="458" spans="2:51" s="13" customFormat="1">
      <c r="B458" s="198"/>
      <c r="C458" s="199"/>
      <c r="D458" s="200" t="s">
        <v>157</v>
      </c>
      <c r="E458" s="201" t="s">
        <v>19</v>
      </c>
      <c r="F458" s="202" t="s">
        <v>616</v>
      </c>
      <c r="G458" s="199"/>
      <c r="H458" s="201" t="s">
        <v>19</v>
      </c>
      <c r="I458" s="203"/>
      <c r="J458" s="199"/>
      <c r="K458" s="199"/>
      <c r="L458" s="204"/>
      <c r="M458" s="205"/>
      <c r="N458" s="206"/>
      <c r="O458" s="206"/>
      <c r="P458" s="206"/>
      <c r="Q458" s="206"/>
      <c r="R458" s="206"/>
      <c r="S458" s="206"/>
      <c r="T458" s="207"/>
      <c r="AT458" s="208" t="s">
        <v>157</v>
      </c>
      <c r="AU458" s="208" t="s">
        <v>83</v>
      </c>
      <c r="AV458" s="13" t="s">
        <v>81</v>
      </c>
      <c r="AW458" s="13" t="s">
        <v>34</v>
      </c>
      <c r="AX458" s="13" t="s">
        <v>73</v>
      </c>
      <c r="AY458" s="208" t="s">
        <v>146</v>
      </c>
    </row>
    <row r="459" spans="2:51" s="13" customFormat="1">
      <c r="B459" s="198"/>
      <c r="C459" s="199"/>
      <c r="D459" s="200" t="s">
        <v>157</v>
      </c>
      <c r="E459" s="201" t="s">
        <v>19</v>
      </c>
      <c r="F459" s="202" t="s">
        <v>159</v>
      </c>
      <c r="G459" s="199"/>
      <c r="H459" s="201" t="s">
        <v>19</v>
      </c>
      <c r="I459" s="203"/>
      <c r="J459" s="199"/>
      <c r="K459" s="199"/>
      <c r="L459" s="204"/>
      <c r="M459" s="205"/>
      <c r="N459" s="206"/>
      <c r="O459" s="206"/>
      <c r="P459" s="206"/>
      <c r="Q459" s="206"/>
      <c r="R459" s="206"/>
      <c r="S459" s="206"/>
      <c r="T459" s="207"/>
      <c r="AT459" s="208" t="s">
        <v>157</v>
      </c>
      <c r="AU459" s="208" t="s">
        <v>83</v>
      </c>
      <c r="AV459" s="13" t="s">
        <v>81</v>
      </c>
      <c r="AW459" s="13" t="s">
        <v>34</v>
      </c>
      <c r="AX459" s="13" t="s">
        <v>73</v>
      </c>
      <c r="AY459" s="208" t="s">
        <v>146</v>
      </c>
    </row>
    <row r="460" spans="2:51" s="14" customFormat="1" ht="22.5">
      <c r="B460" s="209"/>
      <c r="C460" s="210"/>
      <c r="D460" s="200" t="s">
        <v>157</v>
      </c>
      <c r="E460" s="211" t="s">
        <v>19</v>
      </c>
      <c r="F460" s="212" t="s">
        <v>617</v>
      </c>
      <c r="G460" s="210"/>
      <c r="H460" s="213">
        <v>2.12</v>
      </c>
      <c r="I460" s="214"/>
      <c r="J460" s="210"/>
      <c r="K460" s="210"/>
      <c r="L460" s="215"/>
      <c r="M460" s="216"/>
      <c r="N460" s="217"/>
      <c r="O460" s="217"/>
      <c r="P460" s="217"/>
      <c r="Q460" s="217"/>
      <c r="R460" s="217"/>
      <c r="S460" s="217"/>
      <c r="T460" s="218"/>
      <c r="AT460" s="219" t="s">
        <v>157</v>
      </c>
      <c r="AU460" s="219" t="s">
        <v>83</v>
      </c>
      <c r="AV460" s="14" t="s">
        <v>83</v>
      </c>
      <c r="AW460" s="14" t="s">
        <v>34</v>
      </c>
      <c r="AX460" s="14" t="s">
        <v>73</v>
      </c>
      <c r="AY460" s="219" t="s">
        <v>146</v>
      </c>
    </row>
    <row r="461" spans="2:51" s="16" customFormat="1">
      <c r="B461" s="231"/>
      <c r="C461" s="232"/>
      <c r="D461" s="200" t="s">
        <v>157</v>
      </c>
      <c r="E461" s="233" t="s">
        <v>19</v>
      </c>
      <c r="F461" s="234" t="s">
        <v>175</v>
      </c>
      <c r="G461" s="232"/>
      <c r="H461" s="235">
        <v>2.12</v>
      </c>
      <c r="I461" s="236"/>
      <c r="J461" s="232"/>
      <c r="K461" s="232"/>
      <c r="L461" s="237"/>
      <c r="M461" s="238"/>
      <c r="N461" s="239"/>
      <c r="O461" s="239"/>
      <c r="P461" s="239"/>
      <c r="Q461" s="239"/>
      <c r="R461" s="239"/>
      <c r="S461" s="239"/>
      <c r="T461" s="240"/>
      <c r="AT461" s="241" t="s">
        <v>157</v>
      </c>
      <c r="AU461" s="241" t="s">
        <v>83</v>
      </c>
      <c r="AV461" s="16" t="s">
        <v>176</v>
      </c>
      <c r="AW461" s="16" t="s">
        <v>34</v>
      </c>
      <c r="AX461" s="16" t="s">
        <v>73</v>
      </c>
      <c r="AY461" s="241" t="s">
        <v>146</v>
      </c>
    </row>
    <row r="462" spans="2:51" s="13" customFormat="1">
      <c r="B462" s="198"/>
      <c r="C462" s="199"/>
      <c r="D462" s="200" t="s">
        <v>157</v>
      </c>
      <c r="E462" s="201" t="s">
        <v>19</v>
      </c>
      <c r="F462" s="202" t="s">
        <v>618</v>
      </c>
      <c r="G462" s="199"/>
      <c r="H462" s="201" t="s">
        <v>19</v>
      </c>
      <c r="I462" s="203"/>
      <c r="J462" s="199"/>
      <c r="K462" s="199"/>
      <c r="L462" s="204"/>
      <c r="M462" s="205"/>
      <c r="N462" s="206"/>
      <c r="O462" s="206"/>
      <c r="P462" s="206"/>
      <c r="Q462" s="206"/>
      <c r="R462" s="206"/>
      <c r="S462" s="206"/>
      <c r="T462" s="207"/>
      <c r="AT462" s="208" t="s">
        <v>157</v>
      </c>
      <c r="AU462" s="208" t="s">
        <v>83</v>
      </c>
      <c r="AV462" s="13" t="s">
        <v>81</v>
      </c>
      <c r="AW462" s="13" t="s">
        <v>34</v>
      </c>
      <c r="AX462" s="13" t="s">
        <v>73</v>
      </c>
      <c r="AY462" s="208" t="s">
        <v>146</v>
      </c>
    </row>
    <row r="463" spans="2:51" s="14" customFormat="1">
      <c r="B463" s="209"/>
      <c r="C463" s="210"/>
      <c r="D463" s="200" t="s">
        <v>157</v>
      </c>
      <c r="E463" s="211" t="s">
        <v>19</v>
      </c>
      <c r="F463" s="212" t="s">
        <v>619</v>
      </c>
      <c r="G463" s="210"/>
      <c r="H463" s="213">
        <v>1.875</v>
      </c>
      <c r="I463" s="214"/>
      <c r="J463" s="210"/>
      <c r="K463" s="210"/>
      <c r="L463" s="215"/>
      <c r="M463" s="216"/>
      <c r="N463" s="217"/>
      <c r="O463" s="217"/>
      <c r="P463" s="217"/>
      <c r="Q463" s="217"/>
      <c r="R463" s="217"/>
      <c r="S463" s="217"/>
      <c r="T463" s="218"/>
      <c r="AT463" s="219" t="s">
        <v>157</v>
      </c>
      <c r="AU463" s="219" t="s">
        <v>83</v>
      </c>
      <c r="AV463" s="14" t="s">
        <v>83</v>
      </c>
      <c r="AW463" s="14" t="s">
        <v>34</v>
      </c>
      <c r="AX463" s="14" t="s">
        <v>73</v>
      </c>
      <c r="AY463" s="219" t="s">
        <v>146</v>
      </c>
    </row>
    <row r="464" spans="2:51" s="16" customFormat="1">
      <c r="B464" s="231"/>
      <c r="C464" s="232"/>
      <c r="D464" s="200" t="s">
        <v>157</v>
      </c>
      <c r="E464" s="233" t="s">
        <v>19</v>
      </c>
      <c r="F464" s="234" t="s">
        <v>175</v>
      </c>
      <c r="G464" s="232"/>
      <c r="H464" s="235">
        <v>1.875</v>
      </c>
      <c r="I464" s="236"/>
      <c r="J464" s="232"/>
      <c r="K464" s="232"/>
      <c r="L464" s="237"/>
      <c r="M464" s="238"/>
      <c r="N464" s="239"/>
      <c r="O464" s="239"/>
      <c r="P464" s="239"/>
      <c r="Q464" s="239"/>
      <c r="R464" s="239"/>
      <c r="S464" s="239"/>
      <c r="T464" s="240"/>
      <c r="AT464" s="241" t="s">
        <v>157</v>
      </c>
      <c r="AU464" s="241" t="s">
        <v>83</v>
      </c>
      <c r="AV464" s="16" t="s">
        <v>176</v>
      </c>
      <c r="AW464" s="16" t="s">
        <v>34</v>
      </c>
      <c r="AX464" s="16" t="s">
        <v>73</v>
      </c>
      <c r="AY464" s="241" t="s">
        <v>146</v>
      </c>
    </row>
    <row r="465" spans="1:65" s="15" customFormat="1">
      <c r="B465" s="220"/>
      <c r="C465" s="221"/>
      <c r="D465" s="200" t="s">
        <v>157</v>
      </c>
      <c r="E465" s="222" t="s">
        <v>19</v>
      </c>
      <c r="F465" s="223" t="s">
        <v>164</v>
      </c>
      <c r="G465" s="221"/>
      <c r="H465" s="224">
        <v>21.951000000000001</v>
      </c>
      <c r="I465" s="225"/>
      <c r="J465" s="221"/>
      <c r="K465" s="221"/>
      <c r="L465" s="226"/>
      <c r="M465" s="227"/>
      <c r="N465" s="228"/>
      <c r="O465" s="228"/>
      <c r="P465" s="228"/>
      <c r="Q465" s="228"/>
      <c r="R465" s="228"/>
      <c r="S465" s="228"/>
      <c r="T465" s="229"/>
      <c r="AT465" s="230" t="s">
        <v>157</v>
      </c>
      <c r="AU465" s="230" t="s">
        <v>83</v>
      </c>
      <c r="AV465" s="15" t="s">
        <v>153</v>
      </c>
      <c r="AW465" s="15" t="s">
        <v>34</v>
      </c>
      <c r="AX465" s="15" t="s">
        <v>81</v>
      </c>
      <c r="AY465" s="230" t="s">
        <v>146</v>
      </c>
    </row>
    <row r="466" spans="1:65" s="2" customFormat="1" ht="24.2" customHeight="1">
      <c r="A466" s="36"/>
      <c r="B466" s="37"/>
      <c r="C466" s="180" t="s">
        <v>620</v>
      </c>
      <c r="D466" s="180" t="s">
        <v>148</v>
      </c>
      <c r="E466" s="181" t="s">
        <v>621</v>
      </c>
      <c r="F466" s="182" t="s">
        <v>622</v>
      </c>
      <c r="G466" s="183" t="s">
        <v>151</v>
      </c>
      <c r="H466" s="184">
        <v>38.472000000000001</v>
      </c>
      <c r="I466" s="185"/>
      <c r="J466" s="186">
        <f>ROUND(I466*H466,2)</f>
        <v>0</v>
      </c>
      <c r="K466" s="182" t="s">
        <v>152</v>
      </c>
      <c r="L466" s="41"/>
      <c r="M466" s="187" t="s">
        <v>19</v>
      </c>
      <c r="N466" s="188" t="s">
        <v>44</v>
      </c>
      <c r="O466" s="66"/>
      <c r="P466" s="189">
        <f>O466*H466</f>
        <v>0</v>
      </c>
      <c r="Q466" s="189">
        <v>0</v>
      </c>
      <c r="R466" s="189">
        <f>Q466*H466</f>
        <v>0</v>
      </c>
      <c r="S466" s="189">
        <v>2.2000000000000002</v>
      </c>
      <c r="T466" s="190">
        <f>S466*H466</f>
        <v>84.638400000000004</v>
      </c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  <c r="AE466" s="36"/>
      <c r="AR466" s="191" t="s">
        <v>153</v>
      </c>
      <c r="AT466" s="191" t="s">
        <v>148</v>
      </c>
      <c r="AU466" s="191" t="s">
        <v>83</v>
      </c>
      <c r="AY466" s="19" t="s">
        <v>146</v>
      </c>
      <c r="BE466" s="192">
        <f>IF(N466="základní",J466,0)</f>
        <v>0</v>
      </c>
      <c r="BF466" s="192">
        <f>IF(N466="snížená",J466,0)</f>
        <v>0</v>
      </c>
      <c r="BG466" s="192">
        <f>IF(N466="zákl. přenesená",J466,0)</f>
        <v>0</v>
      </c>
      <c r="BH466" s="192">
        <f>IF(N466="sníž. přenesená",J466,0)</f>
        <v>0</v>
      </c>
      <c r="BI466" s="192">
        <f>IF(N466="nulová",J466,0)</f>
        <v>0</v>
      </c>
      <c r="BJ466" s="19" t="s">
        <v>81</v>
      </c>
      <c r="BK466" s="192">
        <f>ROUND(I466*H466,2)</f>
        <v>0</v>
      </c>
      <c r="BL466" s="19" t="s">
        <v>153</v>
      </c>
      <c r="BM466" s="191" t="s">
        <v>623</v>
      </c>
    </row>
    <row r="467" spans="1:65" s="2" customFormat="1">
      <c r="A467" s="36"/>
      <c r="B467" s="37"/>
      <c r="C467" s="38"/>
      <c r="D467" s="193" t="s">
        <v>155</v>
      </c>
      <c r="E467" s="38"/>
      <c r="F467" s="194" t="s">
        <v>624</v>
      </c>
      <c r="G467" s="38"/>
      <c r="H467" s="38"/>
      <c r="I467" s="195"/>
      <c r="J467" s="38"/>
      <c r="K467" s="38"/>
      <c r="L467" s="41"/>
      <c r="M467" s="196"/>
      <c r="N467" s="197"/>
      <c r="O467" s="66"/>
      <c r="P467" s="66"/>
      <c r="Q467" s="66"/>
      <c r="R467" s="66"/>
      <c r="S467" s="66"/>
      <c r="T467" s="67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  <c r="AE467" s="36"/>
      <c r="AT467" s="19" t="s">
        <v>155</v>
      </c>
      <c r="AU467" s="19" t="s">
        <v>83</v>
      </c>
    </row>
    <row r="468" spans="1:65" s="13" customFormat="1" ht="22.5">
      <c r="B468" s="198"/>
      <c r="C468" s="199"/>
      <c r="D468" s="200" t="s">
        <v>157</v>
      </c>
      <c r="E468" s="201" t="s">
        <v>19</v>
      </c>
      <c r="F468" s="202" t="s">
        <v>625</v>
      </c>
      <c r="G468" s="199"/>
      <c r="H468" s="201" t="s">
        <v>19</v>
      </c>
      <c r="I468" s="203"/>
      <c r="J468" s="199"/>
      <c r="K468" s="199"/>
      <c r="L468" s="204"/>
      <c r="M468" s="205"/>
      <c r="N468" s="206"/>
      <c r="O468" s="206"/>
      <c r="P468" s="206"/>
      <c r="Q468" s="206"/>
      <c r="R468" s="206"/>
      <c r="S468" s="206"/>
      <c r="T468" s="207"/>
      <c r="AT468" s="208" t="s">
        <v>157</v>
      </c>
      <c r="AU468" s="208" t="s">
        <v>83</v>
      </c>
      <c r="AV468" s="13" t="s">
        <v>81</v>
      </c>
      <c r="AW468" s="13" t="s">
        <v>34</v>
      </c>
      <c r="AX468" s="13" t="s">
        <v>73</v>
      </c>
      <c r="AY468" s="208" t="s">
        <v>146</v>
      </c>
    </row>
    <row r="469" spans="1:65" s="13" customFormat="1">
      <c r="B469" s="198"/>
      <c r="C469" s="199"/>
      <c r="D469" s="200" t="s">
        <v>157</v>
      </c>
      <c r="E469" s="201" t="s">
        <v>19</v>
      </c>
      <c r="F469" s="202" t="s">
        <v>607</v>
      </c>
      <c r="G469" s="199"/>
      <c r="H469" s="201" t="s">
        <v>19</v>
      </c>
      <c r="I469" s="203"/>
      <c r="J469" s="199"/>
      <c r="K469" s="199"/>
      <c r="L469" s="204"/>
      <c r="M469" s="205"/>
      <c r="N469" s="206"/>
      <c r="O469" s="206"/>
      <c r="P469" s="206"/>
      <c r="Q469" s="206"/>
      <c r="R469" s="206"/>
      <c r="S469" s="206"/>
      <c r="T469" s="207"/>
      <c r="AT469" s="208" t="s">
        <v>157</v>
      </c>
      <c r="AU469" s="208" t="s">
        <v>83</v>
      </c>
      <c r="AV469" s="13" t="s">
        <v>81</v>
      </c>
      <c r="AW469" s="13" t="s">
        <v>34</v>
      </c>
      <c r="AX469" s="13" t="s">
        <v>73</v>
      </c>
      <c r="AY469" s="208" t="s">
        <v>146</v>
      </c>
    </row>
    <row r="470" spans="1:65" s="13" customFormat="1">
      <c r="B470" s="198"/>
      <c r="C470" s="199"/>
      <c r="D470" s="200" t="s">
        <v>157</v>
      </c>
      <c r="E470" s="201" t="s">
        <v>19</v>
      </c>
      <c r="F470" s="202" t="s">
        <v>481</v>
      </c>
      <c r="G470" s="199"/>
      <c r="H470" s="201" t="s">
        <v>19</v>
      </c>
      <c r="I470" s="203"/>
      <c r="J470" s="199"/>
      <c r="K470" s="199"/>
      <c r="L470" s="204"/>
      <c r="M470" s="205"/>
      <c r="N470" s="206"/>
      <c r="O470" s="206"/>
      <c r="P470" s="206"/>
      <c r="Q470" s="206"/>
      <c r="R470" s="206"/>
      <c r="S470" s="206"/>
      <c r="T470" s="207"/>
      <c r="AT470" s="208" t="s">
        <v>157</v>
      </c>
      <c r="AU470" s="208" t="s">
        <v>83</v>
      </c>
      <c r="AV470" s="13" t="s">
        <v>81</v>
      </c>
      <c r="AW470" s="13" t="s">
        <v>34</v>
      </c>
      <c r="AX470" s="13" t="s">
        <v>73</v>
      </c>
      <c r="AY470" s="208" t="s">
        <v>146</v>
      </c>
    </row>
    <row r="471" spans="1:65" s="14" customFormat="1">
      <c r="B471" s="209"/>
      <c r="C471" s="210"/>
      <c r="D471" s="200" t="s">
        <v>157</v>
      </c>
      <c r="E471" s="211" t="s">
        <v>19</v>
      </c>
      <c r="F471" s="212" t="s">
        <v>626</v>
      </c>
      <c r="G471" s="210"/>
      <c r="H471" s="213">
        <v>0.40500000000000003</v>
      </c>
      <c r="I471" s="214"/>
      <c r="J471" s="210"/>
      <c r="K471" s="210"/>
      <c r="L471" s="215"/>
      <c r="M471" s="216"/>
      <c r="N471" s="217"/>
      <c r="O471" s="217"/>
      <c r="P471" s="217"/>
      <c r="Q471" s="217"/>
      <c r="R471" s="217"/>
      <c r="S471" s="217"/>
      <c r="T471" s="218"/>
      <c r="AT471" s="219" t="s">
        <v>157</v>
      </c>
      <c r="AU471" s="219" t="s">
        <v>83</v>
      </c>
      <c r="AV471" s="14" t="s">
        <v>83</v>
      </c>
      <c r="AW471" s="14" t="s">
        <v>34</v>
      </c>
      <c r="AX471" s="14" t="s">
        <v>73</v>
      </c>
      <c r="AY471" s="219" t="s">
        <v>146</v>
      </c>
    </row>
    <row r="472" spans="1:65" s="13" customFormat="1">
      <c r="B472" s="198"/>
      <c r="C472" s="199"/>
      <c r="D472" s="200" t="s">
        <v>157</v>
      </c>
      <c r="E472" s="201" t="s">
        <v>19</v>
      </c>
      <c r="F472" s="202" t="s">
        <v>179</v>
      </c>
      <c r="G472" s="199"/>
      <c r="H472" s="201" t="s">
        <v>19</v>
      </c>
      <c r="I472" s="203"/>
      <c r="J472" s="199"/>
      <c r="K472" s="199"/>
      <c r="L472" s="204"/>
      <c r="M472" s="205"/>
      <c r="N472" s="206"/>
      <c r="O472" s="206"/>
      <c r="P472" s="206"/>
      <c r="Q472" s="206"/>
      <c r="R472" s="206"/>
      <c r="S472" s="206"/>
      <c r="T472" s="207"/>
      <c r="AT472" s="208" t="s">
        <v>157</v>
      </c>
      <c r="AU472" s="208" t="s">
        <v>83</v>
      </c>
      <c r="AV472" s="13" t="s">
        <v>81</v>
      </c>
      <c r="AW472" s="13" t="s">
        <v>34</v>
      </c>
      <c r="AX472" s="13" t="s">
        <v>73</v>
      </c>
      <c r="AY472" s="208" t="s">
        <v>146</v>
      </c>
    </row>
    <row r="473" spans="1:65" s="14" customFormat="1">
      <c r="B473" s="209"/>
      <c r="C473" s="210"/>
      <c r="D473" s="200" t="s">
        <v>157</v>
      </c>
      <c r="E473" s="211" t="s">
        <v>19</v>
      </c>
      <c r="F473" s="212" t="s">
        <v>627</v>
      </c>
      <c r="G473" s="210"/>
      <c r="H473" s="213">
        <v>3.5640000000000001</v>
      </c>
      <c r="I473" s="214"/>
      <c r="J473" s="210"/>
      <c r="K473" s="210"/>
      <c r="L473" s="215"/>
      <c r="M473" s="216"/>
      <c r="N473" s="217"/>
      <c r="O473" s="217"/>
      <c r="P473" s="217"/>
      <c r="Q473" s="217"/>
      <c r="R473" s="217"/>
      <c r="S473" s="217"/>
      <c r="T473" s="218"/>
      <c r="AT473" s="219" t="s">
        <v>157</v>
      </c>
      <c r="AU473" s="219" t="s">
        <v>83</v>
      </c>
      <c r="AV473" s="14" t="s">
        <v>83</v>
      </c>
      <c r="AW473" s="14" t="s">
        <v>34</v>
      </c>
      <c r="AX473" s="14" t="s">
        <v>73</v>
      </c>
      <c r="AY473" s="219" t="s">
        <v>146</v>
      </c>
    </row>
    <row r="474" spans="1:65" s="13" customFormat="1">
      <c r="B474" s="198"/>
      <c r="C474" s="199"/>
      <c r="D474" s="200" t="s">
        <v>157</v>
      </c>
      <c r="E474" s="201" t="s">
        <v>19</v>
      </c>
      <c r="F474" s="202" t="s">
        <v>181</v>
      </c>
      <c r="G474" s="199"/>
      <c r="H474" s="201" t="s">
        <v>19</v>
      </c>
      <c r="I474" s="203"/>
      <c r="J474" s="199"/>
      <c r="K474" s="199"/>
      <c r="L474" s="204"/>
      <c r="M474" s="205"/>
      <c r="N474" s="206"/>
      <c r="O474" s="206"/>
      <c r="P474" s="206"/>
      <c r="Q474" s="206"/>
      <c r="R474" s="206"/>
      <c r="S474" s="206"/>
      <c r="T474" s="207"/>
      <c r="AT474" s="208" t="s">
        <v>157</v>
      </c>
      <c r="AU474" s="208" t="s">
        <v>83</v>
      </c>
      <c r="AV474" s="13" t="s">
        <v>81</v>
      </c>
      <c r="AW474" s="13" t="s">
        <v>34</v>
      </c>
      <c r="AX474" s="13" t="s">
        <v>73</v>
      </c>
      <c r="AY474" s="208" t="s">
        <v>146</v>
      </c>
    </row>
    <row r="475" spans="1:65" s="14" customFormat="1">
      <c r="B475" s="209"/>
      <c r="C475" s="210"/>
      <c r="D475" s="200" t="s">
        <v>157</v>
      </c>
      <c r="E475" s="211" t="s">
        <v>19</v>
      </c>
      <c r="F475" s="212" t="s">
        <v>628</v>
      </c>
      <c r="G475" s="210"/>
      <c r="H475" s="213">
        <v>0.68</v>
      </c>
      <c r="I475" s="214"/>
      <c r="J475" s="210"/>
      <c r="K475" s="210"/>
      <c r="L475" s="215"/>
      <c r="M475" s="216"/>
      <c r="N475" s="217"/>
      <c r="O475" s="217"/>
      <c r="P475" s="217"/>
      <c r="Q475" s="217"/>
      <c r="R475" s="217"/>
      <c r="S475" s="217"/>
      <c r="T475" s="218"/>
      <c r="AT475" s="219" t="s">
        <v>157</v>
      </c>
      <c r="AU475" s="219" t="s">
        <v>83</v>
      </c>
      <c r="AV475" s="14" t="s">
        <v>83</v>
      </c>
      <c r="AW475" s="14" t="s">
        <v>34</v>
      </c>
      <c r="AX475" s="14" t="s">
        <v>73</v>
      </c>
      <c r="AY475" s="219" t="s">
        <v>146</v>
      </c>
    </row>
    <row r="476" spans="1:65" s="13" customFormat="1">
      <c r="B476" s="198"/>
      <c r="C476" s="199"/>
      <c r="D476" s="200" t="s">
        <v>157</v>
      </c>
      <c r="E476" s="201" t="s">
        <v>19</v>
      </c>
      <c r="F476" s="202" t="s">
        <v>183</v>
      </c>
      <c r="G476" s="199"/>
      <c r="H476" s="201" t="s">
        <v>19</v>
      </c>
      <c r="I476" s="203"/>
      <c r="J476" s="199"/>
      <c r="K476" s="199"/>
      <c r="L476" s="204"/>
      <c r="M476" s="205"/>
      <c r="N476" s="206"/>
      <c r="O476" s="206"/>
      <c r="P476" s="206"/>
      <c r="Q476" s="206"/>
      <c r="R476" s="206"/>
      <c r="S476" s="206"/>
      <c r="T476" s="207"/>
      <c r="AT476" s="208" t="s">
        <v>157</v>
      </c>
      <c r="AU476" s="208" t="s">
        <v>83</v>
      </c>
      <c r="AV476" s="13" t="s">
        <v>81</v>
      </c>
      <c r="AW476" s="13" t="s">
        <v>34</v>
      </c>
      <c r="AX476" s="13" t="s">
        <v>73</v>
      </c>
      <c r="AY476" s="208" t="s">
        <v>146</v>
      </c>
    </row>
    <row r="477" spans="1:65" s="14" customFormat="1">
      <c r="B477" s="209"/>
      <c r="C477" s="210"/>
      <c r="D477" s="200" t="s">
        <v>157</v>
      </c>
      <c r="E477" s="211" t="s">
        <v>19</v>
      </c>
      <c r="F477" s="212" t="s">
        <v>629</v>
      </c>
      <c r="G477" s="210"/>
      <c r="H477" s="213">
        <v>0.22500000000000001</v>
      </c>
      <c r="I477" s="214"/>
      <c r="J477" s="210"/>
      <c r="K477" s="210"/>
      <c r="L477" s="215"/>
      <c r="M477" s="216"/>
      <c r="N477" s="217"/>
      <c r="O477" s="217"/>
      <c r="P477" s="217"/>
      <c r="Q477" s="217"/>
      <c r="R477" s="217"/>
      <c r="S477" s="217"/>
      <c r="T477" s="218"/>
      <c r="AT477" s="219" t="s">
        <v>157</v>
      </c>
      <c r="AU477" s="219" t="s">
        <v>83</v>
      </c>
      <c r="AV477" s="14" t="s">
        <v>83</v>
      </c>
      <c r="AW477" s="14" t="s">
        <v>34</v>
      </c>
      <c r="AX477" s="14" t="s">
        <v>73</v>
      </c>
      <c r="AY477" s="219" t="s">
        <v>146</v>
      </c>
    </row>
    <row r="478" spans="1:65" s="13" customFormat="1">
      <c r="B478" s="198"/>
      <c r="C478" s="199"/>
      <c r="D478" s="200" t="s">
        <v>157</v>
      </c>
      <c r="E478" s="201" t="s">
        <v>19</v>
      </c>
      <c r="F478" s="202" t="s">
        <v>185</v>
      </c>
      <c r="G478" s="199"/>
      <c r="H478" s="201" t="s">
        <v>19</v>
      </c>
      <c r="I478" s="203"/>
      <c r="J478" s="199"/>
      <c r="K478" s="199"/>
      <c r="L478" s="204"/>
      <c r="M478" s="205"/>
      <c r="N478" s="206"/>
      <c r="O478" s="206"/>
      <c r="P478" s="206"/>
      <c r="Q478" s="206"/>
      <c r="R478" s="206"/>
      <c r="S478" s="206"/>
      <c r="T478" s="207"/>
      <c r="AT478" s="208" t="s">
        <v>157</v>
      </c>
      <c r="AU478" s="208" t="s">
        <v>83</v>
      </c>
      <c r="AV478" s="13" t="s">
        <v>81</v>
      </c>
      <c r="AW478" s="13" t="s">
        <v>34</v>
      </c>
      <c r="AX478" s="13" t="s">
        <v>73</v>
      </c>
      <c r="AY478" s="208" t="s">
        <v>146</v>
      </c>
    </row>
    <row r="479" spans="1:65" s="14" customFormat="1">
      <c r="B479" s="209"/>
      <c r="C479" s="210"/>
      <c r="D479" s="200" t="s">
        <v>157</v>
      </c>
      <c r="E479" s="211" t="s">
        <v>19</v>
      </c>
      <c r="F479" s="212" t="s">
        <v>630</v>
      </c>
      <c r="G479" s="210"/>
      <c r="H479" s="213">
        <v>1.98</v>
      </c>
      <c r="I479" s="214"/>
      <c r="J479" s="210"/>
      <c r="K479" s="210"/>
      <c r="L479" s="215"/>
      <c r="M479" s="216"/>
      <c r="N479" s="217"/>
      <c r="O479" s="217"/>
      <c r="P479" s="217"/>
      <c r="Q479" s="217"/>
      <c r="R479" s="217"/>
      <c r="S479" s="217"/>
      <c r="T479" s="218"/>
      <c r="AT479" s="219" t="s">
        <v>157</v>
      </c>
      <c r="AU479" s="219" t="s">
        <v>83</v>
      </c>
      <c r="AV479" s="14" t="s">
        <v>83</v>
      </c>
      <c r="AW479" s="14" t="s">
        <v>34</v>
      </c>
      <c r="AX479" s="14" t="s">
        <v>73</v>
      </c>
      <c r="AY479" s="219" t="s">
        <v>146</v>
      </c>
    </row>
    <row r="480" spans="1:65" s="16" customFormat="1">
      <c r="B480" s="231"/>
      <c r="C480" s="232"/>
      <c r="D480" s="200" t="s">
        <v>157</v>
      </c>
      <c r="E480" s="233" t="s">
        <v>19</v>
      </c>
      <c r="F480" s="234" t="s">
        <v>175</v>
      </c>
      <c r="G480" s="232"/>
      <c r="H480" s="235">
        <v>6.8540000000000001</v>
      </c>
      <c r="I480" s="236"/>
      <c r="J480" s="232"/>
      <c r="K480" s="232"/>
      <c r="L480" s="237"/>
      <c r="M480" s="238"/>
      <c r="N480" s="239"/>
      <c r="O480" s="239"/>
      <c r="P480" s="239"/>
      <c r="Q480" s="239"/>
      <c r="R480" s="239"/>
      <c r="S480" s="239"/>
      <c r="T480" s="240"/>
      <c r="AT480" s="241" t="s">
        <v>157</v>
      </c>
      <c r="AU480" s="241" t="s">
        <v>83</v>
      </c>
      <c r="AV480" s="16" t="s">
        <v>176</v>
      </c>
      <c r="AW480" s="16" t="s">
        <v>34</v>
      </c>
      <c r="AX480" s="16" t="s">
        <v>73</v>
      </c>
      <c r="AY480" s="241" t="s">
        <v>146</v>
      </c>
    </row>
    <row r="481" spans="1:65" s="13" customFormat="1">
      <c r="B481" s="198"/>
      <c r="C481" s="199"/>
      <c r="D481" s="200" t="s">
        <v>157</v>
      </c>
      <c r="E481" s="201" t="s">
        <v>19</v>
      </c>
      <c r="F481" s="202" t="s">
        <v>631</v>
      </c>
      <c r="G481" s="199"/>
      <c r="H481" s="201" t="s">
        <v>19</v>
      </c>
      <c r="I481" s="203"/>
      <c r="J481" s="199"/>
      <c r="K481" s="199"/>
      <c r="L481" s="204"/>
      <c r="M481" s="205"/>
      <c r="N481" s="206"/>
      <c r="O481" s="206"/>
      <c r="P481" s="206"/>
      <c r="Q481" s="206"/>
      <c r="R481" s="206"/>
      <c r="S481" s="206"/>
      <c r="T481" s="207"/>
      <c r="AT481" s="208" t="s">
        <v>157</v>
      </c>
      <c r="AU481" s="208" t="s">
        <v>83</v>
      </c>
      <c r="AV481" s="13" t="s">
        <v>81</v>
      </c>
      <c r="AW481" s="13" t="s">
        <v>34</v>
      </c>
      <c r="AX481" s="13" t="s">
        <v>73</v>
      </c>
      <c r="AY481" s="208" t="s">
        <v>146</v>
      </c>
    </row>
    <row r="482" spans="1:65" s="13" customFormat="1">
      <c r="B482" s="198"/>
      <c r="C482" s="199"/>
      <c r="D482" s="200" t="s">
        <v>157</v>
      </c>
      <c r="E482" s="201" t="s">
        <v>19</v>
      </c>
      <c r="F482" s="202" t="s">
        <v>632</v>
      </c>
      <c r="G482" s="199"/>
      <c r="H482" s="201" t="s">
        <v>19</v>
      </c>
      <c r="I482" s="203"/>
      <c r="J482" s="199"/>
      <c r="K482" s="199"/>
      <c r="L482" s="204"/>
      <c r="M482" s="205"/>
      <c r="N482" s="206"/>
      <c r="O482" s="206"/>
      <c r="P482" s="206"/>
      <c r="Q482" s="206"/>
      <c r="R482" s="206"/>
      <c r="S482" s="206"/>
      <c r="T482" s="207"/>
      <c r="AT482" s="208" t="s">
        <v>157</v>
      </c>
      <c r="AU482" s="208" t="s">
        <v>83</v>
      </c>
      <c r="AV482" s="13" t="s">
        <v>81</v>
      </c>
      <c r="AW482" s="13" t="s">
        <v>34</v>
      </c>
      <c r="AX482" s="13" t="s">
        <v>73</v>
      </c>
      <c r="AY482" s="208" t="s">
        <v>146</v>
      </c>
    </row>
    <row r="483" spans="1:65" s="14" customFormat="1">
      <c r="B483" s="209"/>
      <c r="C483" s="210"/>
      <c r="D483" s="200" t="s">
        <v>157</v>
      </c>
      <c r="E483" s="211" t="s">
        <v>19</v>
      </c>
      <c r="F483" s="212" t="s">
        <v>633</v>
      </c>
      <c r="G483" s="210"/>
      <c r="H483" s="213">
        <v>31.617999999999999</v>
      </c>
      <c r="I483" s="214"/>
      <c r="J483" s="210"/>
      <c r="K483" s="210"/>
      <c r="L483" s="215"/>
      <c r="M483" s="216"/>
      <c r="N483" s="217"/>
      <c r="O483" s="217"/>
      <c r="P483" s="217"/>
      <c r="Q483" s="217"/>
      <c r="R483" s="217"/>
      <c r="S483" s="217"/>
      <c r="T483" s="218"/>
      <c r="AT483" s="219" t="s">
        <v>157</v>
      </c>
      <c r="AU483" s="219" t="s">
        <v>83</v>
      </c>
      <c r="AV483" s="14" t="s">
        <v>83</v>
      </c>
      <c r="AW483" s="14" t="s">
        <v>34</v>
      </c>
      <c r="AX483" s="14" t="s">
        <v>73</v>
      </c>
      <c r="AY483" s="219" t="s">
        <v>146</v>
      </c>
    </row>
    <row r="484" spans="1:65" s="16" customFormat="1">
      <c r="B484" s="231"/>
      <c r="C484" s="232"/>
      <c r="D484" s="200" t="s">
        <v>157</v>
      </c>
      <c r="E484" s="233" t="s">
        <v>19</v>
      </c>
      <c r="F484" s="234" t="s">
        <v>175</v>
      </c>
      <c r="G484" s="232"/>
      <c r="H484" s="235">
        <v>31.617999999999999</v>
      </c>
      <c r="I484" s="236"/>
      <c r="J484" s="232"/>
      <c r="K484" s="232"/>
      <c r="L484" s="237"/>
      <c r="M484" s="238"/>
      <c r="N484" s="239"/>
      <c r="O484" s="239"/>
      <c r="P484" s="239"/>
      <c r="Q484" s="239"/>
      <c r="R484" s="239"/>
      <c r="S484" s="239"/>
      <c r="T484" s="240"/>
      <c r="AT484" s="241" t="s">
        <v>157</v>
      </c>
      <c r="AU484" s="241" t="s">
        <v>83</v>
      </c>
      <c r="AV484" s="16" t="s">
        <v>176</v>
      </c>
      <c r="AW484" s="16" t="s">
        <v>34</v>
      </c>
      <c r="AX484" s="16" t="s">
        <v>73</v>
      </c>
      <c r="AY484" s="241" t="s">
        <v>146</v>
      </c>
    </row>
    <row r="485" spans="1:65" s="15" customFormat="1">
      <c r="B485" s="220"/>
      <c r="C485" s="221"/>
      <c r="D485" s="200" t="s">
        <v>157</v>
      </c>
      <c r="E485" s="222" t="s">
        <v>19</v>
      </c>
      <c r="F485" s="223" t="s">
        <v>164</v>
      </c>
      <c r="G485" s="221"/>
      <c r="H485" s="224">
        <v>38.472000000000001</v>
      </c>
      <c r="I485" s="225"/>
      <c r="J485" s="221"/>
      <c r="K485" s="221"/>
      <c r="L485" s="226"/>
      <c r="M485" s="227"/>
      <c r="N485" s="228"/>
      <c r="O485" s="228"/>
      <c r="P485" s="228"/>
      <c r="Q485" s="228"/>
      <c r="R485" s="228"/>
      <c r="S485" s="228"/>
      <c r="T485" s="229"/>
      <c r="AT485" s="230" t="s">
        <v>157</v>
      </c>
      <c r="AU485" s="230" t="s">
        <v>83</v>
      </c>
      <c r="AV485" s="15" t="s">
        <v>153</v>
      </c>
      <c r="AW485" s="15" t="s">
        <v>34</v>
      </c>
      <c r="AX485" s="15" t="s">
        <v>81</v>
      </c>
      <c r="AY485" s="230" t="s">
        <v>146</v>
      </c>
    </row>
    <row r="486" spans="1:65" s="2" customFormat="1" ht="37.9" customHeight="1">
      <c r="A486" s="36"/>
      <c r="B486" s="37"/>
      <c r="C486" s="180" t="s">
        <v>634</v>
      </c>
      <c r="D486" s="180" t="s">
        <v>148</v>
      </c>
      <c r="E486" s="181" t="s">
        <v>635</v>
      </c>
      <c r="F486" s="182" t="s">
        <v>636</v>
      </c>
      <c r="G486" s="183" t="s">
        <v>151</v>
      </c>
      <c r="H486" s="184">
        <v>38.472000000000001</v>
      </c>
      <c r="I486" s="185"/>
      <c r="J486" s="186">
        <f>ROUND(I486*H486,2)</f>
        <v>0</v>
      </c>
      <c r="K486" s="182" t="s">
        <v>152</v>
      </c>
      <c r="L486" s="41"/>
      <c r="M486" s="187" t="s">
        <v>19</v>
      </c>
      <c r="N486" s="188" t="s">
        <v>44</v>
      </c>
      <c r="O486" s="66"/>
      <c r="P486" s="189">
        <f>O486*H486</f>
        <v>0</v>
      </c>
      <c r="Q486" s="189">
        <v>0</v>
      </c>
      <c r="R486" s="189">
        <f>Q486*H486</f>
        <v>0</v>
      </c>
      <c r="S486" s="189">
        <v>2.9000000000000001E-2</v>
      </c>
      <c r="T486" s="190">
        <f>S486*H486</f>
        <v>1.115688</v>
      </c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  <c r="AE486" s="36"/>
      <c r="AR486" s="191" t="s">
        <v>153</v>
      </c>
      <c r="AT486" s="191" t="s">
        <v>148</v>
      </c>
      <c r="AU486" s="191" t="s">
        <v>83</v>
      </c>
      <c r="AY486" s="19" t="s">
        <v>146</v>
      </c>
      <c r="BE486" s="192">
        <f>IF(N486="základní",J486,0)</f>
        <v>0</v>
      </c>
      <c r="BF486" s="192">
        <f>IF(N486="snížená",J486,0)</f>
        <v>0</v>
      </c>
      <c r="BG486" s="192">
        <f>IF(N486="zákl. přenesená",J486,0)</f>
        <v>0</v>
      </c>
      <c r="BH486" s="192">
        <f>IF(N486="sníž. přenesená",J486,0)</f>
        <v>0</v>
      </c>
      <c r="BI486" s="192">
        <f>IF(N486="nulová",J486,0)</f>
        <v>0</v>
      </c>
      <c r="BJ486" s="19" t="s">
        <v>81</v>
      </c>
      <c r="BK486" s="192">
        <f>ROUND(I486*H486,2)</f>
        <v>0</v>
      </c>
      <c r="BL486" s="19" t="s">
        <v>153</v>
      </c>
      <c r="BM486" s="191" t="s">
        <v>637</v>
      </c>
    </row>
    <row r="487" spans="1:65" s="2" customFormat="1">
      <c r="A487" s="36"/>
      <c r="B487" s="37"/>
      <c r="C487" s="38"/>
      <c r="D487" s="193" t="s">
        <v>155</v>
      </c>
      <c r="E487" s="38"/>
      <c r="F487" s="194" t="s">
        <v>638</v>
      </c>
      <c r="G487" s="38"/>
      <c r="H487" s="38"/>
      <c r="I487" s="195"/>
      <c r="J487" s="38"/>
      <c r="K487" s="38"/>
      <c r="L487" s="41"/>
      <c r="M487" s="196"/>
      <c r="N487" s="197"/>
      <c r="O487" s="66"/>
      <c r="P487" s="66"/>
      <c r="Q487" s="66"/>
      <c r="R487" s="66"/>
      <c r="S487" s="66"/>
      <c r="T487" s="67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  <c r="AE487" s="36"/>
      <c r="AT487" s="19" t="s">
        <v>155</v>
      </c>
      <c r="AU487" s="19" t="s">
        <v>83</v>
      </c>
    </row>
    <row r="488" spans="1:65" s="2" customFormat="1" ht="33" customHeight="1">
      <c r="A488" s="36"/>
      <c r="B488" s="37"/>
      <c r="C488" s="180" t="s">
        <v>639</v>
      </c>
      <c r="D488" s="180" t="s">
        <v>148</v>
      </c>
      <c r="E488" s="181" t="s">
        <v>640</v>
      </c>
      <c r="F488" s="182" t="s">
        <v>641</v>
      </c>
      <c r="G488" s="183" t="s">
        <v>151</v>
      </c>
      <c r="H488" s="184">
        <v>36.759</v>
      </c>
      <c r="I488" s="185"/>
      <c r="J488" s="186">
        <f>ROUND(I488*H488,2)</f>
        <v>0</v>
      </c>
      <c r="K488" s="182" t="s">
        <v>152</v>
      </c>
      <c r="L488" s="41"/>
      <c r="M488" s="187" t="s">
        <v>19</v>
      </c>
      <c r="N488" s="188" t="s">
        <v>44</v>
      </c>
      <c r="O488" s="66"/>
      <c r="P488" s="189">
        <f>O488*H488</f>
        <v>0</v>
      </c>
      <c r="Q488" s="189">
        <v>0</v>
      </c>
      <c r="R488" s="189">
        <f>Q488*H488</f>
        <v>0</v>
      </c>
      <c r="S488" s="189">
        <v>1.4</v>
      </c>
      <c r="T488" s="190">
        <f>S488*H488</f>
        <v>51.462599999999995</v>
      </c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  <c r="AE488" s="36"/>
      <c r="AR488" s="191" t="s">
        <v>153</v>
      </c>
      <c r="AT488" s="191" t="s">
        <v>148</v>
      </c>
      <c r="AU488" s="191" t="s">
        <v>83</v>
      </c>
      <c r="AY488" s="19" t="s">
        <v>146</v>
      </c>
      <c r="BE488" s="192">
        <f>IF(N488="základní",J488,0)</f>
        <v>0</v>
      </c>
      <c r="BF488" s="192">
        <f>IF(N488="snížená",J488,0)</f>
        <v>0</v>
      </c>
      <c r="BG488" s="192">
        <f>IF(N488="zákl. přenesená",J488,0)</f>
        <v>0</v>
      </c>
      <c r="BH488" s="192">
        <f>IF(N488="sníž. přenesená",J488,0)</f>
        <v>0</v>
      </c>
      <c r="BI488" s="192">
        <f>IF(N488="nulová",J488,0)</f>
        <v>0</v>
      </c>
      <c r="BJ488" s="19" t="s">
        <v>81</v>
      </c>
      <c r="BK488" s="192">
        <f>ROUND(I488*H488,2)</f>
        <v>0</v>
      </c>
      <c r="BL488" s="19" t="s">
        <v>153</v>
      </c>
      <c r="BM488" s="191" t="s">
        <v>642</v>
      </c>
    </row>
    <row r="489" spans="1:65" s="2" customFormat="1">
      <c r="A489" s="36"/>
      <c r="B489" s="37"/>
      <c r="C489" s="38"/>
      <c r="D489" s="193" t="s">
        <v>155</v>
      </c>
      <c r="E489" s="38"/>
      <c r="F489" s="194" t="s">
        <v>643</v>
      </c>
      <c r="G489" s="38"/>
      <c r="H489" s="38"/>
      <c r="I489" s="195"/>
      <c r="J489" s="38"/>
      <c r="K489" s="38"/>
      <c r="L489" s="41"/>
      <c r="M489" s="196"/>
      <c r="N489" s="197"/>
      <c r="O489" s="66"/>
      <c r="P489" s="66"/>
      <c r="Q489" s="66"/>
      <c r="R489" s="66"/>
      <c r="S489" s="66"/>
      <c r="T489" s="67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  <c r="AE489" s="36"/>
      <c r="AT489" s="19" t="s">
        <v>155</v>
      </c>
      <c r="AU489" s="19" t="s">
        <v>83</v>
      </c>
    </row>
    <row r="490" spans="1:65" s="13" customFormat="1">
      <c r="B490" s="198"/>
      <c r="C490" s="199"/>
      <c r="D490" s="200" t="s">
        <v>157</v>
      </c>
      <c r="E490" s="201" t="s">
        <v>19</v>
      </c>
      <c r="F490" s="202" t="s">
        <v>644</v>
      </c>
      <c r="G490" s="199"/>
      <c r="H490" s="201" t="s">
        <v>19</v>
      </c>
      <c r="I490" s="203"/>
      <c r="J490" s="199"/>
      <c r="K490" s="199"/>
      <c r="L490" s="204"/>
      <c r="M490" s="205"/>
      <c r="N490" s="206"/>
      <c r="O490" s="206"/>
      <c r="P490" s="206"/>
      <c r="Q490" s="206"/>
      <c r="R490" s="206"/>
      <c r="S490" s="206"/>
      <c r="T490" s="207"/>
      <c r="AT490" s="208" t="s">
        <v>157</v>
      </c>
      <c r="AU490" s="208" t="s">
        <v>83</v>
      </c>
      <c r="AV490" s="13" t="s">
        <v>81</v>
      </c>
      <c r="AW490" s="13" t="s">
        <v>34</v>
      </c>
      <c r="AX490" s="13" t="s">
        <v>73</v>
      </c>
      <c r="AY490" s="208" t="s">
        <v>146</v>
      </c>
    </row>
    <row r="491" spans="1:65" s="13" customFormat="1">
      <c r="B491" s="198"/>
      <c r="C491" s="199"/>
      <c r="D491" s="200" t="s">
        <v>157</v>
      </c>
      <c r="E491" s="201" t="s">
        <v>19</v>
      </c>
      <c r="F491" s="202" t="s">
        <v>645</v>
      </c>
      <c r="G491" s="199"/>
      <c r="H491" s="201" t="s">
        <v>19</v>
      </c>
      <c r="I491" s="203"/>
      <c r="J491" s="199"/>
      <c r="K491" s="199"/>
      <c r="L491" s="204"/>
      <c r="M491" s="205"/>
      <c r="N491" s="206"/>
      <c r="O491" s="206"/>
      <c r="P491" s="206"/>
      <c r="Q491" s="206"/>
      <c r="R491" s="206"/>
      <c r="S491" s="206"/>
      <c r="T491" s="207"/>
      <c r="AT491" s="208" t="s">
        <v>157</v>
      </c>
      <c r="AU491" s="208" t="s">
        <v>83</v>
      </c>
      <c r="AV491" s="13" t="s">
        <v>81</v>
      </c>
      <c r="AW491" s="13" t="s">
        <v>34</v>
      </c>
      <c r="AX491" s="13" t="s">
        <v>73</v>
      </c>
      <c r="AY491" s="208" t="s">
        <v>146</v>
      </c>
    </row>
    <row r="492" spans="1:65" s="13" customFormat="1">
      <c r="B492" s="198"/>
      <c r="C492" s="199"/>
      <c r="D492" s="200" t="s">
        <v>157</v>
      </c>
      <c r="E492" s="201" t="s">
        <v>19</v>
      </c>
      <c r="F492" s="202" t="s">
        <v>607</v>
      </c>
      <c r="G492" s="199"/>
      <c r="H492" s="201" t="s">
        <v>19</v>
      </c>
      <c r="I492" s="203"/>
      <c r="J492" s="199"/>
      <c r="K492" s="199"/>
      <c r="L492" s="204"/>
      <c r="M492" s="205"/>
      <c r="N492" s="206"/>
      <c r="O492" s="206"/>
      <c r="P492" s="206"/>
      <c r="Q492" s="206"/>
      <c r="R492" s="206"/>
      <c r="S492" s="206"/>
      <c r="T492" s="207"/>
      <c r="AT492" s="208" t="s">
        <v>157</v>
      </c>
      <c r="AU492" s="208" t="s">
        <v>83</v>
      </c>
      <c r="AV492" s="13" t="s">
        <v>81</v>
      </c>
      <c r="AW492" s="13" t="s">
        <v>34</v>
      </c>
      <c r="AX492" s="13" t="s">
        <v>73</v>
      </c>
      <c r="AY492" s="208" t="s">
        <v>146</v>
      </c>
    </row>
    <row r="493" spans="1:65" s="13" customFormat="1">
      <c r="B493" s="198"/>
      <c r="C493" s="199"/>
      <c r="D493" s="200" t="s">
        <v>157</v>
      </c>
      <c r="E493" s="201" t="s">
        <v>19</v>
      </c>
      <c r="F493" s="202" t="s">
        <v>481</v>
      </c>
      <c r="G493" s="199"/>
      <c r="H493" s="201" t="s">
        <v>19</v>
      </c>
      <c r="I493" s="203"/>
      <c r="J493" s="199"/>
      <c r="K493" s="199"/>
      <c r="L493" s="204"/>
      <c r="M493" s="205"/>
      <c r="N493" s="206"/>
      <c r="O493" s="206"/>
      <c r="P493" s="206"/>
      <c r="Q493" s="206"/>
      <c r="R493" s="206"/>
      <c r="S493" s="206"/>
      <c r="T493" s="207"/>
      <c r="AT493" s="208" t="s">
        <v>157</v>
      </c>
      <c r="AU493" s="208" t="s">
        <v>83</v>
      </c>
      <c r="AV493" s="13" t="s">
        <v>81</v>
      </c>
      <c r="AW493" s="13" t="s">
        <v>34</v>
      </c>
      <c r="AX493" s="13" t="s">
        <v>73</v>
      </c>
      <c r="AY493" s="208" t="s">
        <v>146</v>
      </c>
    </row>
    <row r="494" spans="1:65" s="14" customFormat="1">
      <c r="B494" s="209"/>
      <c r="C494" s="210"/>
      <c r="D494" s="200" t="s">
        <v>157</v>
      </c>
      <c r="E494" s="211" t="s">
        <v>19</v>
      </c>
      <c r="F494" s="212" t="s">
        <v>646</v>
      </c>
      <c r="G494" s="210"/>
      <c r="H494" s="213">
        <v>0.60799999999999998</v>
      </c>
      <c r="I494" s="214"/>
      <c r="J494" s="210"/>
      <c r="K494" s="210"/>
      <c r="L494" s="215"/>
      <c r="M494" s="216"/>
      <c r="N494" s="217"/>
      <c r="O494" s="217"/>
      <c r="P494" s="217"/>
      <c r="Q494" s="217"/>
      <c r="R494" s="217"/>
      <c r="S494" s="217"/>
      <c r="T494" s="218"/>
      <c r="AT494" s="219" t="s">
        <v>157</v>
      </c>
      <c r="AU494" s="219" t="s">
        <v>83</v>
      </c>
      <c r="AV494" s="14" t="s">
        <v>83</v>
      </c>
      <c r="AW494" s="14" t="s">
        <v>34</v>
      </c>
      <c r="AX494" s="14" t="s">
        <v>73</v>
      </c>
      <c r="AY494" s="219" t="s">
        <v>146</v>
      </c>
    </row>
    <row r="495" spans="1:65" s="14" customFormat="1">
      <c r="B495" s="209"/>
      <c r="C495" s="210"/>
      <c r="D495" s="200" t="s">
        <v>157</v>
      </c>
      <c r="E495" s="211" t="s">
        <v>19</v>
      </c>
      <c r="F495" s="212" t="s">
        <v>647</v>
      </c>
      <c r="G495" s="210"/>
      <c r="H495" s="213">
        <v>-0.48</v>
      </c>
      <c r="I495" s="214"/>
      <c r="J495" s="210"/>
      <c r="K495" s="210"/>
      <c r="L495" s="215"/>
      <c r="M495" s="216"/>
      <c r="N495" s="217"/>
      <c r="O495" s="217"/>
      <c r="P495" s="217"/>
      <c r="Q495" s="217"/>
      <c r="R495" s="217"/>
      <c r="S495" s="217"/>
      <c r="T495" s="218"/>
      <c r="AT495" s="219" t="s">
        <v>157</v>
      </c>
      <c r="AU495" s="219" t="s">
        <v>83</v>
      </c>
      <c r="AV495" s="14" t="s">
        <v>83</v>
      </c>
      <c r="AW495" s="14" t="s">
        <v>34</v>
      </c>
      <c r="AX495" s="14" t="s">
        <v>73</v>
      </c>
      <c r="AY495" s="219" t="s">
        <v>146</v>
      </c>
    </row>
    <row r="496" spans="1:65" s="13" customFormat="1">
      <c r="B496" s="198"/>
      <c r="C496" s="199"/>
      <c r="D496" s="200" t="s">
        <v>157</v>
      </c>
      <c r="E496" s="201" t="s">
        <v>19</v>
      </c>
      <c r="F496" s="202" t="s">
        <v>179</v>
      </c>
      <c r="G496" s="199"/>
      <c r="H496" s="201" t="s">
        <v>19</v>
      </c>
      <c r="I496" s="203"/>
      <c r="J496" s="199"/>
      <c r="K496" s="199"/>
      <c r="L496" s="204"/>
      <c r="M496" s="205"/>
      <c r="N496" s="206"/>
      <c r="O496" s="206"/>
      <c r="P496" s="206"/>
      <c r="Q496" s="206"/>
      <c r="R496" s="206"/>
      <c r="S496" s="206"/>
      <c r="T496" s="207"/>
      <c r="AT496" s="208" t="s">
        <v>157</v>
      </c>
      <c r="AU496" s="208" t="s">
        <v>83</v>
      </c>
      <c r="AV496" s="13" t="s">
        <v>81</v>
      </c>
      <c r="AW496" s="13" t="s">
        <v>34</v>
      </c>
      <c r="AX496" s="13" t="s">
        <v>73</v>
      </c>
      <c r="AY496" s="208" t="s">
        <v>146</v>
      </c>
    </row>
    <row r="497" spans="2:51" s="14" customFormat="1">
      <c r="B497" s="209"/>
      <c r="C497" s="210"/>
      <c r="D497" s="200" t="s">
        <v>157</v>
      </c>
      <c r="E497" s="211" t="s">
        <v>19</v>
      </c>
      <c r="F497" s="212" t="s">
        <v>648</v>
      </c>
      <c r="G497" s="210"/>
      <c r="H497" s="213">
        <v>5.3460000000000001</v>
      </c>
      <c r="I497" s="214"/>
      <c r="J497" s="210"/>
      <c r="K497" s="210"/>
      <c r="L497" s="215"/>
      <c r="M497" s="216"/>
      <c r="N497" s="217"/>
      <c r="O497" s="217"/>
      <c r="P497" s="217"/>
      <c r="Q497" s="217"/>
      <c r="R497" s="217"/>
      <c r="S497" s="217"/>
      <c r="T497" s="218"/>
      <c r="AT497" s="219" t="s">
        <v>157</v>
      </c>
      <c r="AU497" s="219" t="s">
        <v>83</v>
      </c>
      <c r="AV497" s="14" t="s">
        <v>83</v>
      </c>
      <c r="AW497" s="14" t="s">
        <v>34</v>
      </c>
      <c r="AX497" s="14" t="s">
        <v>73</v>
      </c>
      <c r="AY497" s="219" t="s">
        <v>146</v>
      </c>
    </row>
    <row r="498" spans="2:51" s="14" customFormat="1">
      <c r="B498" s="209"/>
      <c r="C498" s="210"/>
      <c r="D498" s="200" t="s">
        <v>157</v>
      </c>
      <c r="E498" s="211" t="s">
        <v>19</v>
      </c>
      <c r="F498" s="212" t="s">
        <v>649</v>
      </c>
      <c r="G498" s="210"/>
      <c r="H498" s="213">
        <v>-2.2349999999999999</v>
      </c>
      <c r="I498" s="214"/>
      <c r="J498" s="210"/>
      <c r="K498" s="210"/>
      <c r="L498" s="215"/>
      <c r="M498" s="216"/>
      <c r="N498" s="217"/>
      <c r="O498" s="217"/>
      <c r="P498" s="217"/>
      <c r="Q498" s="217"/>
      <c r="R498" s="217"/>
      <c r="S498" s="217"/>
      <c r="T498" s="218"/>
      <c r="AT498" s="219" t="s">
        <v>157</v>
      </c>
      <c r="AU498" s="219" t="s">
        <v>83</v>
      </c>
      <c r="AV498" s="14" t="s">
        <v>83</v>
      </c>
      <c r="AW498" s="14" t="s">
        <v>34</v>
      </c>
      <c r="AX498" s="14" t="s">
        <v>73</v>
      </c>
      <c r="AY498" s="219" t="s">
        <v>146</v>
      </c>
    </row>
    <row r="499" spans="2:51" s="14" customFormat="1">
      <c r="B499" s="209"/>
      <c r="C499" s="210"/>
      <c r="D499" s="200" t="s">
        <v>157</v>
      </c>
      <c r="E499" s="211" t="s">
        <v>19</v>
      </c>
      <c r="F499" s="212" t="s">
        <v>650</v>
      </c>
      <c r="G499" s="210"/>
      <c r="H499" s="213">
        <v>-0.17899999999999999</v>
      </c>
      <c r="I499" s="214"/>
      <c r="J499" s="210"/>
      <c r="K499" s="210"/>
      <c r="L499" s="215"/>
      <c r="M499" s="216"/>
      <c r="N499" s="217"/>
      <c r="O499" s="217"/>
      <c r="P499" s="217"/>
      <c r="Q499" s="217"/>
      <c r="R499" s="217"/>
      <c r="S499" s="217"/>
      <c r="T499" s="218"/>
      <c r="AT499" s="219" t="s">
        <v>157</v>
      </c>
      <c r="AU499" s="219" t="s">
        <v>83</v>
      </c>
      <c r="AV499" s="14" t="s">
        <v>83</v>
      </c>
      <c r="AW499" s="14" t="s">
        <v>34</v>
      </c>
      <c r="AX499" s="14" t="s">
        <v>73</v>
      </c>
      <c r="AY499" s="219" t="s">
        <v>146</v>
      </c>
    </row>
    <row r="500" spans="2:51" s="13" customFormat="1">
      <c r="B500" s="198"/>
      <c r="C500" s="199"/>
      <c r="D500" s="200" t="s">
        <v>157</v>
      </c>
      <c r="E500" s="201" t="s">
        <v>19</v>
      </c>
      <c r="F500" s="202" t="s">
        <v>181</v>
      </c>
      <c r="G500" s="199"/>
      <c r="H500" s="201" t="s">
        <v>19</v>
      </c>
      <c r="I500" s="203"/>
      <c r="J500" s="199"/>
      <c r="K500" s="199"/>
      <c r="L500" s="204"/>
      <c r="M500" s="205"/>
      <c r="N500" s="206"/>
      <c r="O500" s="206"/>
      <c r="P500" s="206"/>
      <c r="Q500" s="206"/>
      <c r="R500" s="206"/>
      <c r="S500" s="206"/>
      <c r="T500" s="207"/>
      <c r="AT500" s="208" t="s">
        <v>157</v>
      </c>
      <c r="AU500" s="208" t="s">
        <v>83</v>
      </c>
      <c r="AV500" s="13" t="s">
        <v>81</v>
      </c>
      <c r="AW500" s="13" t="s">
        <v>34</v>
      </c>
      <c r="AX500" s="13" t="s">
        <v>73</v>
      </c>
      <c r="AY500" s="208" t="s">
        <v>146</v>
      </c>
    </row>
    <row r="501" spans="2:51" s="14" customFormat="1">
      <c r="B501" s="209"/>
      <c r="C501" s="210"/>
      <c r="D501" s="200" t="s">
        <v>157</v>
      </c>
      <c r="E501" s="211" t="s">
        <v>19</v>
      </c>
      <c r="F501" s="212" t="s">
        <v>651</v>
      </c>
      <c r="G501" s="210"/>
      <c r="H501" s="213">
        <v>1.02</v>
      </c>
      <c r="I501" s="214"/>
      <c r="J501" s="210"/>
      <c r="K501" s="210"/>
      <c r="L501" s="215"/>
      <c r="M501" s="216"/>
      <c r="N501" s="217"/>
      <c r="O501" s="217"/>
      <c r="P501" s="217"/>
      <c r="Q501" s="217"/>
      <c r="R501" s="217"/>
      <c r="S501" s="217"/>
      <c r="T501" s="218"/>
      <c r="AT501" s="219" t="s">
        <v>157</v>
      </c>
      <c r="AU501" s="219" t="s">
        <v>83</v>
      </c>
      <c r="AV501" s="14" t="s">
        <v>83</v>
      </c>
      <c r="AW501" s="14" t="s">
        <v>34</v>
      </c>
      <c r="AX501" s="14" t="s">
        <v>73</v>
      </c>
      <c r="AY501" s="219" t="s">
        <v>146</v>
      </c>
    </row>
    <row r="502" spans="2:51" s="14" customFormat="1">
      <c r="B502" s="209"/>
      <c r="C502" s="210"/>
      <c r="D502" s="200" t="s">
        <v>157</v>
      </c>
      <c r="E502" s="211" t="s">
        <v>19</v>
      </c>
      <c r="F502" s="212" t="s">
        <v>652</v>
      </c>
      <c r="G502" s="210"/>
      <c r="H502" s="213">
        <v>-0.6</v>
      </c>
      <c r="I502" s="214"/>
      <c r="J502" s="210"/>
      <c r="K502" s="210"/>
      <c r="L502" s="215"/>
      <c r="M502" s="216"/>
      <c r="N502" s="217"/>
      <c r="O502" s="217"/>
      <c r="P502" s="217"/>
      <c r="Q502" s="217"/>
      <c r="R502" s="217"/>
      <c r="S502" s="217"/>
      <c r="T502" s="218"/>
      <c r="AT502" s="219" t="s">
        <v>157</v>
      </c>
      <c r="AU502" s="219" t="s">
        <v>83</v>
      </c>
      <c r="AV502" s="14" t="s">
        <v>83</v>
      </c>
      <c r="AW502" s="14" t="s">
        <v>34</v>
      </c>
      <c r="AX502" s="14" t="s">
        <v>73</v>
      </c>
      <c r="AY502" s="219" t="s">
        <v>146</v>
      </c>
    </row>
    <row r="503" spans="2:51" s="13" customFormat="1">
      <c r="B503" s="198"/>
      <c r="C503" s="199"/>
      <c r="D503" s="200" t="s">
        <v>157</v>
      </c>
      <c r="E503" s="201" t="s">
        <v>19</v>
      </c>
      <c r="F503" s="202" t="s">
        <v>183</v>
      </c>
      <c r="G503" s="199"/>
      <c r="H503" s="201" t="s">
        <v>19</v>
      </c>
      <c r="I503" s="203"/>
      <c r="J503" s="199"/>
      <c r="K503" s="199"/>
      <c r="L503" s="204"/>
      <c r="M503" s="205"/>
      <c r="N503" s="206"/>
      <c r="O503" s="206"/>
      <c r="P503" s="206"/>
      <c r="Q503" s="206"/>
      <c r="R503" s="206"/>
      <c r="S503" s="206"/>
      <c r="T503" s="207"/>
      <c r="AT503" s="208" t="s">
        <v>157</v>
      </c>
      <c r="AU503" s="208" t="s">
        <v>83</v>
      </c>
      <c r="AV503" s="13" t="s">
        <v>81</v>
      </c>
      <c r="AW503" s="13" t="s">
        <v>34</v>
      </c>
      <c r="AX503" s="13" t="s">
        <v>73</v>
      </c>
      <c r="AY503" s="208" t="s">
        <v>146</v>
      </c>
    </row>
    <row r="504" spans="2:51" s="14" customFormat="1">
      <c r="B504" s="209"/>
      <c r="C504" s="210"/>
      <c r="D504" s="200" t="s">
        <v>157</v>
      </c>
      <c r="E504" s="211" t="s">
        <v>19</v>
      </c>
      <c r="F504" s="212" t="s">
        <v>653</v>
      </c>
      <c r="G504" s="210"/>
      <c r="H504" s="213">
        <v>0.9</v>
      </c>
      <c r="I504" s="214"/>
      <c r="J504" s="210"/>
      <c r="K504" s="210"/>
      <c r="L504" s="215"/>
      <c r="M504" s="216"/>
      <c r="N504" s="217"/>
      <c r="O504" s="217"/>
      <c r="P504" s="217"/>
      <c r="Q504" s="217"/>
      <c r="R504" s="217"/>
      <c r="S504" s="217"/>
      <c r="T504" s="218"/>
      <c r="AT504" s="219" t="s">
        <v>157</v>
      </c>
      <c r="AU504" s="219" t="s">
        <v>83</v>
      </c>
      <c r="AV504" s="14" t="s">
        <v>83</v>
      </c>
      <c r="AW504" s="14" t="s">
        <v>34</v>
      </c>
      <c r="AX504" s="14" t="s">
        <v>73</v>
      </c>
      <c r="AY504" s="219" t="s">
        <v>146</v>
      </c>
    </row>
    <row r="505" spans="2:51" s="14" customFormat="1">
      <c r="B505" s="209"/>
      <c r="C505" s="210"/>
      <c r="D505" s="200" t="s">
        <v>157</v>
      </c>
      <c r="E505" s="211" t="s">
        <v>19</v>
      </c>
      <c r="F505" s="212" t="s">
        <v>654</v>
      </c>
      <c r="G505" s="210"/>
      <c r="H505" s="213">
        <v>-0.20300000000000001</v>
      </c>
      <c r="I505" s="214"/>
      <c r="J505" s="210"/>
      <c r="K505" s="210"/>
      <c r="L505" s="215"/>
      <c r="M505" s="216"/>
      <c r="N505" s="217"/>
      <c r="O505" s="217"/>
      <c r="P505" s="217"/>
      <c r="Q505" s="217"/>
      <c r="R505" s="217"/>
      <c r="S505" s="217"/>
      <c r="T505" s="218"/>
      <c r="AT505" s="219" t="s">
        <v>157</v>
      </c>
      <c r="AU505" s="219" t="s">
        <v>83</v>
      </c>
      <c r="AV505" s="14" t="s">
        <v>83</v>
      </c>
      <c r="AW505" s="14" t="s">
        <v>34</v>
      </c>
      <c r="AX505" s="14" t="s">
        <v>73</v>
      </c>
      <c r="AY505" s="219" t="s">
        <v>146</v>
      </c>
    </row>
    <row r="506" spans="2:51" s="14" customFormat="1">
      <c r="B506" s="209"/>
      <c r="C506" s="210"/>
      <c r="D506" s="200" t="s">
        <v>157</v>
      </c>
      <c r="E506" s="211" t="s">
        <v>19</v>
      </c>
      <c r="F506" s="212" t="s">
        <v>655</v>
      </c>
      <c r="G506" s="210"/>
      <c r="H506" s="213">
        <v>-0.46500000000000002</v>
      </c>
      <c r="I506" s="214"/>
      <c r="J506" s="210"/>
      <c r="K506" s="210"/>
      <c r="L506" s="215"/>
      <c r="M506" s="216"/>
      <c r="N506" s="217"/>
      <c r="O506" s="217"/>
      <c r="P506" s="217"/>
      <c r="Q506" s="217"/>
      <c r="R506" s="217"/>
      <c r="S506" s="217"/>
      <c r="T506" s="218"/>
      <c r="AT506" s="219" t="s">
        <v>157</v>
      </c>
      <c r="AU506" s="219" t="s">
        <v>83</v>
      </c>
      <c r="AV506" s="14" t="s">
        <v>83</v>
      </c>
      <c r="AW506" s="14" t="s">
        <v>34</v>
      </c>
      <c r="AX506" s="14" t="s">
        <v>73</v>
      </c>
      <c r="AY506" s="219" t="s">
        <v>146</v>
      </c>
    </row>
    <row r="507" spans="2:51" s="13" customFormat="1">
      <c r="B507" s="198"/>
      <c r="C507" s="199"/>
      <c r="D507" s="200" t="s">
        <v>157</v>
      </c>
      <c r="E507" s="201" t="s">
        <v>19</v>
      </c>
      <c r="F507" s="202" t="s">
        <v>185</v>
      </c>
      <c r="G507" s="199"/>
      <c r="H507" s="201" t="s">
        <v>19</v>
      </c>
      <c r="I507" s="203"/>
      <c r="J507" s="199"/>
      <c r="K507" s="199"/>
      <c r="L507" s="204"/>
      <c r="M507" s="205"/>
      <c r="N507" s="206"/>
      <c r="O507" s="206"/>
      <c r="P507" s="206"/>
      <c r="Q507" s="206"/>
      <c r="R507" s="206"/>
      <c r="S507" s="206"/>
      <c r="T507" s="207"/>
      <c r="AT507" s="208" t="s">
        <v>157</v>
      </c>
      <c r="AU507" s="208" t="s">
        <v>83</v>
      </c>
      <c r="AV507" s="13" t="s">
        <v>81</v>
      </c>
      <c r="AW507" s="13" t="s">
        <v>34</v>
      </c>
      <c r="AX507" s="13" t="s">
        <v>73</v>
      </c>
      <c r="AY507" s="208" t="s">
        <v>146</v>
      </c>
    </row>
    <row r="508" spans="2:51" s="14" customFormat="1">
      <c r="B508" s="209"/>
      <c r="C508" s="210"/>
      <c r="D508" s="200" t="s">
        <v>157</v>
      </c>
      <c r="E508" s="211" t="s">
        <v>19</v>
      </c>
      <c r="F508" s="212" t="s">
        <v>656</v>
      </c>
      <c r="G508" s="210"/>
      <c r="H508" s="213">
        <v>7.92</v>
      </c>
      <c r="I508" s="214"/>
      <c r="J508" s="210"/>
      <c r="K508" s="210"/>
      <c r="L508" s="215"/>
      <c r="M508" s="216"/>
      <c r="N508" s="217"/>
      <c r="O508" s="217"/>
      <c r="P508" s="217"/>
      <c r="Q508" s="217"/>
      <c r="R508" s="217"/>
      <c r="S508" s="217"/>
      <c r="T508" s="218"/>
      <c r="AT508" s="219" t="s">
        <v>157</v>
      </c>
      <c r="AU508" s="219" t="s">
        <v>83</v>
      </c>
      <c r="AV508" s="14" t="s">
        <v>83</v>
      </c>
      <c r="AW508" s="14" t="s">
        <v>34</v>
      </c>
      <c r="AX508" s="14" t="s">
        <v>73</v>
      </c>
      <c r="AY508" s="219" t="s">
        <v>146</v>
      </c>
    </row>
    <row r="509" spans="2:51" s="14" customFormat="1">
      <c r="B509" s="209"/>
      <c r="C509" s="210"/>
      <c r="D509" s="200" t="s">
        <v>157</v>
      </c>
      <c r="E509" s="211" t="s">
        <v>19</v>
      </c>
      <c r="F509" s="212" t="s">
        <v>657</v>
      </c>
      <c r="G509" s="210"/>
      <c r="H509" s="213">
        <v>-1.782</v>
      </c>
      <c r="I509" s="214"/>
      <c r="J509" s="210"/>
      <c r="K509" s="210"/>
      <c r="L509" s="215"/>
      <c r="M509" s="216"/>
      <c r="N509" s="217"/>
      <c r="O509" s="217"/>
      <c r="P509" s="217"/>
      <c r="Q509" s="217"/>
      <c r="R509" s="217"/>
      <c r="S509" s="217"/>
      <c r="T509" s="218"/>
      <c r="AT509" s="219" t="s">
        <v>157</v>
      </c>
      <c r="AU509" s="219" t="s">
        <v>83</v>
      </c>
      <c r="AV509" s="14" t="s">
        <v>83</v>
      </c>
      <c r="AW509" s="14" t="s">
        <v>34</v>
      </c>
      <c r="AX509" s="14" t="s">
        <v>73</v>
      </c>
      <c r="AY509" s="219" t="s">
        <v>146</v>
      </c>
    </row>
    <row r="510" spans="2:51" s="14" customFormat="1">
      <c r="B510" s="209"/>
      <c r="C510" s="210"/>
      <c r="D510" s="200" t="s">
        <v>157</v>
      </c>
      <c r="E510" s="211" t="s">
        <v>19</v>
      </c>
      <c r="F510" s="212" t="s">
        <v>655</v>
      </c>
      <c r="G510" s="210"/>
      <c r="H510" s="213">
        <v>-0.46500000000000002</v>
      </c>
      <c r="I510" s="214"/>
      <c r="J510" s="210"/>
      <c r="K510" s="210"/>
      <c r="L510" s="215"/>
      <c r="M510" s="216"/>
      <c r="N510" s="217"/>
      <c r="O510" s="217"/>
      <c r="P510" s="217"/>
      <c r="Q510" s="217"/>
      <c r="R510" s="217"/>
      <c r="S510" s="217"/>
      <c r="T510" s="218"/>
      <c r="AT510" s="219" t="s">
        <v>157</v>
      </c>
      <c r="AU510" s="219" t="s">
        <v>83</v>
      </c>
      <c r="AV510" s="14" t="s">
        <v>83</v>
      </c>
      <c r="AW510" s="14" t="s">
        <v>34</v>
      </c>
      <c r="AX510" s="14" t="s">
        <v>73</v>
      </c>
      <c r="AY510" s="219" t="s">
        <v>146</v>
      </c>
    </row>
    <row r="511" spans="2:51" s="14" customFormat="1">
      <c r="B511" s="209"/>
      <c r="C511" s="210"/>
      <c r="D511" s="200" t="s">
        <v>157</v>
      </c>
      <c r="E511" s="211" t="s">
        <v>19</v>
      </c>
      <c r="F511" s="212" t="s">
        <v>658</v>
      </c>
      <c r="G511" s="210"/>
      <c r="H511" s="213">
        <v>-0.32600000000000001</v>
      </c>
      <c r="I511" s="214"/>
      <c r="J511" s="210"/>
      <c r="K511" s="210"/>
      <c r="L511" s="215"/>
      <c r="M511" s="216"/>
      <c r="N511" s="217"/>
      <c r="O511" s="217"/>
      <c r="P511" s="217"/>
      <c r="Q511" s="217"/>
      <c r="R511" s="217"/>
      <c r="S511" s="217"/>
      <c r="T511" s="218"/>
      <c r="AT511" s="219" t="s">
        <v>157</v>
      </c>
      <c r="AU511" s="219" t="s">
        <v>83</v>
      </c>
      <c r="AV511" s="14" t="s">
        <v>83</v>
      </c>
      <c r="AW511" s="14" t="s">
        <v>34</v>
      </c>
      <c r="AX511" s="14" t="s">
        <v>73</v>
      </c>
      <c r="AY511" s="219" t="s">
        <v>146</v>
      </c>
    </row>
    <row r="512" spans="2:51" s="16" customFormat="1">
      <c r="B512" s="231"/>
      <c r="C512" s="232"/>
      <c r="D512" s="200" t="s">
        <v>157</v>
      </c>
      <c r="E512" s="233" t="s">
        <v>19</v>
      </c>
      <c r="F512" s="234" t="s">
        <v>175</v>
      </c>
      <c r="G512" s="232"/>
      <c r="H512" s="235">
        <v>9.0589999999999993</v>
      </c>
      <c r="I512" s="236"/>
      <c r="J512" s="232"/>
      <c r="K512" s="232"/>
      <c r="L512" s="237"/>
      <c r="M512" s="238"/>
      <c r="N512" s="239"/>
      <c r="O512" s="239"/>
      <c r="P512" s="239"/>
      <c r="Q512" s="239"/>
      <c r="R512" s="239"/>
      <c r="S512" s="239"/>
      <c r="T512" s="240"/>
      <c r="AT512" s="241" t="s">
        <v>157</v>
      </c>
      <c r="AU512" s="241" t="s">
        <v>83</v>
      </c>
      <c r="AV512" s="16" t="s">
        <v>176</v>
      </c>
      <c r="AW512" s="16" t="s">
        <v>34</v>
      </c>
      <c r="AX512" s="16" t="s">
        <v>73</v>
      </c>
      <c r="AY512" s="241" t="s">
        <v>146</v>
      </c>
    </row>
    <row r="513" spans="1:65" s="13" customFormat="1">
      <c r="B513" s="198"/>
      <c r="C513" s="199"/>
      <c r="D513" s="200" t="s">
        <v>157</v>
      </c>
      <c r="E513" s="201" t="s">
        <v>19</v>
      </c>
      <c r="F513" s="202" t="s">
        <v>616</v>
      </c>
      <c r="G513" s="199"/>
      <c r="H513" s="201" t="s">
        <v>19</v>
      </c>
      <c r="I513" s="203"/>
      <c r="J513" s="199"/>
      <c r="K513" s="199"/>
      <c r="L513" s="204"/>
      <c r="M513" s="205"/>
      <c r="N513" s="206"/>
      <c r="O513" s="206"/>
      <c r="P513" s="206"/>
      <c r="Q513" s="206"/>
      <c r="R513" s="206"/>
      <c r="S513" s="206"/>
      <c r="T513" s="207"/>
      <c r="AT513" s="208" t="s">
        <v>157</v>
      </c>
      <c r="AU513" s="208" t="s">
        <v>83</v>
      </c>
      <c r="AV513" s="13" t="s">
        <v>81</v>
      </c>
      <c r="AW513" s="13" t="s">
        <v>34</v>
      </c>
      <c r="AX513" s="13" t="s">
        <v>73</v>
      </c>
      <c r="AY513" s="208" t="s">
        <v>146</v>
      </c>
    </row>
    <row r="514" spans="1:65" s="13" customFormat="1">
      <c r="B514" s="198"/>
      <c r="C514" s="199"/>
      <c r="D514" s="200" t="s">
        <v>157</v>
      </c>
      <c r="E514" s="201" t="s">
        <v>19</v>
      </c>
      <c r="F514" s="202" t="s">
        <v>159</v>
      </c>
      <c r="G514" s="199"/>
      <c r="H514" s="201" t="s">
        <v>19</v>
      </c>
      <c r="I514" s="203"/>
      <c r="J514" s="199"/>
      <c r="K514" s="199"/>
      <c r="L514" s="204"/>
      <c r="M514" s="205"/>
      <c r="N514" s="206"/>
      <c r="O514" s="206"/>
      <c r="P514" s="206"/>
      <c r="Q514" s="206"/>
      <c r="R514" s="206"/>
      <c r="S514" s="206"/>
      <c r="T514" s="207"/>
      <c r="AT514" s="208" t="s">
        <v>157</v>
      </c>
      <c r="AU514" s="208" t="s">
        <v>83</v>
      </c>
      <c r="AV514" s="13" t="s">
        <v>81</v>
      </c>
      <c r="AW514" s="13" t="s">
        <v>34</v>
      </c>
      <c r="AX514" s="13" t="s">
        <v>73</v>
      </c>
      <c r="AY514" s="208" t="s">
        <v>146</v>
      </c>
    </row>
    <row r="515" spans="1:65" s="14" customFormat="1">
      <c r="B515" s="209"/>
      <c r="C515" s="210"/>
      <c r="D515" s="200" t="s">
        <v>157</v>
      </c>
      <c r="E515" s="211" t="s">
        <v>19</v>
      </c>
      <c r="F515" s="212" t="s">
        <v>659</v>
      </c>
      <c r="G515" s="210"/>
      <c r="H515" s="213">
        <v>6.8949999999999996</v>
      </c>
      <c r="I515" s="214"/>
      <c r="J515" s="210"/>
      <c r="K515" s="210"/>
      <c r="L515" s="215"/>
      <c r="M515" s="216"/>
      <c r="N515" s="217"/>
      <c r="O515" s="217"/>
      <c r="P515" s="217"/>
      <c r="Q515" s="217"/>
      <c r="R515" s="217"/>
      <c r="S515" s="217"/>
      <c r="T515" s="218"/>
      <c r="AT515" s="219" t="s">
        <v>157</v>
      </c>
      <c r="AU515" s="219" t="s">
        <v>83</v>
      </c>
      <c r="AV515" s="14" t="s">
        <v>83</v>
      </c>
      <c r="AW515" s="14" t="s">
        <v>34</v>
      </c>
      <c r="AX515" s="14" t="s">
        <v>73</v>
      </c>
      <c r="AY515" s="219" t="s">
        <v>146</v>
      </c>
    </row>
    <row r="516" spans="1:65" s="14" customFormat="1" ht="33.75">
      <c r="B516" s="209"/>
      <c r="C516" s="210"/>
      <c r="D516" s="200" t="s">
        <v>157</v>
      </c>
      <c r="E516" s="211" t="s">
        <v>19</v>
      </c>
      <c r="F516" s="212" t="s">
        <v>660</v>
      </c>
      <c r="G516" s="210"/>
      <c r="H516" s="213">
        <v>-0.79500000000000004</v>
      </c>
      <c r="I516" s="214"/>
      <c r="J516" s="210"/>
      <c r="K516" s="210"/>
      <c r="L516" s="215"/>
      <c r="M516" s="216"/>
      <c r="N516" s="217"/>
      <c r="O516" s="217"/>
      <c r="P516" s="217"/>
      <c r="Q516" s="217"/>
      <c r="R516" s="217"/>
      <c r="S516" s="217"/>
      <c r="T516" s="218"/>
      <c r="AT516" s="219" t="s">
        <v>157</v>
      </c>
      <c r="AU516" s="219" t="s">
        <v>83</v>
      </c>
      <c r="AV516" s="14" t="s">
        <v>83</v>
      </c>
      <c r="AW516" s="14" t="s">
        <v>34</v>
      </c>
      <c r="AX516" s="14" t="s">
        <v>73</v>
      </c>
      <c r="AY516" s="219" t="s">
        <v>146</v>
      </c>
    </row>
    <row r="517" spans="1:65" s="16" customFormat="1">
      <c r="B517" s="231"/>
      <c r="C517" s="232"/>
      <c r="D517" s="200" t="s">
        <v>157</v>
      </c>
      <c r="E517" s="233" t="s">
        <v>19</v>
      </c>
      <c r="F517" s="234" t="s">
        <v>175</v>
      </c>
      <c r="G517" s="232"/>
      <c r="H517" s="235">
        <v>6.1</v>
      </c>
      <c r="I517" s="236"/>
      <c r="J517" s="232"/>
      <c r="K517" s="232"/>
      <c r="L517" s="237"/>
      <c r="M517" s="238"/>
      <c r="N517" s="239"/>
      <c r="O517" s="239"/>
      <c r="P517" s="239"/>
      <c r="Q517" s="239"/>
      <c r="R517" s="239"/>
      <c r="S517" s="239"/>
      <c r="T517" s="240"/>
      <c r="AT517" s="241" t="s">
        <v>157</v>
      </c>
      <c r="AU517" s="241" t="s">
        <v>83</v>
      </c>
      <c r="AV517" s="16" t="s">
        <v>176</v>
      </c>
      <c r="AW517" s="16" t="s">
        <v>34</v>
      </c>
      <c r="AX517" s="16" t="s">
        <v>73</v>
      </c>
      <c r="AY517" s="241" t="s">
        <v>146</v>
      </c>
    </row>
    <row r="518" spans="1:65" s="13" customFormat="1">
      <c r="B518" s="198"/>
      <c r="C518" s="199"/>
      <c r="D518" s="200" t="s">
        <v>157</v>
      </c>
      <c r="E518" s="201" t="s">
        <v>19</v>
      </c>
      <c r="F518" s="202" t="s">
        <v>661</v>
      </c>
      <c r="G518" s="199"/>
      <c r="H518" s="201" t="s">
        <v>19</v>
      </c>
      <c r="I518" s="203"/>
      <c r="J518" s="199"/>
      <c r="K518" s="199"/>
      <c r="L518" s="204"/>
      <c r="M518" s="205"/>
      <c r="N518" s="206"/>
      <c r="O518" s="206"/>
      <c r="P518" s="206"/>
      <c r="Q518" s="206"/>
      <c r="R518" s="206"/>
      <c r="S518" s="206"/>
      <c r="T518" s="207"/>
      <c r="AT518" s="208" t="s">
        <v>157</v>
      </c>
      <c r="AU518" s="208" t="s">
        <v>83</v>
      </c>
      <c r="AV518" s="13" t="s">
        <v>81</v>
      </c>
      <c r="AW518" s="13" t="s">
        <v>34</v>
      </c>
      <c r="AX518" s="13" t="s">
        <v>73</v>
      </c>
      <c r="AY518" s="208" t="s">
        <v>146</v>
      </c>
    </row>
    <row r="519" spans="1:65" s="14" customFormat="1">
      <c r="B519" s="209"/>
      <c r="C519" s="210"/>
      <c r="D519" s="200" t="s">
        <v>157</v>
      </c>
      <c r="E519" s="211" t="s">
        <v>19</v>
      </c>
      <c r="F519" s="212" t="s">
        <v>662</v>
      </c>
      <c r="G519" s="210"/>
      <c r="H519" s="213">
        <v>21.6</v>
      </c>
      <c r="I519" s="214"/>
      <c r="J519" s="210"/>
      <c r="K519" s="210"/>
      <c r="L519" s="215"/>
      <c r="M519" s="216"/>
      <c r="N519" s="217"/>
      <c r="O519" s="217"/>
      <c r="P519" s="217"/>
      <c r="Q519" s="217"/>
      <c r="R519" s="217"/>
      <c r="S519" s="217"/>
      <c r="T519" s="218"/>
      <c r="AT519" s="219" t="s">
        <v>157</v>
      </c>
      <c r="AU519" s="219" t="s">
        <v>83</v>
      </c>
      <c r="AV519" s="14" t="s">
        <v>83</v>
      </c>
      <c r="AW519" s="14" t="s">
        <v>34</v>
      </c>
      <c r="AX519" s="14" t="s">
        <v>73</v>
      </c>
      <c r="AY519" s="219" t="s">
        <v>146</v>
      </c>
    </row>
    <row r="520" spans="1:65" s="16" customFormat="1">
      <c r="B520" s="231"/>
      <c r="C520" s="232"/>
      <c r="D520" s="200" t="s">
        <v>157</v>
      </c>
      <c r="E520" s="233" t="s">
        <v>19</v>
      </c>
      <c r="F520" s="234" t="s">
        <v>175</v>
      </c>
      <c r="G520" s="232"/>
      <c r="H520" s="235">
        <v>21.6</v>
      </c>
      <c r="I520" s="236"/>
      <c r="J520" s="232"/>
      <c r="K520" s="232"/>
      <c r="L520" s="237"/>
      <c r="M520" s="238"/>
      <c r="N520" s="239"/>
      <c r="O520" s="239"/>
      <c r="P520" s="239"/>
      <c r="Q520" s="239"/>
      <c r="R520" s="239"/>
      <c r="S520" s="239"/>
      <c r="T520" s="240"/>
      <c r="AT520" s="241" t="s">
        <v>157</v>
      </c>
      <c r="AU520" s="241" t="s">
        <v>83</v>
      </c>
      <c r="AV520" s="16" t="s">
        <v>176</v>
      </c>
      <c r="AW520" s="16" t="s">
        <v>34</v>
      </c>
      <c r="AX520" s="16" t="s">
        <v>73</v>
      </c>
      <c r="AY520" s="241" t="s">
        <v>146</v>
      </c>
    </row>
    <row r="521" spans="1:65" s="15" customFormat="1">
      <c r="B521" s="220"/>
      <c r="C521" s="221"/>
      <c r="D521" s="200" t="s">
        <v>157</v>
      </c>
      <c r="E521" s="222" t="s">
        <v>19</v>
      </c>
      <c r="F521" s="223" t="s">
        <v>164</v>
      </c>
      <c r="G521" s="221"/>
      <c r="H521" s="224">
        <v>36.759</v>
      </c>
      <c r="I521" s="225"/>
      <c r="J521" s="221"/>
      <c r="K521" s="221"/>
      <c r="L521" s="226"/>
      <c r="M521" s="227"/>
      <c r="N521" s="228"/>
      <c r="O521" s="228"/>
      <c r="P521" s="228"/>
      <c r="Q521" s="228"/>
      <c r="R521" s="228"/>
      <c r="S521" s="228"/>
      <c r="T521" s="229"/>
      <c r="AT521" s="230" t="s">
        <v>157</v>
      </c>
      <c r="AU521" s="230" t="s">
        <v>83</v>
      </c>
      <c r="AV521" s="15" t="s">
        <v>153</v>
      </c>
      <c r="AW521" s="15" t="s">
        <v>34</v>
      </c>
      <c r="AX521" s="15" t="s">
        <v>81</v>
      </c>
      <c r="AY521" s="230" t="s">
        <v>146</v>
      </c>
    </row>
    <row r="522" spans="1:65" s="2" customFormat="1" ht="24.2" customHeight="1">
      <c r="A522" s="36"/>
      <c r="B522" s="37"/>
      <c r="C522" s="180" t="s">
        <v>663</v>
      </c>
      <c r="D522" s="180" t="s">
        <v>148</v>
      </c>
      <c r="E522" s="181" t="s">
        <v>664</v>
      </c>
      <c r="F522" s="182" t="s">
        <v>665</v>
      </c>
      <c r="G522" s="183" t="s">
        <v>361</v>
      </c>
      <c r="H522" s="184">
        <v>219.92</v>
      </c>
      <c r="I522" s="185"/>
      <c r="J522" s="186">
        <f>ROUND(I522*H522,2)</f>
        <v>0</v>
      </c>
      <c r="K522" s="182" t="s">
        <v>152</v>
      </c>
      <c r="L522" s="41"/>
      <c r="M522" s="187" t="s">
        <v>19</v>
      </c>
      <c r="N522" s="188" t="s">
        <v>44</v>
      </c>
      <c r="O522" s="66"/>
      <c r="P522" s="189">
        <f>O522*H522</f>
        <v>0</v>
      </c>
      <c r="Q522" s="189">
        <v>1.0000000000000001E-5</v>
      </c>
      <c r="R522" s="189">
        <f>Q522*H522</f>
        <v>2.1992000000000001E-3</v>
      </c>
      <c r="S522" s="189">
        <v>0</v>
      </c>
      <c r="T522" s="190">
        <f>S522*H522</f>
        <v>0</v>
      </c>
      <c r="U522" s="36"/>
      <c r="V522" s="36"/>
      <c r="W522" s="36"/>
      <c r="X522" s="36"/>
      <c r="Y522" s="36"/>
      <c r="Z522" s="36"/>
      <c r="AA522" s="36"/>
      <c r="AB522" s="36"/>
      <c r="AC522" s="36"/>
      <c r="AD522" s="36"/>
      <c r="AE522" s="36"/>
      <c r="AR522" s="191" t="s">
        <v>153</v>
      </c>
      <c r="AT522" s="191" t="s">
        <v>148</v>
      </c>
      <c r="AU522" s="191" t="s">
        <v>83</v>
      </c>
      <c r="AY522" s="19" t="s">
        <v>146</v>
      </c>
      <c r="BE522" s="192">
        <f>IF(N522="základní",J522,0)</f>
        <v>0</v>
      </c>
      <c r="BF522" s="192">
        <f>IF(N522="snížená",J522,0)</f>
        <v>0</v>
      </c>
      <c r="BG522" s="192">
        <f>IF(N522="zákl. přenesená",J522,0)</f>
        <v>0</v>
      </c>
      <c r="BH522" s="192">
        <f>IF(N522="sníž. přenesená",J522,0)</f>
        <v>0</v>
      </c>
      <c r="BI522" s="192">
        <f>IF(N522="nulová",J522,0)</f>
        <v>0</v>
      </c>
      <c r="BJ522" s="19" t="s">
        <v>81</v>
      </c>
      <c r="BK522" s="192">
        <f>ROUND(I522*H522,2)</f>
        <v>0</v>
      </c>
      <c r="BL522" s="19" t="s">
        <v>153</v>
      </c>
      <c r="BM522" s="191" t="s">
        <v>666</v>
      </c>
    </row>
    <row r="523" spans="1:65" s="2" customFormat="1">
      <c r="A523" s="36"/>
      <c r="B523" s="37"/>
      <c r="C523" s="38"/>
      <c r="D523" s="193" t="s">
        <v>155</v>
      </c>
      <c r="E523" s="38"/>
      <c r="F523" s="194" t="s">
        <v>667</v>
      </c>
      <c r="G523" s="38"/>
      <c r="H523" s="38"/>
      <c r="I523" s="195"/>
      <c r="J523" s="38"/>
      <c r="K523" s="38"/>
      <c r="L523" s="41"/>
      <c r="M523" s="196"/>
      <c r="N523" s="197"/>
      <c r="O523" s="66"/>
      <c r="P523" s="66"/>
      <c r="Q523" s="66"/>
      <c r="R523" s="66"/>
      <c r="S523" s="66"/>
      <c r="T523" s="67"/>
      <c r="U523" s="36"/>
      <c r="V523" s="36"/>
      <c r="W523" s="36"/>
      <c r="X523" s="36"/>
      <c r="Y523" s="36"/>
      <c r="Z523" s="36"/>
      <c r="AA523" s="36"/>
      <c r="AB523" s="36"/>
      <c r="AC523" s="36"/>
      <c r="AD523" s="36"/>
      <c r="AE523" s="36"/>
      <c r="AT523" s="19" t="s">
        <v>155</v>
      </c>
      <c r="AU523" s="19" t="s">
        <v>83</v>
      </c>
    </row>
    <row r="524" spans="1:65" s="13" customFormat="1" ht="22.5">
      <c r="B524" s="198"/>
      <c r="C524" s="199"/>
      <c r="D524" s="200" t="s">
        <v>157</v>
      </c>
      <c r="E524" s="201" t="s">
        <v>19</v>
      </c>
      <c r="F524" s="202" t="s">
        <v>625</v>
      </c>
      <c r="G524" s="199"/>
      <c r="H524" s="201" t="s">
        <v>19</v>
      </c>
      <c r="I524" s="203"/>
      <c r="J524" s="199"/>
      <c r="K524" s="199"/>
      <c r="L524" s="204"/>
      <c r="M524" s="205"/>
      <c r="N524" s="206"/>
      <c r="O524" s="206"/>
      <c r="P524" s="206"/>
      <c r="Q524" s="206"/>
      <c r="R524" s="206"/>
      <c r="S524" s="206"/>
      <c r="T524" s="207"/>
      <c r="AT524" s="208" t="s">
        <v>157</v>
      </c>
      <c r="AU524" s="208" t="s">
        <v>83</v>
      </c>
      <c r="AV524" s="13" t="s">
        <v>81</v>
      </c>
      <c r="AW524" s="13" t="s">
        <v>34</v>
      </c>
      <c r="AX524" s="13" t="s">
        <v>73</v>
      </c>
      <c r="AY524" s="208" t="s">
        <v>146</v>
      </c>
    </row>
    <row r="525" spans="1:65" s="13" customFormat="1">
      <c r="B525" s="198"/>
      <c r="C525" s="199"/>
      <c r="D525" s="200" t="s">
        <v>157</v>
      </c>
      <c r="E525" s="201" t="s">
        <v>19</v>
      </c>
      <c r="F525" s="202" t="s">
        <v>607</v>
      </c>
      <c r="G525" s="199"/>
      <c r="H525" s="201" t="s">
        <v>19</v>
      </c>
      <c r="I525" s="203"/>
      <c r="J525" s="199"/>
      <c r="K525" s="199"/>
      <c r="L525" s="204"/>
      <c r="M525" s="205"/>
      <c r="N525" s="206"/>
      <c r="O525" s="206"/>
      <c r="P525" s="206"/>
      <c r="Q525" s="206"/>
      <c r="R525" s="206"/>
      <c r="S525" s="206"/>
      <c r="T525" s="207"/>
      <c r="AT525" s="208" t="s">
        <v>157</v>
      </c>
      <c r="AU525" s="208" t="s">
        <v>83</v>
      </c>
      <c r="AV525" s="13" t="s">
        <v>81</v>
      </c>
      <c r="AW525" s="13" t="s">
        <v>34</v>
      </c>
      <c r="AX525" s="13" t="s">
        <v>73</v>
      </c>
      <c r="AY525" s="208" t="s">
        <v>146</v>
      </c>
    </row>
    <row r="526" spans="1:65" s="13" customFormat="1">
      <c r="B526" s="198"/>
      <c r="C526" s="199"/>
      <c r="D526" s="200" t="s">
        <v>157</v>
      </c>
      <c r="E526" s="201" t="s">
        <v>19</v>
      </c>
      <c r="F526" s="202" t="s">
        <v>481</v>
      </c>
      <c r="G526" s="199"/>
      <c r="H526" s="201" t="s">
        <v>19</v>
      </c>
      <c r="I526" s="203"/>
      <c r="J526" s="199"/>
      <c r="K526" s="199"/>
      <c r="L526" s="204"/>
      <c r="M526" s="205"/>
      <c r="N526" s="206"/>
      <c r="O526" s="206"/>
      <c r="P526" s="206"/>
      <c r="Q526" s="206"/>
      <c r="R526" s="206"/>
      <c r="S526" s="206"/>
      <c r="T526" s="207"/>
      <c r="AT526" s="208" t="s">
        <v>157</v>
      </c>
      <c r="AU526" s="208" t="s">
        <v>83</v>
      </c>
      <c r="AV526" s="13" t="s">
        <v>81</v>
      </c>
      <c r="AW526" s="13" t="s">
        <v>34</v>
      </c>
      <c r="AX526" s="13" t="s">
        <v>73</v>
      </c>
      <c r="AY526" s="208" t="s">
        <v>146</v>
      </c>
    </row>
    <row r="527" spans="1:65" s="14" customFormat="1">
      <c r="B527" s="209"/>
      <c r="C527" s="210"/>
      <c r="D527" s="200" t="s">
        <v>157</v>
      </c>
      <c r="E527" s="211" t="s">
        <v>19</v>
      </c>
      <c r="F527" s="212" t="s">
        <v>668</v>
      </c>
      <c r="G527" s="210"/>
      <c r="H527" s="213">
        <v>4.2</v>
      </c>
      <c r="I527" s="214"/>
      <c r="J527" s="210"/>
      <c r="K527" s="210"/>
      <c r="L527" s="215"/>
      <c r="M527" s="216"/>
      <c r="N527" s="217"/>
      <c r="O527" s="217"/>
      <c r="P527" s="217"/>
      <c r="Q527" s="217"/>
      <c r="R527" s="217"/>
      <c r="S527" s="217"/>
      <c r="T527" s="218"/>
      <c r="AT527" s="219" t="s">
        <v>157</v>
      </c>
      <c r="AU527" s="219" t="s">
        <v>83</v>
      </c>
      <c r="AV527" s="14" t="s">
        <v>83</v>
      </c>
      <c r="AW527" s="14" t="s">
        <v>34</v>
      </c>
      <c r="AX527" s="14" t="s">
        <v>73</v>
      </c>
      <c r="AY527" s="219" t="s">
        <v>146</v>
      </c>
    </row>
    <row r="528" spans="1:65" s="13" customFormat="1">
      <c r="B528" s="198"/>
      <c r="C528" s="199"/>
      <c r="D528" s="200" t="s">
        <v>157</v>
      </c>
      <c r="E528" s="201" t="s">
        <v>19</v>
      </c>
      <c r="F528" s="202" t="s">
        <v>179</v>
      </c>
      <c r="G528" s="199"/>
      <c r="H528" s="201" t="s">
        <v>19</v>
      </c>
      <c r="I528" s="203"/>
      <c r="J528" s="199"/>
      <c r="K528" s="199"/>
      <c r="L528" s="204"/>
      <c r="M528" s="205"/>
      <c r="N528" s="206"/>
      <c r="O528" s="206"/>
      <c r="P528" s="206"/>
      <c r="Q528" s="206"/>
      <c r="R528" s="206"/>
      <c r="S528" s="206"/>
      <c r="T528" s="207"/>
      <c r="AT528" s="208" t="s">
        <v>157</v>
      </c>
      <c r="AU528" s="208" t="s">
        <v>83</v>
      </c>
      <c r="AV528" s="13" t="s">
        <v>81</v>
      </c>
      <c r="AW528" s="13" t="s">
        <v>34</v>
      </c>
      <c r="AX528" s="13" t="s">
        <v>73</v>
      </c>
      <c r="AY528" s="208" t="s">
        <v>146</v>
      </c>
    </row>
    <row r="529" spans="1:65" s="14" customFormat="1">
      <c r="B529" s="209"/>
      <c r="C529" s="210"/>
      <c r="D529" s="200" t="s">
        <v>157</v>
      </c>
      <c r="E529" s="211" t="s">
        <v>19</v>
      </c>
      <c r="F529" s="212" t="s">
        <v>669</v>
      </c>
      <c r="G529" s="210"/>
      <c r="H529" s="213">
        <v>42.9</v>
      </c>
      <c r="I529" s="214"/>
      <c r="J529" s="210"/>
      <c r="K529" s="210"/>
      <c r="L529" s="215"/>
      <c r="M529" s="216"/>
      <c r="N529" s="217"/>
      <c r="O529" s="217"/>
      <c r="P529" s="217"/>
      <c r="Q529" s="217"/>
      <c r="R529" s="217"/>
      <c r="S529" s="217"/>
      <c r="T529" s="218"/>
      <c r="AT529" s="219" t="s">
        <v>157</v>
      </c>
      <c r="AU529" s="219" t="s">
        <v>83</v>
      </c>
      <c r="AV529" s="14" t="s">
        <v>83</v>
      </c>
      <c r="AW529" s="14" t="s">
        <v>34</v>
      </c>
      <c r="AX529" s="14" t="s">
        <v>73</v>
      </c>
      <c r="AY529" s="219" t="s">
        <v>146</v>
      </c>
    </row>
    <row r="530" spans="1:65" s="13" customFormat="1">
      <c r="B530" s="198"/>
      <c r="C530" s="199"/>
      <c r="D530" s="200" t="s">
        <v>157</v>
      </c>
      <c r="E530" s="201" t="s">
        <v>19</v>
      </c>
      <c r="F530" s="202" t="s">
        <v>181</v>
      </c>
      <c r="G530" s="199"/>
      <c r="H530" s="201" t="s">
        <v>19</v>
      </c>
      <c r="I530" s="203"/>
      <c r="J530" s="199"/>
      <c r="K530" s="199"/>
      <c r="L530" s="204"/>
      <c r="M530" s="205"/>
      <c r="N530" s="206"/>
      <c r="O530" s="206"/>
      <c r="P530" s="206"/>
      <c r="Q530" s="206"/>
      <c r="R530" s="206"/>
      <c r="S530" s="206"/>
      <c r="T530" s="207"/>
      <c r="AT530" s="208" t="s">
        <v>157</v>
      </c>
      <c r="AU530" s="208" t="s">
        <v>83</v>
      </c>
      <c r="AV530" s="13" t="s">
        <v>81</v>
      </c>
      <c r="AW530" s="13" t="s">
        <v>34</v>
      </c>
      <c r="AX530" s="13" t="s">
        <v>73</v>
      </c>
      <c r="AY530" s="208" t="s">
        <v>146</v>
      </c>
    </row>
    <row r="531" spans="1:65" s="14" customFormat="1">
      <c r="B531" s="209"/>
      <c r="C531" s="210"/>
      <c r="D531" s="200" t="s">
        <v>157</v>
      </c>
      <c r="E531" s="211" t="s">
        <v>19</v>
      </c>
      <c r="F531" s="212" t="s">
        <v>670</v>
      </c>
      <c r="G531" s="210"/>
      <c r="H531" s="213">
        <v>10.8</v>
      </c>
      <c r="I531" s="214"/>
      <c r="J531" s="210"/>
      <c r="K531" s="210"/>
      <c r="L531" s="215"/>
      <c r="M531" s="216"/>
      <c r="N531" s="217"/>
      <c r="O531" s="217"/>
      <c r="P531" s="217"/>
      <c r="Q531" s="217"/>
      <c r="R531" s="217"/>
      <c r="S531" s="217"/>
      <c r="T531" s="218"/>
      <c r="AT531" s="219" t="s">
        <v>157</v>
      </c>
      <c r="AU531" s="219" t="s">
        <v>83</v>
      </c>
      <c r="AV531" s="14" t="s">
        <v>83</v>
      </c>
      <c r="AW531" s="14" t="s">
        <v>34</v>
      </c>
      <c r="AX531" s="14" t="s">
        <v>73</v>
      </c>
      <c r="AY531" s="219" t="s">
        <v>146</v>
      </c>
    </row>
    <row r="532" spans="1:65" s="13" customFormat="1">
      <c r="B532" s="198"/>
      <c r="C532" s="199"/>
      <c r="D532" s="200" t="s">
        <v>157</v>
      </c>
      <c r="E532" s="201" t="s">
        <v>19</v>
      </c>
      <c r="F532" s="202" t="s">
        <v>183</v>
      </c>
      <c r="G532" s="199"/>
      <c r="H532" s="201" t="s">
        <v>19</v>
      </c>
      <c r="I532" s="203"/>
      <c r="J532" s="199"/>
      <c r="K532" s="199"/>
      <c r="L532" s="204"/>
      <c r="M532" s="205"/>
      <c r="N532" s="206"/>
      <c r="O532" s="206"/>
      <c r="P532" s="206"/>
      <c r="Q532" s="206"/>
      <c r="R532" s="206"/>
      <c r="S532" s="206"/>
      <c r="T532" s="207"/>
      <c r="AT532" s="208" t="s">
        <v>157</v>
      </c>
      <c r="AU532" s="208" t="s">
        <v>83</v>
      </c>
      <c r="AV532" s="13" t="s">
        <v>81</v>
      </c>
      <c r="AW532" s="13" t="s">
        <v>34</v>
      </c>
      <c r="AX532" s="13" t="s">
        <v>73</v>
      </c>
      <c r="AY532" s="208" t="s">
        <v>146</v>
      </c>
    </row>
    <row r="533" spans="1:65" s="14" customFormat="1">
      <c r="B533" s="209"/>
      <c r="C533" s="210"/>
      <c r="D533" s="200" t="s">
        <v>157</v>
      </c>
      <c r="E533" s="211" t="s">
        <v>19</v>
      </c>
      <c r="F533" s="212" t="s">
        <v>671</v>
      </c>
      <c r="G533" s="210"/>
      <c r="H533" s="213">
        <v>3</v>
      </c>
      <c r="I533" s="214"/>
      <c r="J533" s="210"/>
      <c r="K533" s="210"/>
      <c r="L533" s="215"/>
      <c r="M533" s="216"/>
      <c r="N533" s="217"/>
      <c r="O533" s="217"/>
      <c r="P533" s="217"/>
      <c r="Q533" s="217"/>
      <c r="R533" s="217"/>
      <c r="S533" s="217"/>
      <c r="T533" s="218"/>
      <c r="AT533" s="219" t="s">
        <v>157</v>
      </c>
      <c r="AU533" s="219" t="s">
        <v>83</v>
      </c>
      <c r="AV533" s="14" t="s">
        <v>83</v>
      </c>
      <c r="AW533" s="14" t="s">
        <v>34</v>
      </c>
      <c r="AX533" s="14" t="s">
        <v>73</v>
      </c>
      <c r="AY533" s="219" t="s">
        <v>146</v>
      </c>
    </row>
    <row r="534" spans="1:65" s="13" customFormat="1">
      <c r="B534" s="198"/>
      <c r="C534" s="199"/>
      <c r="D534" s="200" t="s">
        <v>157</v>
      </c>
      <c r="E534" s="201" t="s">
        <v>19</v>
      </c>
      <c r="F534" s="202" t="s">
        <v>185</v>
      </c>
      <c r="G534" s="199"/>
      <c r="H534" s="201" t="s">
        <v>19</v>
      </c>
      <c r="I534" s="203"/>
      <c r="J534" s="199"/>
      <c r="K534" s="199"/>
      <c r="L534" s="204"/>
      <c r="M534" s="205"/>
      <c r="N534" s="206"/>
      <c r="O534" s="206"/>
      <c r="P534" s="206"/>
      <c r="Q534" s="206"/>
      <c r="R534" s="206"/>
      <c r="S534" s="206"/>
      <c r="T534" s="207"/>
      <c r="AT534" s="208" t="s">
        <v>157</v>
      </c>
      <c r="AU534" s="208" t="s">
        <v>83</v>
      </c>
      <c r="AV534" s="13" t="s">
        <v>81</v>
      </c>
      <c r="AW534" s="13" t="s">
        <v>34</v>
      </c>
      <c r="AX534" s="13" t="s">
        <v>73</v>
      </c>
      <c r="AY534" s="208" t="s">
        <v>146</v>
      </c>
    </row>
    <row r="535" spans="1:65" s="14" customFormat="1">
      <c r="B535" s="209"/>
      <c r="C535" s="210"/>
      <c r="D535" s="200" t="s">
        <v>157</v>
      </c>
      <c r="E535" s="211" t="s">
        <v>19</v>
      </c>
      <c r="F535" s="212" t="s">
        <v>672</v>
      </c>
      <c r="G535" s="210"/>
      <c r="H535" s="213">
        <v>29.7</v>
      </c>
      <c r="I535" s="214"/>
      <c r="J535" s="210"/>
      <c r="K535" s="210"/>
      <c r="L535" s="215"/>
      <c r="M535" s="216"/>
      <c r="N535" s="217"/>
      <c r="O535" s="217"/>
      <c r="P535" s="217"/>
      <c r="Q535" s="217"/>
      <c r="R535" s="217"/>
      <c r="S535" s="217"/>
      <c r="T535" s="218"/>
      <c r="AT535" s="219" t="s">
        <v>157</v>
      </c>
      <c r="AU535" s="219" t="s">
        <v>83</v>
      </c>
      <c r="AV535" s="14" t="s">
        <v>83</v>
      </c>
      <c r="AW535" s="14" t="s">
        <v>34</v>
      </c>
      <c r="AX535" s="14" t="s">
        <v>73</v>
      </c>
      <c r="AY535" s="219" t="s">
        <v>146</v>
      </c>
    </row>
    <row r="536" spans="1:65" s="16" customFormat="1">
      <c r="B536" s="231"/>
      <c r="C536" s="232"/>
      <c r="D536" s="200" t="s">
        <v>157</v>
      </c>
      <c r="E536" s="233" t="s">
        <v>19</v>
      </c>
      <c r="F536" s="234" t="s">
        <v>175</v>
      </c>
      <c r="G536" s="232"/>
      <c r="H536" s="235">
        <v>90.6</v>
      </c>
      <c r="I536" s="236"/>
      <c r="J536" s="232"/>
      <c r="K536" s="232"/>
      <c r="L536" s="237"/>
      <c r="M536" s="238"/>
      <c r="N536" s="239"/>
      <c r="O536" s="239"/>
      <c r="P536" s="239"/>
      <c r="Q536" s="239"/>
      <c r="R536" s="239"/>
      <c r="S536" s="239"/>
      <c r="T536" s="240"/>
      <c r="AT536" s="241" t="s">
        <v>157</v>
      </c>
      <c r="AU536" s="241" t="s">
        <v>83</v>
      </c>
      <c r="AV536" s="16" t="s">
        <v>176</v>
      </c>
      <c r="AW536" s="16" t="s">
        <v>34</v>
      </c>
      <c r="AX536" s="16" t="s">
        <v>73</v>
      </c>
      <c r="AY536" s="241" t="s">
        <v>146</v>
      </c>
    </row>
    <row r="537" spans="1:65" s="13" customFormat="1">
      <c r="B537" s="198"/>
      <c r="C537" s="199"/>
      <c r="D537" s="200" t="s">
        <v>157</v>
      </c>
      <c r="E537" s="201" t="s">
        <v>19</v>
      </c>
      <c r="F537" s="202" t="s">
        <v>616</v>
      </c>
      <c r="G537" s="199"/>
      <c r="H537" s="201" t="s">
        <v>19</v>
      </c>
      <c r="I537" s="203"/>
      <c r="J537" s="199"/>
      <c r="K537" s="199"/>
      <c r="L537" s="204"/>
      <c r="M537" s="205"/>
      <c r="N537" s="206"/>
      <c r="O537" s="206"/>
      <c r="P537" s="206"/>
      <c r="Q537" s="206"/>
      <c r="R537" s="206"/>
      <c r="S537" s="206"/>
      <c r="T537" s="207"/>
      <c r="AT537" s="208" t="s">
        <v>157</v>
      </c>
      <c r="AU537" s="208" t="s">
        <v>83</v>
      </c>
      <c r="AV537" s="13" t="s">
        <v>81</v>
      </c>
      <c r="AW537" s="13" t="s">
        <v>34</v>
      </c>
      <c r="AX537" s="13" t="s">
        <v>73</v>
      </c>
      <c r="AY537" s="208" t="s">
        <v>146</v>
      </c>
    </row>
    <row r="538" spans="1:65" s="13" customFormat="1">
      <c r="B538" s="198"/>
      <c r="C538" s="199"/>
      <c r="D538" s="200" t="s">
        <v>157</v>
      </c>
      <c r="E538" s="201" t="s">
        <v>19</v>
      </c>
      <c r="F538" s="202" t="s">
        <v>159</v>
      </c>
      <c r="G538" s="199"/>
      <c r="H538" s="201" t="s">
        <v>19</v>
      </c>
      <c r="I538" s="203"/>
      <c r="J538" s="199"/>
      <c r="K538" s="199"/>
      <c r="L538" s="204"/>
      <c r="M538" s="205"/>
      <c r="N538" s="206"/>
      <c r="O538" s="206"/>
      <c r="P538" s="206"/>
      <c r="Q538" s="206"/>
      <c r="R538" s="206"/>
      <c r="S538" s="206"/>
      <c r="T538" s="207"/>
      <c r="AT538" s="208" t="s">
        <v>157</v>
      </c>
      <c r="AU538" s="208" t="s">
        <v>83</v>
      </c>
      <c r="AV538" s="13" t="s">
        <v>81</v>
      </c>
      <c r="AW538" s="13" t="s">
        <v>34</v>
      </c>
      <c r="AX538" s="13" t="s">
        <v>73</v>
      </c>
      <c r="AY538" s="208" t="s">
        <v>146</v>
      </c>
    </row>
    <row r="539" spans="1:65" s="14" customFormat="1">
      <c r="B539" s="209"/>
      <c r="C539" s="210"/>
      <c r="D539" s="200" t="s">
        <v>157</v>
      </c>
      <c r="E539" s="211" t="s">
        <v>19</v>
      </c>
      <c r="F539" s="212" t="s">
        <v>673</v>
      </c>
      <c r="G539" s="210"/>
      <c r="H539" s="213">
        <v>57.46</v>
      </c>
      <c r="I539" s="214"/>
      <c r="J539" s="210"/>
      <c r="K539" s="210"/>
      <c r="L539" s="215"/>
      <c r="M539" s="216"/>
      <c r="N539" s="217"/>
      <c r="O539" s="217"/>
      <c r="P539" s="217"/>
      <c r="Q539" s="217"/>
      <c r="R539" s="217"/>
      <c r="S539" s="217"/>
      <c r="T539" s="218"/>
      <c r="AT539" s="219" t="s">
        <v>157</v>
      </c>
      <c r="AU539" s="219" t="s">
        <v>83</v>
      </c>
      <c r="AV539" s="14" t="s">
        <v>83</v>
      </c>
      <c r="AW539" s="14" t="s">
        <v>34</v>
      </c>
      <c r="AX539" s="14" t="s">
        <v>73</v>
      </c>
      <c r="AY539" s="219" t="s">
        <v>146</v>
      </c>
    </row>
    <row r="540" spans="1:65" s="14" customFormat="1">
      <c r="B540" s="209"/>
      <c r="C540" s="210"/>
      <c r="D540" s="200" t="s">
        <v>157</v>
      </c>
      <c r="E540" s="211" t="s">
        <v>19</v>
      </c>
      <c r="F540" s="212" t="s">
        <v>674</v>
      </c>
      <c r="G540" s="210"/>
      <c r="H540" s="213">
        <v>71.86</v>
      </c>
      <c r="I540" s="214"/>
      <c r="J540" s="210"/>
      <c r="K540" s="210"/>
      <c r="L540" s="215"/>
      <c r="M540" s="216"/>
      <c r="N540" s="217"/>
      <c r="O540" s="217"/>
      <c r="P540" s="217"/>
      <c r="Q540" s="217"/>
      <c r="R540" s="217"/>
      <c r="S540" s="217"/>
      <c r="T540" s="218"/>
      <c r="AT540" s="219" t="s">
        <v>157</v>
      </c>
      <c r="AU540" s="219" t="s">
        <v>83</v>
      </c>
      <c r="AV540" s="14" t="s">
        <v>83</v>
      </c>
      <c r="AW540" s="14" t="s">
        <v>34</v>
      </c>
      <c r="AX540" s="14" t="s">
        <v>73</v>
      </c>
      <c r="AY540" s="219" t="s">
        <v>146</v>
      </c>
    </row>
    <row r="541" spans="1:65" s="16" customFormat="1">
      <c r="B541" s="231"/>
      <c r="C541" s="232"/>
      <c r="D541" s="200" t="s">
        <v>157</v>
      </c>
      <c r="E541" s="233" t="s">
        <v>19</v>
      </c>
      <c r="F541" s="234" t="s">
        <v>175</v>
      </c>
      <c r="G541" s="232"/>
      <c r="H541" s="235">
        <v>129.32</v>
      </c>
      <c r="I541" s="236"/>
      <c r="J541" s="232"/>
      <c r="K541" s="232"/>
      <c r="L541" s="237"/>
      <c r="M541" s="238"/>
      <c r="N541" s="239"/>
      <c r="O541" s="239"/>
      <c r="P541" s="239"/>
      <c r="Q541" s="239"/>
      <c r="R541" s="239"/>
      <c r="S541" s="239"/>
      <c r="T541" s="240"/>
      <c r="AT541" s="241" t="s">
        <v>157</v>
      </c>
      <c r="AU541" s="241" t="s">
        <v>83</v>
      </c>
      <c r="AV541" s="16" t="s">
        <v>176</v>
      </c>
      <c r="AW541" s="16" t="s">
        <v>34</v>
      </c>
      <c r="AX541" s="16" t="s">
        <v>73</v>
      </c>
      <c r="AY541" s="241" t="s">
        <v>146</v>
      </c>
    </row>
    <row r="542" spans="1:65" s="15" customFormat="1">
      <c r="B542" s="220"/>
      <c r="C542" s="221"/>
      <c r="D542" s="200" t="s">
        <v>157</v>
      </c>
      <c r="E542" s="222" t="s">
        <v>19</v>
      </c>
      <c r="F542" s="223" t="s">
        <v>164</v>
      </c>
      <c r="G542" s="221"/>
      <c r="H542" s="224">
        <v>219.92</v>
      </c>
      <c r="I542" s="225"/>
      <c r="J542" s="221"/>
      <c r="K542" s="221"/>
      <c r="L542" s="226"/>
      <c r="M542" s="227"/>
      <c r="N542" s="228"/>
      <c r="O542" s="228"/>
      <c r="P542" s="228"/>
      <c r="Q542" s="228"/>
      <c r="R542" s="228"/>
      <c r="S542" s="228"/>
      <c r="T542" s="229"/>
      <c r="AT542" s="230" t="s">
        <v>157</v>
      </c>
      <c r="AU542" s="230" t="s">
        <v>83</v>
      </c>
      <c r="AV542" s="15" t="s">
        <v>153</v>
      </c>
      <c r="AW542" s="15" t="s">
        <v>34</v>
      </c>
      <c r="AX542" s="15" t="s">
        <v>81</v>
      </c>
      <c r="AY542" s="230" t="s">
        <v>146</v>
      </c>
    </row>
    <row r="543" spans="1:65" s="12" customFormat="1" ht="22.9" customHeight="1">
      <c r="B543" s="164"/>
      <c r="C543" s="165"/>
      <c r="D543" s="166" t="s">
        <v>72</v>
      </c>
      <c r="E543" s="178" t="s">
        <v>675</v>
      </c>
      <c r="F543" s="178" t="s">
        <v>676</v>
      </c>
      <c r="G543" s="165"/>
      <c r="H543" s="165"/>
      <c r="I543" s="168"/>
      <c r="J543" s="179">
        <f>BK543</f>
        <v>0</v>
      </c>
      <c r="K543" s="165"/>
      <c r="L543" s="170"/>
      <c r="M543" s="171"/>
      <c r="N543" s="172"/>
      <c r="O543" s="172"/>
      <c r="P543" s="173">
        <f>SUM(P544:P552)</f>
        <v>0</v>
      </c>
      <c r="Q543" s="172"/>
      <c r="R543" s="173">
        <f>SUM(R544:R552)</f>
        <v>0</v>
      </c>
      <c r="S543" s="172"/>
      <c r="T543" s="174">
        <f>SUM(T544:T552)</f>
        <v>0</v>
      </c>
      <c r="AR543" s="175" t="s">
        <v>81</v>
      </c>
      <c r="AT543" s="176" t="s">
        <v>72</v>
      </c>
      <c r="AU543" s="176" t="s">
        <v>81</v>
      </c>
      <c r="AY543" s="175" t="s">
        <v>146</v>
      </c>
      <c r="BK543" s="177">
        <f>SUM(BK544:BK552)</f>
        <v>0</v>
      </c>
    </row>
    <row r="544" spans="1:65" s="2" customFormat="1" ht="37.9" customHeight="1">
      <c r="A544" s="36"/>
      <c r="B544" s="37"/>
      <c r="C544" s="180" t="s">
        <v>408</v>
      </c>
      <c r="D544" s="180" t="s">
        <v>148</v>
      </c>
      <c r="E544" s="181" t="s">
        <v>677</v>
      </c>
      <c r="F544" s="182" t="s">
        <v>678</v>
      </c>
      <c r="G544" s="183" t="s">
        <v>206</v>
      </c>
      <c r="H544" s="184">
        <v>181.119</v>
      </c>
      <c r="I544" s="185"/>
      <c r="J544" s="186">
        <f>ROUND(I544*H544,2)</f>
        <v>0</v>
      </c>
      <c r="K544" s="182" t="s">
        <v>152</v>
      </c>
      <c r="L544" s="41"/>
      <c r="M544" s="187" t="s">
        <v>19</v>
      </c>
      <c r="N544" s="188" t="s">
        <v>44</v>
      </c>
      <c r="O544" s="66"/>
      <c r="P544" s="189">
        <f>O544*H544</f>
        <v>0</v>
      </c>
      <c r="Q544" s="189">
        <v>0</v>
      </c>
      <c r="R544" s="189">
        <f>Q544*H544</f>
        <v>0</v>
      </c>
      <c r="S544" s="189">
        <v>0</v>
      </c>
      <c r="T544" s="190">
        <f>S544*H544</f>
        <v>0</v>
      </c>
      <c r="U544" s="36"/>
      <c r="V544" s="36"/>
      <c r="W544" s="36"/>
      <c r="X544" s="36"/>
      <c r="Y544" s="36"/>
      <c r="Z544" s="36"/>
      <c r="AA544" s="36"/>
      <c r="AB544" s="36"/>
      <c r="AC544" s="36"/>
      <c r="AD544" s="36"/>
      <c r="AE544" s="36"/>
      <c r="AR544" s="191" t="s">
        <v>153</v>
      </c>
      <c r="AT544" s="191" t="s">
        <v>148</v>
      </c>
      <c r="AU544" s="191" t="s">
        <v>83</v>
      </c>
      <c r="AY544" s="19" t="s">
        <v>146</v>
      </c>
      <c r="BE544" s="192">
        <f>IF(N544="základní",J544,0)</f>
        <v>0</v>
      </c>
      <c r="BF544" s="192">
        <f>IF(N544="snížená",J544,0)</f>
        <v>0</v>
      </c>
      <c r="BG544" s="192">
        <f>IF(N544="zákl. přenesená",J544,0)</f>
        <v>0</v>
      </c>
      <c r="BH544" s="192">
        <f>IF(N544="sníž. přenesená",J544,0)</f>
        <v>0</v>
      </c>
      <c r="BI544" s="192">
        <f>IF(N544="nulová",J544,0)</f>
        <v>0</v>
      </c>
      <c r="BJ544" s="19" t="s">
        <v>81</v>
      </c>
      <c r="BK544" s="192">
        <f>ROUND(I544*H544,2)</f>
        <v>0</v>
      </c>
      <c r="BL544" s="19" t="s">
        <v>153</v>
      </c>
      <c r="BM544" s="191" t="s">
        <v>679</v>
      </c>
    </row>
    <row r="545" spans="1:65" s="2" customFormat="1">
      <c r="A545" s="36"/>
      <c r="B545" s="37"/>
      <c r="C545" s="38"/>
      <c r="D545" s="193" t="s">
        <v>155</v>
      </c>
      <c r="E545" s="38"/>
      <c r="F545" s="194" t="s">
        <v>680</v>
      </c>
      <c r="G545" s="38"/>
      <c r="H545" s="38"/>
      <c r="I545" s="195"/>
      <c r="J545" s="38"/>
      <c r="K545" s="38"/>
      <c r="L545" s="41"/>
      <c r="M545" s="196"/>
      <c r="N545" s="197"/>
      <c r="O545" s="66"/>
      <c r="P545" s="66"/>
      <c r="Q545" s="66"/>
      <c r="R545" s="66"/>
      <c r="S545" s="66"/>
      <c r="T545" s="67"/>
      <c r="U545" s="36"/>
      <c r="V545" s="36"/>
      <c r="W545" s="36"/>
      <c r="X545" s="36"/>
      <c r="Y545" s="36"/>
      <c r="Z545" s="36"/>
      <c r="AA545" s="36"/>
      <c r="AB545" s="36"/>
      <c r="AC545" s="36"/>
      <c r="AD545" s="36"/>
      <c r="AE545" s="36"/>
      <c r="AT545" s="19" t="s">
        <v>155</v>
      </c>
      <c r="AU545" s="19" t="s">
        <v>83</v>
      </c>
    </row>
    <row r="546" spans="1:65" s="2" customFormat="1" ht="33" customHeight="1">
      <c r="A546" s="36"/>
      <c r="B546" s="37"/>
      <c r="C546" s="180" t="s">
        <v>432</v>
      </c>
      <c r="D546" s="180" t="s">
        <v>148</v>
      </c>
      <c r="E546" s="181" t="s">
        <v>681</v>
      </c>
      <c r="F546" s="182" t="s">
        <v>682</v>
      </c>
      <c r="G546" s="183" t="s">
        <v>206</v>
      </c>
      <c r="H546" s="184">
        <v>181.119</v>
      </c>
      <c r="I546" s="185"/>
      <c r="J546" s="186">
        <f>ROUND(I546*H546,2)</f>
        <v>0</v>
      </c>
      <c r="K546" s="182" t="s">
        <v>152</v>
      </c>
      <c r="L546" s="41"/>
      <c r="M546" s="187" t="s">
        <v>19</v>
      </c>
      <c r="N546" s="188" t="s">
        <v>44</v>
      </c>
      <c r="O546" s="66"/>
      <c r="P546" s="189">
        <f>O546*H546</f>
        <v>0</v>
      </c>
      <c r="Q546" s="189">
        <v>0</v>
      </c>
      <c r="R546" s="189">
        <f>Q546*H546</f>
        <v>0</v>
      </c>
      <c r="S546" s="189">
        <v>0</v>
      </c>
      <c r="T546" s="190">
        <f>S546*H546</f>
        <v>0</v>
      </c>
      <c r="U546" s="36"/>
      <c r="V546" s="36"/>
      <c r="W546" s="36"/>
      <c r="X546" s="36"/>
      <c r="Y546" s="36"/>
      <c r="Z546" s="36"/>
      <c r="AA546" s="36"/>
      <c r="AB546" s="36"/>
      <c r="AC546" s="36"/>
      <c r="AD546" s="36"/>
      <c r="AE546" s="36"/>
      <c r="AR546" s="191" t="s">
        <v>153</v>
      </c>
      <c r="AT546" s="191" t="s">
        <v>148</v>
      </c>
      <c r="AU546" s="191" t="s">
        <v>83</v>
      </c>
      <c r="AY546" s="19" t="s">
        <v>146</v>
      </c>
      <c r="BE546" s="192">
        <f>IF(N546="základní",J546,0)</f>
        <v>0</v>
      </c>
      <c r="BF546" s="192">
        <f>IF(N546="snížená",J546,0)</f>
        <v>0</v>
      </c>
      <c r="BG546" s="192">
        <f>IF(N546="zákl. přenesená",J546,0)</f>
        <v>0</v>
      </c>
      <c r="BH546" s="192">
        <f>IF(N546="sníž. přenesená",J546,0)</f>
        <v>0</v>
      </c>
      <c r="BI546" s="192">
        <f>IF(N546="nulová",J546,0)</f>
        <v>0</v>
      </c>
      <c r="BJ546" s="19" t="s">
        <v>81</v>
      </c>
      <c r="BK546" s="192">
        <f>ROUND(I546*H546,2)</f>
        <v>0</v>
      </c>
      <c r="BL546" s="19" t="s">
        <v>153</v>
      </c>
      <c r="BM546" s="191" t="s">
        <v>683</v>
      </c>
    </row>
    <row r="547" spans="1:65" s="2" customFormat="1">
      <c r="A547" s="36"/>
      <c r="B547" s="37"/>
      <c r="C547" s="38"/>
      <c r="D547" s="193" t="s">
        <v>155</v>
      </c>
      <c r="E547" s="38"/>
      <c r="F547" s="194" t="s">
        <v>684</v>
      </c>
      <c r="G547" s="38"/>
      <c r="H547" s="38"/>
      <c r="I547" s="195"/>
      <c r="J547" s="38"/>
      <c r="K547" s="38"/>
      <c r="L547" s="41"/>
      <c r="M547" s="196"/>
      <c r="N547" s="197"/>
      <c r="O547" s="66"/>
      <c r="P547" s="66"/>
      <c r="Q547" s="66"/>
      <c r="R547" s="66"/>
      <c r="S547" s="66"/>
      <c r="T547" s="67"/>
      <c r="U547" s="36"/>
      <c r="V547" s="36"/>
      <c r="W547" s="36"/>
      <c r="X547" s="36"/>
      <c r="Y547" s="36"/>
      <c r="Z547" s="36"/>
      <c r="AA547" s="36"/>
      <c r="AB547" s="36"/>
      <c r="AC547" s="36"/>
      <c r="AD547" s="36"/>
      <c r="AE547" s="36"/>
      <c r="AT547" s="19" t="s">
        <v>155</v>
      </c>
      <c r="AU547" s="19" t="s">
        <v>83</v>
      </c>
    </row>
    <row r="548" spans="1:65" s="2" customFormat="1" ht="44.25" customHeight="1">
      <c r="A548" s="36"/>
      <c r="B548" s="37"/>
      <c r="C548" s="180" t="s">
        <v>472</v>
      </c>
      <c r="D548" s="180" t="s">
        <v>148</v>
      </c>
      <c r="E548" s="181" t="s">
        <v>685</v>
      </c>
      <c r="F548" s="182" t="s">
        <v>686</v>
      </c>
      <c r="G548" s="183" t="s">
        <v>206</v>
      </c>
      <c r="H548" s="184">
        <v>2535.6660000000002</v>
      </c>
      <c r="I548" s="185"/>
      <c r="J548" s="186">
        <f>ROUND(I548*H548,2)</f>
        <v>0</v>
      </c>
      <c r="K548" s="182" t="s">
        <v>152</v>
      </c>
      <c r="L548" s="41"/>
      <c r="M548" s="187" t="s">
        <v>19</v>
      </c>
      <c r="N548" s="188" t="s">
        <v>44</v>
      </c>
      <c r="O548" s="66"/>
      <c r="P548" s="189">
        <f>O548*H548</f>
        <v>0</v>
      </c>
      <c r="Q548" s="189">
        <v>0</v>
      </c>
      <c r="R548" s="189">
        <f>Q548*H548</f>
        <v>0</v>
      </c>
      <c r="S548" s="189">
        <v>0</v>
      </c>
      <c r="T548" s="190">
        <f>S548*H548</f>
        <v>0</v>
      </c>
      <c r="U548" s="36"/>
      <c r="V548" s="36"/>
      <c r="W548" s="36"/>
      <c r="X548" s="36"/>
      <c r="Y548" s="36"/>
      <c r="Z548" s="36"/>
      <c r="AA548" s="36"/>
      <c r="AB548" s="36"/>
      <c r="AC548" s="36"/>
      <c r="AD548" s="36"/>
      <c r="AE548" s="36"/>
      <c r="AR548" s="191" t="s">
        <v>153</v>
      </c>
      <c r="AT548" s="191" t="s">
        <v>148</v>
      </c>
      <c r="AU548" s="191" t="s">
        <v>83</v>
      </c>
      <c r="AY548" s="19" t="s">
        <v>146</v>
      </c>
      <c r="BE548" s="192">
        <f>IF(N548="základní",J548,0)</f>
        <v>0</v>
      </c>
      <c r="BF548" s="192">
        <f>IF(N548="snížená",J548,0)</f>
        <v>0</v>
      </c>
      <c r="BG548" s="192">
        <f>IF(N548="zákl. přenesená",J548,0)</f>
        <v>0</v>
      </c>
      <c r="BH548" s="192">
        <f>IF(N548="sníž. přenesená",J548,0)</f>
        <v>0</v>
      </c>
      <c r="BI548" s="192">
        <f>IF(N548="nulová",J548,0)</f>
        <v>0</v>
      </c>
      <c r="BJ548" s="19" t="s">
        <v>81</v>
      </c>
      <c r="BK548" s="192">
        <f>ROUND(I548*H548,2)</f>
        <v>0</v>
      </c>
      <c r="BL548" s="19" t="s">
        <v>153</v>
      </c>
      <c r="BM548" s="191" t="s">
        <v>687</v>
      </c>
    </row>
    <row r="549" spans="1:65" s="2" customFormat="1">
      <c r="A549" s="36"/>
      <c r="B549" s="37"/>
      <c r="C549" s="38"/>
      <c r="D549" s="193" t="s">
        <v>155</v>
      </c>
      <c r="E549" s="38"/>
      <c r="F549" s="194" t="s">
        <v>688</v>
      </c>
      <c r="G549" s="38"/>
      <c r="H549" s="38"/>
      <c r="I549" s="195"/>
      <c r="J549" s="38"/>
      <c r="K549" s="38"/>
      <c r="L549" s="41"/>
      <c r="M549" s="196"/>
      <c r="N549" s="197"/>
      <c r="O549" s="66"/>
      <c r="P549" s="66"/>
      <c r="Q549" s="66"/>
      <c r="R549" s="66"/>
      <c r="S549" s="66"/>
      <c r="T549" s="67"/>
      <c r="U549" s="36"/>
      <c r="V549" s="36"/>
      <c r="W549" s="36"/>
      <c r="X549" s="36"/>
      <c r="Y549" s="36"/>
      <c r="Z549" s="36"/>
      <c r="AA549" s="36"/>
      <c r="AB549" s="36"/>
      <c r="AC549" s="36"/>
      <c r="AD549" s="36"/>
      <c r="AE549" s="36"/>
      <c r="AT549" s="19" t="s">
        <v>155</v>
      </c>
      <c r="AU549" s="19" t="s">
        <v>83</v>
      </c>
    </row>
    <row r="550" spans="1:65" s="14" customFormat="1">
      <c r="B550" s="209"/>
      <c r="C550" s="210"/>
      <c r="D550" s="200" t="s">
        <v>157</v>
      </c>
      <c r="E550" s="210"/>
      <c r="F550" s="212" t="s">
        <v>689</v>
      </c>
      <c r="G550" s="210"/>
      <c r="H550" s="213">
        <v>2535.6660000000002</v>
      </c>
      <c r="I550" s="214"/>
      <c r="J550" s="210"/>
      <c r="K550" s="210"/>
      <c r="L550" s="215"/>
      <c r="M550" s="216"/>
      <c r="N550" s="217"/>
      <c r="O550" s="217"/>
      <c r="P550" s="217"/>
      <c r="Q550" s="217"/>
      <c r="R550" s="217"/>
      <c r="S550" s="217"/>
      <c r="T550" s="218"/>
      <c r="AT550" s="219" t="s">
        <v>157</v>
      </c>
      <c r="AU550" s="219" t="s">
        <v>83</v>
      </c>
      <c r="AV550" s="14" t="s">
        <v>83</v>
      </c>
      <c r="AW550" s="14" t="s">
        <v>4</v>
      </c>
      <c r="AX550" s="14" t="s">
        <v>81</v>
      </c>
      <c r="AY550" s="219" t="s">
        <v>146</v>
      </c>
    </row>
    <row r="551" spans="1:65" s="2" customFormat="1" ht="44.25" customHeight="1">
      <c r="A551" s="36"/>
      <c r="B551" s="37"/>
      <c r="C551" s="180" t="s">
        <v>690</v>
      </c>
      <c r="D551" s="180" t="s">
        <v>148</v>
      </c>
      <c r="E551" s="181" t="s">
        <v>691</v>
      </c>
      <c r="F551" s="182" t="s">
        <v>692</v>
      </c>
      <c r="G551" s="183" t="s">
        <v>206</v>
      </c>
      <c r="H551" s="184">
        <v>181.119</v>
      </c>
      <c r="I551" s="185"/>
      <c r="J551" s="186">
        <f>ROUND(I551*H551,2)</f>
        <v>0</v>
      </c>
      <c r="K551" s="182" t="s">
        <v>152</v>
      </c>
      <c r="L551" s="41"/>
      <c r="M551" s="187" t="s">
        <v>19</v>
      </c>
      <c r="N551" s="188" t="s">
        <v>44</v>
      </c>
      <c r="O551" s="66"/>
      <c r="P551" s="189">
        <f>O551*H551</f>
        <v>0</v>
      </c>
      <c r="Q551" s="189">
        <v>0</v>
      </c>
      <c r="R551" s="189">
        <f>Q551*H551</f>
        <v>0</v>
      </c>
      <c r="S551" s="189">
        <v>0</v>
      </c>
      <c r="T551" s="190">
        <f>S551*H551</f>
        <v>0</v>
      </c>
      <c r="U551" s="36"/>
      <c r="V551" s="36"/>
      <c r="W551" s="36"/>
      <c r="X551" s="36"/>
      <c r="Y551" s="36"/>
      <c r="Z551" s="36"/>
      <c r="AA551" s="36"/>
      <c r="AB551" s="36"/>
      <c r="AC551" s="36"/>
      <c r="AD551" s="36"/>
      <c r="AE551" s="36"/>
      <c r="AR551" s="191" t="s">
        <v>153</v>
      </c>
      <c r="AT551" s="191" t="s">
        <v>148</v>
      </c>
      <c r="AU551" s="191" t="s">
        <v>83</v>
      </c>
      <c r="AY551" s="19" t="s">
        <v>146</v>
      </c>
      <c r="BE551" s="192">
        <f>IF(N551="základní",J551,0)</f>
        <v>0</v>
      </c>
      <c r="BF551" s="192">
        <f>IF(N551="snížená",J551,0)</f>
        <v>0</v>
      </c>
      <c r="BG551" s="192">
        <f>IF(N551="zákl. přenesená",J551,0)</f>
        <v>0</v>
      </c>
      <c r="BH551" s="192">
        <f>IF(N551="sníž. přenesená",J551,0)</f>
        <v>0</v>
      </c>
      <c r="BI551" s="192">
        <f>IF(N551="nulová",J551,0)</f>
        <v>0</v>
      </c>
      <c r="BJ551" s="19" t="s">
        <v>81</v>
      </c>
      <c r="BK551" s="192">
        <f>ROUND(I551*H551,2)</f>
        <v>0</v>
      </c>
      <c r="BL551" s="19" t="s">
        <v>153</v>
      </c>
      <c r="BM551" s="191" t="s">
        <v>693</v>
      </c>
    </row>
    <row r="552" spans="1:65" s="2" customFormat="1">
      <c r="A552" s="36"/>
      <c r="B552" s="37"/>
      <c r="C552" s="38"/>
      <c r="D552" s="193" t="s">
        <v>155</v>
      </c>
      <c r="E552" s="38"/>
      <c r="F552" s="194" t="s">
        <v>694</v>
      </c>
      <c r="G552" s="38"/>
      <c r="H552" s="38"/>
      <c r="I552" s="195"/>
      <c r="J552" s="38"/>
      <c r="K552" s="38"/>
      <c r="L552" s="41"/>
      <c r="M552" s="196"/>
      <c r="N552" s="197"/>
      <c r="O552" s="66"/>
      <c r="P552" s="66"/>
      <c r="Q552" s="66"/>
      <c r="R552" s="66"/>
      <c r="S552" s="66"/>
      <c r="T552" s="67"/>
      <c r="U552" s="36"/>
      <c r="V552" s="36"/>
      <c r="W552" s="36"/>
      <c r="X552" s="36"/>
      <c r="Y552" s="36"/>
      <c r="Z552" s="36"/>
      <c r="AA552" s="36"/>
      <c r="AB552" s="36"/>
      <c r="AC552" s="36"/>
      <c r="AD552" s="36"/>
      <c r="AE552" s="36"/>
      <c r="AT552" s="19" t="s">
        <v>155</v>
      </c>
      <c r="AU552" s="19" t="s">
        <v>83</v>
      </c>
    </row>
    <row r="553" spans="1:65" s="12" customFormat="1" ht="22.9" customHeight="1">
      <c r="B553" s="164"/>
      <c r="C553" s="165"/>
      <c r="D553" s="166" t="s">
        <v>72</v>
      </c>
      <c r="E553" s="178" t="s">
        <v>695</v>
      </c>
      <c r="F553" s="178" t="s">
        <v>696</v>
      </c>
      <c r="G553" s="165"/>
      <c r="H553" s="165"/>
      <c r="I553" s="168"/>
      <c r="J553" s="179">
        <f>BK553</f>
        <v>0</v>
      </c>
      <c r="K553" s="165"/>
      <c r="L553" s="170"/>
      <c r="M553" s="171"/>
      <c r="N553" s="172"/>
      <c r="O553" s="172"/>
      <c r="P553" s="173">
        <f>SUM(P554:P555)</f>
        <v>0</v>
      </c>
      <c r="Q553" s="172"/>
      <c r="R553" s="173">
        <f>SUM(R554:R555)</f>
        <v>0</v>
      </c>
      <c r="S553" s="172"/>
      <c r="T553" s="174">
        <f>SUM(T554:T555)</f>
        <v>0</v>
      </c>
      <c r="AR553" s="175" t="s">
        <v>81</v>
      </c>
      <c r="AT553" s="176" t="s">
        <v>72</v>
      </c>
      <c r="AU553" s="176" t="s">
        <v>81</v>
      </c>
      <c r="AY553" s="175" t="s">
        <v>146</v>
      </c>
      <c r="BK553" s="177">
        <f>SUM(BK554:BK555)</f>
        <v>0</v>
      </c>
    </row>
    <row r="554" spans="1:65" s="2" customFormat="1" ht="55.5" customHeight="1">
      <c r="A554" s="36"/>
      <c r="B554" s="37"/>
      <c r="C554" s="180" t="s">
        <v>697</v>
      </c>
      <c r="D554" s="180" t="s">
        <v>148</v>
      </c>
      <c r="E554" s="181" t="s">
        <v>698</v>
      </c>
      <c r="F554" s="182" t="s">
        <v>699</v>
      </c>
      <c r="G554" s="183" t="s">
        <v>206</v>
      </c>
      <c r="H554" s="184">
        <v>824.28899999999999</v>
      </c>
      <c r="I554" s="185"/>
      <c r="J554" s="186">
        <f>ROUND(I554*H554,2)</f>
        <v>0</v>
      </c>
      <c r="K554" s="182" t="s">
        <v>152</v>
      </c>
      <c r="L554" s="41"/>
      <c r="M554" s="187" t="s">
        <v>19</v>
      </c>
      <c r="N554" s="188" t="s">
        <v>44</v>
      </c>
      <c r="O554" s="66"/>
      <c r="P554" s="189">
        <f>O554*H554</f>
        <v>0</v>
      </c>
      <c r="Q554" s="189">
        <v>0</v>
      </c>
      <c r="R554" s="189">
        <f>Q554*H554</f>
        <v>0</v>
      </c>
      <c r="S554" s="189">
        <v>0</v>
      </c>
      <c r="T554" s="190">
        <f>S554*H554</f>
        <v>0</v>
      </c>
      <c r="U554" s="36"/>
      <c r="V554" s="36"/>
      <c r="W554" s="36"/>
      <c r="X554" s="36"/>
      <c r="Y554" s="36"/>
      <c r="Z554" s="36"/>
      <c r="AA554" s="36"/>
      <c r="AB554" s="36"/>
      <c r="AC554" s="36"/>
      <c r="AD554" s="36"/>
      <c r="AE554" s="36"/>
      <c r="AR554" s="191" t="s">
        <v>153</v>
      </c>
      <c r="AT554" s="191" t="s">
        <v>148</v>
      </c>
      <c r="AU554" s="191" t="s">
        <v>83</v>
      </c>
      <c r="AY554" s="19" t="s">
        <v>146</v>
      </c>
      <c r="BE554" s="192">
        <f>IF(N554="základní",J554,0)</f>
        <v>0</v>
      </c>
      <c r="BF554" s="192">
        <f>IF(N554="snížená",J554,0)</f>
        <v>0</v>
      </c>
      <c r="BG554" s="192">
        <f>IF(N554="zákl. přenesená",J554,0)</f>
        <v>0</v>
      </c>
      <c r="BH554" s="192">
        <f>IF(N554="sníž. přenesená",J554,0)</f>
        <v>0</v>
      </c>
      <c r="BI554" s="192">
        <f>IF(N554="nulová",J554,0)</f>
        <v>0</v>
      </c>
      <c r="BJ554" s="19" t="s">
        <v>81</v>
      </c>
      <c r="BK554" s="192">
        <f>ROUND(I554*H554,2)</f>
        <v>0</v>
      </c>
      <c r="BL554" s="19" t="s">
        <v>153</v>
      </c>
      <c r="BM554" s="191" t="s">
        <v>700</v>
      </c>
    </row>
    <row r="555" spans="1:65" s="2" customFormat="1">
      <c r="A555" s="36"/>
      <c r="B555" s="37"/>
      <c r="C555" s="38"/>
      <c r="D555" s="193" t="s">
        <v>155</v>
      </c>
      <c r="E555" s="38"/>
      <c r="F555" s="194" t="s">
        <v>701</v>
      </c>
      <c r="G555" s="38"/>
      <c r="H555" s="38"/>
      <c r="I555" s="195"/>
      <c r="J555" s="38"/>
      <c r="K555" s="38"/>
      <c r="L555" s="41"/>
      <c r="M555" s="196"/>
      <c r="N555" s="197"/>
      <c r="O555" s="66"/>
      <c r="P555" s="66"/>
      <c r="Q555" s="66"/>
      <c r="R555" s="66"/>
      <c r="S555" s="66"/>
      <c r="T555" s="67"/>
      <c r="U555" s="36"/>
      <c r="V555" s="36"/>
      <c r="W555" s="36"/>
      <c r="X555" s="36"/>
      <c r="Y555" s="36"/>
      <c r="Z555" s="36"/>
      <c r="AA555" s="36"/>
      <c r="AB555" s="36"/>
      <c r="AC555" s="36"/>
      <c r="AD555" s="36"/>
      <c r="AE555" s="36"/>
      <c r="AT555" s="19" t="s">
        <v>155</v>
      </c>
      <c r="AU555" s="19" t="s">
        <v>83</v>
      </c>
    </row>
    <row r="556" spans="1:65" s="12" customFormat="1" ht="25.9" customHeight="1">
      <c r="B556" s="164"/>
      <c r="C556" s="165"/>
      <c r="D556" s="166" t="s">
        <v>72</v>
      </c>
      <c r="E556" s="167" t="s">
        <v>702</v>
      </c>
      <c r="F556" s="167" t="s">
        <v>703</v>
      </c>
      <c r="G556" s="165"/>
      <c r="H556" s="165"/>
      <c r="I556" s="168"/>
      <c r="J556" s="169">
        <f>BK556</f>
        <v>0</v>
      </c>
      <c r="K556" s="165"/>
      <c r="L556" s="170"/>
      <c r="M556" s="171"/>
      <c r="N556" s="172"/>
      <c r="O556" s="172"/>
      <c r="P556" s="173">
        <f>P557+P573+P586+P593+P614</f>
        <v>0</v>
      </c>
      <c r="Q556" s="172"/>
      <c r="R556" s="173">
        <f>R557+R573+R586+R593+R614</f>
        <v>4.1858631599999994</v>
      </c>
      <c r="S556" s="172"/>
      <c r="T556" s="174">
        <f>T557+T573+T586+T593+T614</f>
        <v>0</v>
      </c>
      <c r="AR556" s="175" t="s">
        <v>83</v>
      </c>
      <c r="AT556" s="176" t="s">
        <v>72</v>
      </c>
      <c r="AU556" s="176" t="s">
        <v>73</v>
      </c>
      <c r="AY556" s="175" t="s">
        <v>146</v>
      </c>
      <c r="BK556" s="177">
        <f>BK557+BK573+BK586+BK593+BK614</f>
        <v>0</v>
      </c>
    </row>
    <row r="557" spans="1:65" s="12" customFormat="1" ht="22.9" customHeight="1">
      <c r="B557" s="164"/>
      <c r="C557" s="165"/>
      <c r="D557" s="166" t="s">
        <v>72</v>
      </c>
      <c r="E557" s="178" t="s">
        <v>704</v>
      </c>
      <c r="F557" s="178" t="s">
        <v>705</v>
      </c>
      <c r="G557" s="165"/>
      <c r="H557" s="165"/>
      <c r="I557" s="168"/>
      <c r="J557" s="179">
        <f>BK557</f>
        <v>0</v>
      </c>
      <c r="K557" s="165"/>
      <c r="L557" s="170"/>
      <c r="M557" s="171"/>
      <c r="N557" s="172"/>
      <c r="O557" s="172"/>
      <c r="P557" s="173">
        <f>SUM(P558:P572)</f>
        <v>0</v>
      </c>
      <c r="Q557" s="172"/>
      <c r="R557" s="173">
        <f>SUM(R558:R572)</f>
        <v>3.7192638000000002</v>
      </c>
      <c r="S557" s="172"/>
      <c r="T557" s="174">
        <f>SUM(T558:T572)</f>
        <v>0</v>
      </c>
      <c r="AR557" s="175" t="s">
        <v>83</v>
      </c>
      <c r="AT557" s="176" t="s">
        <v>72</v>
      </c>
      <c r="AU557" s="176" t="s">
        <v>81</v>
      </c>
      <c r="AY557" s="175" t="s">
        <v>146</v>
      </c>
      <c r="BK557" s="177">
        <f>SUM(BK558:BK572)</f>
        <v>0</v>
      </c>
    </row>
    <row r="558" spans="1:65" s="2" customFormat="1" ht="37.9" customHeight="1">
      <c r="A558" s="36"/>
      <c r="B558" s="37"/>
      <c r="C558" s="180" t="s">
        <v>706</v>
      </c>
      <c r="D558" s="180" t="s">
        <v>148</v>
      </c>
      <c r="E558" s="181" t="s">
        <v>707</v>
      </c>
      <c r="F558" s="182" t="s">
        <v>708</v>
      </c>
      <c r="G558" s="183" t="s">
        <v>251</v>
      </c>
      <c r="H558" s="184">
        <v>1196.8599999999999</v>
      </c>
      <c r="I558" s="185"/>
      <c r="J558" s="186">
        <f>ROUND(I558*H558,2)</f>
        <v>0</v>
      </c>
      <c r="K558" s="182" t="s">
        <v>152</v>
      </c>
      <c r="L558" s="41"/>
      <c r="M558" s="187" t="s">
        <v>19</v>
      </c>
      <c r="N558" s="188" t="s">
        <v>44</v>
      </c>
      <c r="O558" s="66"/>
      <c r="P558" s="189">
        <f>O558*H558</f>
        <v>0</v>
      </c>
      <c r="Q558" s="189">
        <v>3.0000000000000001E-5</v>
      </c>
      <c r="R558" s="189">
        <f>Q558*H558</f>
        <v>3.5905799999999995E-2</v>
      </c>
      <c r="S558" s="189">
        <v>0</v>
      </c>
      <c r="T558" s="190">
        <f>S558*H558</f>
        <v>0</v>
      </c>
      <c r="U558" s="36"/>
      <c r="V558" s="36"/>
      <c r="W558" s="36"/>
      <c r="X558" s="36"/>
      <c r="Y558" s="36"/>
      <c r="Z558" s="36"/>
      <c r="AA558" s="36"/>
      <c r="AB558" s="36"/>
      <c r="AC558" s="36"/>
      <c r="AD558" s="36"/>
      <c r="AE558" s="36"/>
      <c r="AR558" s="191" t="s">
        <v>354</v>
      </c>
      <c r="AT558" s="191" t="s">
        <v>148</v>
      </c>
      <c r="AU558" s="191" t="s">
        <v>83</v>
      </c>
      <c r="AY558" s="19" t="s">
        <v>146</v>
      </c>
      <c r="BE558" s="192">
        <f>IF(N558="základní",J558,0)</f>
        <v>0</v>
      </c>
      <c r="BF558" s="192">
        <f>IF(N558="snížená",J558,0)</f>
        <v>0</v>
      </c>
      <c r="BG558" s="192">
        <f>IF(N558="zákl. přenesená",J558,0)</f>
        <v>0</v>
      </c>
      <c r="BH558" s="192">
        <f>IF(N558="sníž. přenesená",J558,0)</f>
        <v>0</v>
      </c>
      <c r="BI558" s="192">
        <f>IF(N558="nulová",J558,0)</f>
        <v>0</v>
      </c>
      <c r="BJ558" s="19" t="s">
        <v>81</v>
      </c>
      <c r="BK558" s="192">
        <f>ROUND(I558*H558,2)</f>
        <v>0</v>
      </c>
      <c r="BL558" s="19" t="s">
        <v>354</v>
      </c>
      <c r="BM558" s="191" t="s">
        <v>709</v>
      </c>
    </row>
    <row r="559" spans="1:65" s="2" customFormat="1">
      <c r="A559" s="36"/>
      <c r="B559" s="37"/>
      <c r="C559" s="38"/>
      <c r="D559" s="193" t="s">
        <v>155</v>
      </c>
      <c r="E559" s="38"/>
      <c r="F559" s="194" t="s">
        <v>710</v>
      </c>
      <c r="G559" s="38"/>
      <c r="H559" s="38"/>
      <c r="I559" s="195"/>
      <c r="J559" s="38"/>
      <c r="K559" s="38"/>
      <c r="L559" s="41"/>
      <c r="M559" s="196"/>
      <c r="N559" s="197"/>
      <c r="O559" s="66"/>
      <c r="P559" s="66"/>
      <c r="Q559" s="66"/>
      <c r="R559" s="66"/>
      <c r="S559" s="66"/>
      <c r="T559" s="67"/>
      <c r="U559" s="36"/>
      <c r="V559" s="36"/>
      <c r="W559" s="36"/>
      <c r="X559" s="36"/>
      <c r="Y559" s="36"/>
      <c r="Z559" s="36"/>
      <c r="AA559" s="36"/>
      <c r="AB559" s="36"/>
      <c r="AC559" s="36"/>
      <c r="AD559" s="36"/>
      <c r="AE559" s="36"/>
      <c r="AT559" s="19" t="s">
        <v>155</v>
      </c>
      <c r="AU559" s="19" t="s">
        <v>83</v>
      </c>
    </row>
    <row r="560" spans="1:65" s="14" customFormat="1">
      <c r="B560" s="209"/>
      <c r="C560" s="210"/>
      <c r="D560" s="200" t="s">
        <v>157</v>
      </c>
      <c r="E560" s="211" t="s">
        <v>19</v>
      </c>
      <c r="F560" s="212" t="s">
        <v>711</v>
      </c>
      <c r="G560" s="210"/>
      <c r="H560" s="213">
        <v>1196.8599999999999</v>
      </c>
      <c r="I560" s="214"/>
      <c r="J560" s="210"/>
      <c r="K560" s="210"/>
      <c r="L560" s="215"/>
      <c r="M560" s="216"/>
      <c r="N560" s="217"/>
      <c r="O560" s="217"/>
      <c r="P560" s="217"/>
      <c r="Q560" s="217"/>
      <c r="R560" s="217"/>
      <c r="S560" s="217"/>
      <c r="T560" s="218"/>
      <c r="AT560" s="219" t="s">
        <v>157</v>
      </c>
      <c r="AU560" s="219" t="s">
        <v>83</v>
      </c>
      <c r="AV560" s="14" t="s">
        <v>83</v>
      </c>
      <c r="AW560" s="14" t="s">
        <v>34</v>
      </c>
      <c r="AX560" s="14" t="s">
        <v>81</v>
      </c>
      <c r="AY560" s="219" t="s">
        <v>146</v>
      </c>
    </row>
    <row r="561" spans="1:65" s="2" customFormat="1" ht="21.75" customHeight="1">
      <c r="A561" s="36"/>
      <c r="B561" s="37"/>
      <c r="C561" s="242" t="s">
        <v>712</v>
      </c>
      <c r="D561" s="242" t="s">
        <v>442</v>
      </c>
      <c r="E561" s="243" t="s">
        <v>713</v>
      </c>
      <c r="F561" s="244" t="s">
        <v>714</v>
      </c>
      <c r="G561" s="245" t="s">
        <v>251</v>
      </c>
      <c r="H561" s="246">
        <v>1394.94</v>
      </c>
      <c r="I561" s="247"/>
      <c r="J561" s="248">
        <f>ROUND(I561*H561,2)</f>
        <v>0</v>
      </c>
      <c r="K561" s="244" t="s">
        <v>152</v>
      </c>
      <c r="L561" s="249"/>
      <c r="M561" s="250" t="s">
        <v>19</v>
      </c>
      <c r="N561" s="251" t="s">
        <v>44</v>
      </c>
      <c r="O561" s="66"/>
      <c r="P561" s="189">
        <f>O561*H561</f>
        <v>0</v>
      </c>
      <c r="Q561" s="189">
        <v>2.0999999999999999E-3</v>
      </c>
      <c r="R561" s="189">
        <f>Q561*H561</f>
        <v>2.9293740000000001</v>
      </c>
      <c r="S561" s="189">
        <v>0</v>
      </c>
      <c r="T561" s="190">
        <f>S561*H561</f>
        <v>0</v>
      </c>
      <c r="U561" s="36"/>
      <c r="V561" s="36"/>
      <c r="W561" s="36"/>
      <c r="X561" s="36"/>
      <c r="Y561" s="36"/>
      <c r="Z561" s="36"/>
      <c r="AA561" s="36"/>
      <c r="AB561" s="36"/>
      <c r="AC561" s="36"/>
      <c r="AD561" s="36"/>
      <c r="AE561" s="36"/>
      <c r="AR561" s="191" t="s">
        <v>434</v>
      </c>
      <c r="AT561" s="191" t="s">
        <v>442</v>
      </c>
      <c r="AU561" s="191" t="s">
        <v>83</v>
      </c>
      <c r="AY561" s="19" t="s">
        <v>146</v>
      </c>
      <c r="BE561" s="192">
        <f>IF(N561="základní",J561,0)</f>
        <v>0</v>
      </c>
      <c r="BF561" s="192">
        <f>IF(N561="snížená",J561,0)</f>
        <v>0</v>
      </c>
      <c r="BG561" s="192">
        <f>IF(N561="zákl. přenesená",J561,0)</f>
        <v>0</v>
      </c>
      <c r="BH561" s="192">
        <f>IF(N561="sníž. přenesená",J561,0)</f>
        <v>0</v>
      </c>
      <c r="BI561" s="192">
        <f>IF(N561="nulová",J561,0)</f>
        <v>0</v>
      </c>
      <c r="BJ561" s="19" t="s">
        <v>81</v>
      </c>
      <c r="BK561" s="192">
        <f>ROUND(I561*H561,2)</f>
        <v>0</v>
      </c>
      <c r="BL561" s="19" t="s">
        <v>354</v>
      </c>
      <c r="BM561" s="191" t="s">
        <v>715</v>
      </c>
    </row>
    <row r="562" spans="1:65" s="14" customFormat="1">
      <c r="B562" s="209"/>
      <c r="C562" s="210"/>
      <c r="D562" s="200" t="s">
        <v>157</v>
      </c>
      <c r="E562" s="210"/>
      <c r="F562" s="212" t="s">
        <v>716</v>
      </c>
      <c r="G562" s="210"/>
      <c r="H562" s="213">
        <v>1394.94</v>
      </c>
      <c r="I562" s="214"/>
      <c r="J562" s="210"/>
      <c r="K562" s="210"/>
      <c r="L562" s="215"/>
      <c r="M562" s="216"/>
      <c r="N562" s="217"/>
      <c r="O562" s="217"/>
      <c r="P562" s="217"/>
      <c r="Q562" s="217"/>
      <c r="R562" s="217"/>
      <c r="S562" s="217"/>
      <c r="T562" s="218"/>
      <c r="AT562" s="219" t="s">
        <v>157</v>
      </c>
      <c r="AU562" s="219" t="s">
        <v>83</v>
      </c>
      <c r="AV562" s="14" t="s">
        <v>83</v>
      </c>
      <c r="AW562" s="14" t="s">
        <v>4</v>
      </c>
      <c r="AX562" s="14" t="s">
        <v>81</v>
      </c>
      <c r="AY562" s="219" t="s">
        <v>146</v>
      </c>
    </row>
    <row r="563" spans="1:65" s="2" customFormat="1" ht="24.2" customHeight="1">
      <c r="A563" s="36"/>
      <c r="B563" s="37"/>
      <c r="C563" s="180" t="s">
        <v>717</v>
      </c>
      <c r="D563" s="180" t="s">
        <v>148</v>
      </c>
      <c r="E563" s="181" t="s">
        <v>718</v>
      </c>
      <c r="F563" s="182" t="s">
        <v>719</v>
      </c>
      <c r="G563" s="183" t="s">
        <v>251</v>
      </c>
      <c r="H563" s="184">
        <v>1196.8</v>
      </c>
      <c r="I563" s="185"/>
      <c r="J563" s="186">
        <f>ROUND(I563*H563,2)</f>
        <v>0</v>
      </c>
      <c r="K563" s="182" t="s">
        <v>152</v>
      </c>
      <c r="L563" s="41"/>
      <c r="M563" s="187" t="s">
        <v>19</v>
      </c>
      <c r="N563" s="188" t="s">
        <v>44</v>
      </c>
      <c r="O563" s="66"/>
      <c r="P563" s="189">
        <f>O563*H563</f>
        <v>0</v>
      </c>
      <c r="Q563" s="189">
        <v>0</v>
      </c>
      <c r="R563" s="189">
        <f>Q563*H563</f>
        <v>0</v>
      </c>
      <c r="S563" s="189">
        <v>0</v>
      </c>
      <c r="T563" s="190">
        <f>S563*H563</f>
        <v>0</v>
      </c>
      <c r="U563" s="36"/>
      <c r="V563" s="36"/>
      <c r="W563" s="36"/>
      <c r="X563" s="36"/>
      <c r="Y563" s="36"/>
      <c r="Z563" s="36"/>
      <c r="AA563" s="36"/>
      <c r="AB563" s="36"/>
      <c r="AC563" s="36"/>
      <c r="AD563" s="36"/>
      <c r="AE563" s="36"/>
      <c r="AR563" s="191" t="s">
        <v>354</v>
      </c>
      <c r="AT563" s="191" t="s">
        <v>148</v>
      </c>
      <c r="AU563" s="191" t="s">
        <v>83</v>
      </c>
      <c r="AY563" s="19" t="s">
        <v>146</v>
      </c>
      <c r="BE563" s="192">
        <f>IF(N563="základní",J563,0)</f>
        <v>0</v>
      </c>
      <c r="BF563" s="192">
        <f>IF(N563="snížená",J563,0)</f>
        <v>0</v>
      </c>
      <c r="BG563" s="192">
        <f>IF(N563="zákl. přenesená",J563,0)</f>
        <v>0</v>
      </c>
      <c r="BH563" s="192">
        <f>IF(N563="sníž. přenesená",J563,0)</f>
        <v>0</v>
      </c>
      <c r="BI563" s="192">
        <f>IF(N563="nulová",J563,0)</f>
        <v>0</v>
      </c>
      <c r="BJ563" s="19" t="s">
        <v>81</v>
      </c>
      <c r="BK563" s="192">
        <f>ROUND(I563*H563,2)</f>
        <v>0</v>
      </c>
      <c r="BL563" s="19" t="s">
        <v>354</v>
      </c>
      <c r="BM563" s="191" t="s">
        <v>720</v>
      </c>
    </row>
    <row r="564" spans="1:65" s="2" customFormat="1">
      <c r="A564" s="36"/>
      <c r="B564" s="37"/>
      <c r="C564" s="38"/>
      <c r="D564" s="193" t="s">
        <v>155</v>
      </c>
      <c r="E564" s="38"/>
      <c r="F564" s="194" t="s">
        <v>721</v>
      </c>
      <c r="G564" s="38"/>
      <c r="H564" s="38"/>
      <c r="I564" s="195"/>
      <c r="J564" s="38"/>
      <c r="K564" s="38"/>
      <c r="L564" s="41"/>
      <c r="M564" s="196"/>
      <c r="N564" s="197"/>
      <c r="O564" s="66"/>
      <c r="P564" s="66"/>
      <c r="Q564" s="66"/>
      <c r="R564" s="66"/>
      <c r="S564" s="66"/>
      <c r="T564" s="67"/>
      <c r="U564" s="36"/>
      <c r="V564" s="36"/>
      <c r="W564" s="36"/>
      <c r="X564" s="36"/>
      <c r="Y564" s="36"/>
      <c r="Z564" s="36"/>
      <c r="AA564" s="36"/>
      <c r="AB564" s="36"/>
      <c r="AC564" s="36"/>
      <c r="AD564" s="36"/>
      <c r="AE564" s="36"/>
      <c r="AT564" s="19" t="s">
        <v>155</v>
      </c>
      <c r="AU564" s="19" t="s">
        <v>83</v>
      </c>
    </row>
    <row r="565" spans="1:65" s="2" customFormat="1" ht="16.5" customHeight="1">
      <c r="A565" s="36"/>
      <c r="B565" s="37"/>
      <c r="C565" s="242" t="s">
        <v>722</v>
      </c>
      <c r="D565" s="242" t="s">
        <v>442</v>
      </c>
      <c r="E565" s="243" t="s">
        <v>723</v>
      </c>
      <c r="F565" s="244" t="s">
        <v>724</v>
      </c>
      <c r="G565" s="245" t="s">
        <v>251</v>
      </c>
      <c r="H565" s="246">
        <v>1256.6400000000001</v>
      </c>
      <c r="I565" s="247"/>
      <c r="J565" s="248">
        <f>ROUND(I565*H565,2)</f>
        <v>0</v>
      </c>
      <c r="K565" s="244" t="s">
        <v>152</v>
      </c>
      <c r="L565" s="249"/>
      <c r="M565" s="250" t="s">
        <v>19</v>
      </c>
      <c r="N565" s="251" t="s">
        <v>44</v>
      </c>
      <c r="O565" s="66"/>
      <c r="P565" s="189">
        <f>O565*H565</f>
        <v>0</v>
      </c>
      <c r="Q565" s="189">
        <v>2.9999999999999997E-4</v>
      </c>
      <c r="R565" s="189">
        <f>Q565*H565</f>
        <v>0.37699199999999999</v>
      </c>
      <c r="S565" s="189">
        <v>0</v>
      </c>
      <c r="T565" s="190">
        <f>S565*H565</f>
        <v>0</v>
      </c>
      <c r="U565" s="36"/>
      <c r="V565" s="36"/>
      <c r="W565" s="36"/>
      <c r="X565" s="36"/>
      <c r="Y565" s="36"/>
      <c r="Z565" s="36"/>
      <c r="AA565" s="36"/>
      <c r="AB565" s="36"/>
      <c r="AC565" s="36"/>
      <c r="AD565" s="36"/>
      <c r="AE565" s="36"/>
      <c r="AR565" s="191" t="s">
        <v>434</v>
      </c>
      <c r="AT565" s="191" t="s">
        <v>442</v>
      </c>
      <c r="AU565" s="191" t="s">
        <v>83</v>
      </c>
      <c r="AY565" s="19" t="s">
        <v>146</v>
      </c>
      <c r="BE565" s="192">
        <f>IF(N565="základní",J565,0)</f>
        <v>0</v>
      </c>
      <c r="BF565" s="192">
        <f>IF(N565="snížená",J565,0)</f>
        <v>0</v>
      </c>
      <c r="BG565" s="192">
        <f>IF(N565="zákl. přenesená",J565,0)</f>
        <v>0</v>
      </c>
      <c r="BH565" s="192">
        <f>IF(N565="sníž. přenesená",J565,0)</f>
        <v>0</v>
      </c>
      <c r="BI565" s="192">
        <f>IF(N565="nulová",J565,0)</f>
        <v>0</v>
      </c>
      <c r="BJ565" s="19" t="s">
        <v>81</v>
      </c>
      <c r="BK565" s="192">
        <f>ROUND(I565*H565,2)</f>
        <v>0</v>
      </c>
      <c r="BL565" s="19" t="s">
        <v>354</v>
      </c>
      <c r="BM565" s="191" t="s">
        <v>725</v>
      </c>
    </row>
    <row r="566" spans="1:65" s="14" customFormat="1">
      <c r="B566" s="209"/>
      <c r="C566" s="210"/>
      <c r="D566" s="200" t="s">
        <v>157</v>
      </c>
      <c r="E566" s="210"/>
      <c r="F566" s="212" t="s">
        <v>726</v>
      </c>
      <c r="G566" s="210"/>
      <c r="H566" s="213">
        <v>1256.6400000000001</v>
      </c>
      <c r="I566" s="214"/>
      <c r="J566" s="210"/>
      <c r="K566" s="210"/>
      <c r="L566" s="215"/>
      <c r="M566" s="216"/>
      <c r="N566" s="217"/>
      <c r="O566" s="217"/>
      <c r="P566" s="217"/>
      <c r="Q566" s="217"/>
      <c r="R566" s="217"/>
      <c r="S566" s="217"/>
      <c r="T566" s="218"/>
      <c r="AT566" s="219" t="s">
        <v>157</v>
      </c>
      <c r="AU566" s="219" t="s">
        <v>83</v>
      </c>
      <c r="AV566" s="14" t="s">
        <v>83</v>
      </c>
      <c r="AW566" s="14" t="s">
        <v>4</v>
      </c>
      <c r="AX566" s="14" t="s">
        <v>81</v>
      </c>
      <c r="AY566" s="219" t="s">
        <v>146</v>
      </c>
    </row>
    <row r="567" spans="1:65" s="2" customFormat="1" ht="24.2" customHeight="1">
      <c r="A567" s="36"/>
      <c r="B567" s="37"/>
      <c r="C567" s="180" t="s">
        <v>727</v>
      </c>
      <c r="D567" s="180" t="s">
        <v>148</v>
      </c>
      <c r="E567" s="181" t="s">
        <v>728</v>
      </c>
      <c r="F567" s="182" t="s">
        <v>729</v>
      </c>
      <c r="G567" s="183" t="s">
        <v>251</v>
      </c>
      <c r="H567" s="184">
        <v>1196.8</v>
      </c>
      <c r="I567" s="185"/>
      <c r="J567" s="186">
        <f>ROUND(I567*H567,2)</f>
        <v>0</v>
      </c>
      <c r="K567" s="182" t="s">
        <v>152</v>
      </c>
      <c r="L567" s="41"/>
      <c r="M567" s="187" t="s">
        <v>19</v>
      </c>
      <c r="N567" s="188" t="s">
        <v>44</v>
      </c>
      <c r="O567" s="66"/>
      <c r="P567" s="189">
        <f>O567*H567</f>
        <v>0</v>
      </c>
      <c r="Q567" s="189">
        <v>0</v>
      </c>
      <c r="R567" s="189">
        <f>Q567*H567</f>
        <v>0</v>
      </c>
      <c r="S567" s="189">
        <v>0</v>
      </c>
      <c r="T567" s="190">
        <f>S567*H567</f>
        <v>0</v>
      </c>
      <c r="U567" s="36"/>
      <c r="V567" s="36"/>
      <c r="W567" s="36"/>
      <c r="X567" s="36"/>
      <c r="Y567" s="36"/>
      <c r="Z567" s="36"/>
      <c r="AA567" s="36"/>
      <c r="AB567" s="36"/>
      <c r="AC567" s="36"/>
      <c r="AD567" s="36"/>
      <c r="AE567" s="36"/>
      <c r="AR567" s="191" t="s">
        <v>354</v>
      </c>
      <c r="AT567" s="191" t="s">
        <v>148</v>
      </c>
      <c r="AU567" s="191" t="s">
        <v>83</v>
      </c>
      <c r="AY567" s="19" t="s">
        <v>146</v>
      </c>
      <c r="BE567" s="192">
        <f>IF(N567="základní",J567,0)</f>
        <v>0</v>
      </c>
      <c r="BF567" s="192">
        <f>IF(N567="snížená",J567,0)</f>
        <v>0</v>
      </c>
      <c r="BG567" s="192">
        <f>IF(N567="zákl. přenesená",J567,0)</f>
        <v>0</v>
      </c>
      <c r="BH567" s="192">
        <f>IF(N567="sníž. přenesená",J567,0)</f>
        <v>0</v>
      </c>
      <c r="BI567" s="192">
        <f>IF(N567="nulová",J567,0)</f>
        <v>0</v>
      </c>
      <c r="BJ567" s="19" t="s">
        <v>81</v>
      </c>
      <c r="BK567" s="192">
        <f>ROUND(I567*H567,2)</f>
        <v>0</v>
      </c>
      <c r="BL567" s="19" t="s">
        <v>354</v>
      </c>
      <c r="BM567" s="191" t="s">
        <v>730</v>
      </c>
    </row>
    <row r="568" spans="1:65" s="2" customFormat="1">
      <c r="A568" s="36"/>
      <c r="B568" s="37"/>
      <c r="C568" s="38"/>
      <c r="D568" s="193" t="s">
        <v>155</v>
      </c>
      <c r="E568" s="38"/>
      <c r="F568" s="194" t="s">
        <v>731</v>
      </c>
      <c r="G568" s="38"/>
      <c r="H568" s="38"/>
      <c r="I568" s="195"/>
      <c r="J568" s="38"/>
      <c r="K568" s="38"/>
      <c r="L568" s="41"/>
      <c r="M568" s="196"/>
      <c r="N568" s="197"/>
      <c r="O568" s="66"/>
      <c r="P568" s="66"/>
      <c r="Q568" s="66"/>
      <c r="R568" s="66"/>
      <c r="S568" s="66"/>
      <c r="T568" s="67"/>
      <c r="U568" s="36"/>
      <c r="V568" s="36"/>
      <c r="W568" s="36"/>
      <c r="X568" s="36"/>
      <c r="Y568" s="36"/>
      <c r="Z568" s="36"/>
      <c r="AA568" s="36"/>
      <c r="AB568" s="36"/>
      <c r="AC568" s="36"/>
      <c r="AD568" s="36"/>
      <c r="AE568" s="36"/>
      <c r="AT568" s="19" t="s">
        <v>155</v>
      </c>
      <c r="AU568" s="19" t="s">
        <v>83</v>
      </c>
    </row>
    <row r="569" spans="1:65" s="2" customFormat="1" ht="16.5" customHeight="1">
      <c r="A569" s="36"/>
      <c r="B569" s="37"/>
      <c r="C569" s="242" t="s">
        <v>732</v>
      </c>
      <c r="D569" s="242" t="s">
        <v>442</v>
      </c>
      <c r="E569" s="243" t="s">
        <v>723</v>
      </c>
      <c r="F569" s="244" t="s">
        <v>724</v>
      </c>
      <c r="G569" s="245" t="s">
        <v>251</v>
      </c>
      <c r="H569" s="246">
        <v>1256.6400000000001</v>
      </c>
      <c r="I569" s="247"/>
      <c r="J569" s="248">
        <f>ROUND(I569*H569,2)</f>
        <v>0</v>
      </c>
      <c r="K569" s="244" t="s">
        <v>152</v>
      </c>
      <c r="L569" s="249"/>
      <c r="M569" s="250" t="s">
        <v>19</v>
      </c>
      <c r="N569" s="251" t="s">
        <v>44</v>
      </c>
      <c r="O569" s="66"/>
      <c r="P569" s="189">
        <f>O569*H569</f>
        <v>0</v>
      </c>
      <c r="Q569" s="189">
        <v>2.9999999999999997E-4</v>
      </c>
      <c r="R569" s="189">
        <f>Q569*H569</f>
        <v>0.37699199999999999</v>
      </c>
      <c r="S569" s="189">
        <v>0</v>
      </c>
      <c r="T569" s="190">
        <f>S569*H569</f>
        <v>0</v>
      </c>
      <c r="U569" s="36"/>
      <c r="V569" s="36"/>
      <c r="W569" s="36"/>
      <c r="X569" s="36"/>
      <c r="Y569" s="36"/>
      <c r="Z569" s="36"/>
      <c r="AA569" s="36"/>
      <c r="AB569" s="36"/>
      <c r="AC569" s="36"/>
      <c r="AD569" s="36"/>
      <c r="AE569" s="36"/>
      <c r="AR569" s="191" t="s">
        <v>434</v>
      </c>
      <c r="AT569" s="191" t="s">
        <v>442</v>
      </c>
      <c r="AU569" s="191" t="s">
        <v>83</v>
      </c>
      <c r="AY569" s="19" t="s">
        <v>146</v>
      </c>
      <c r="BE569" s="192">
        <f>IF(N569="základní",J569,0)</f>
        <v>0</v>
      </c>
      <c r="BF569" s="192">
        <f>IF(N569="snížená",J569,0)</f>
        <v>0</v>
      </c>
      <c r="BG569" s="192">
        <f>IF(N569="zákl. přenesená",J569,0)</f>
        <v>0</v>
      </c>
      <c r="BH569" s="192">
        <f>IF(N569="sníž. přenesená",J569,0)</f>
        <v>0</v>
      </c>
      <c r="BI569" s="192">
        <f>IF(N569="nulová",J569,0)</f>
        <v>0</v>
      </c>
      <c r="BJ569" s="19" t="s">
        <v>81</v>
      </c>
      <c r="BK569" s="192">
        <f>ROUND(I569*H569,2)</f>
        <v>0</v>
      </c>
      <c r="BL569" s="19" t="s">
        <v>354</v>
      </c>
      <c r="BM569" s="191" t="s">
        <v>733</v>
      </c>
    </row>
    <row r="570" spans="1:65" s="14" customFormat="1">
      <c r="B570" s="209"/>
      <c r="C570" s="210"/>
      <c r="D570" s="200" t="s">
        <v>157</v>
      </c>
      <c r="E570" s="210"/>
      <c r="F570" s="212" t="s">
        <v>726</v>
      </c>
      <c r="G570" s="210"/>
      <c r="H570" s="213">
        <v>1256.6400000000001</v>
      </c>
      <c r="I570" s="214"/>
      <c r="J570" s="210"/>
      <c r="K570" s="210"/>
      <c r="L570" s="215"/>
      <c r="M570" s="216"/>
      <c r="N570" s="217"/>
      <c r="O570" s="217"/>
      <c r="P570" s="217"/>
      <c r="Q570" s="217"/>
      <c r="R570" s="217"/>
      <c r="S570" s="217"/>
      <c r="T570" s="218"/>
      <c r="AT570" s="219" t="s">
        <v>157</v>
      </c>
      <c r="AU570" s="219" t="s">
        <v>83</v>
      </c>
      <c r="AV570" s="14" t="s">
        <v>83</v>
      </c>
      <c r="AW570" s="14" t="s">
        <v>4</v>
      </c>
      <c r="AX570" s="14" t="s">
        <v>81</v>
      </c>
      <c r="AY570" s="219" t="s">
        <v>146</v>
      </c>
    </row>
    <row r="571" spans="1:65" s="2" customFormat="1" ht="49.15" customHeight="1">
      <c r="A571" s="36"/>
      <c r="B571" s="37"/>
      <c r="C571" s="180" t="s">
        <v>734</v>
      </c>
      <c r="D571" s="180" t="s">
        <v>148</v>
      </c>
      <c r="E571" s="181" t="s">
        <v>735</v>
      </c>
      <c r="F571" s="182" t="s">
        <v>736</v>
      </c>
      <c r="G571" s="183" t="s">
        <v>737</v>
      </c>
      <c r="H571" s="252"/>
      <c r="I571" s="185"/>
      <c r="J571" s="186">
        <f>ROUND(I571*H571,2)</f>
        <v>0</v>
      </c>
      <c r="K571" s="182" t="s">
        <v>152</v>
      </c>
      <c r="L571" s="41"/>
      <c r="M571" s="187" t="s">
        <v>19</v>
      </c>
      <c r="N571" s="188" t="s">
        <v>44</v>
      </c>
      <c r="O571" s="66"/>
      <c r="P571" s="189">
        <f>O571*H571</f>
        <v>0</v>
      </c>
      <c r="Q571" s="189">
        <v>0</v>
      </c>
      <c r="R571" s="189">
        <f>Q571*H571</f>
        <v>0</v>
      </c>
      <c r="S571" s="189">
        <v>0</v>
      </c>
      <c r="T571" s="190">
        <f>S571*H571</f>
        <v>0</v>
      </c>
      <c r="U571" s="36"/>
      <c r="V571" s="36"/>
      <c r="W571" s="36"/>
      <c r="X571" s="36"/>
      <c r="Y571" s="36"/>
      <c r="Z571" s="36"/>
      <c r="AA571" s="36"/>
      <c r="AB571" s="36"/>
      <c r="AC571" s="36"/>
      <c r="AD571" s="36"/>
      <c r="AE571" s="36"/>
      <c r="AR571" s="191" t="s">
        <v>354</v>
      </c>
      <c r="AT571" s="191" t="s">
        <v>148</v>
      </c>
      <c r="AU571" s="191" t="s">
        <v>83</v>
      </c>
      <c r="AY571" s="19" t="s">
        <v>146</v>
      </c>
      <c r="BE571" s="192">
        <f>IF(N571="základní",J571,0)</f>
        <v>0</v>
      </c>
      <c r="BF571" s="192">
        <f>IF(N571="snížená",J571,0)</f>
        <v>0</v>
      </c>
      <c r="BG571" s="192">
        <f>IF(N571="zákl. přenesená",J571,0)</f>
        <v>0</v>
      </c>
      <c r="BH571" s="192">
        <f>IF(N571="sníž. přenesená",J571,0)</f>
        <v>0</v>
      </c>
      <c r="BI571" s="192">
        <f>IF(N571="nulová",J571,0)</f>
        <v>0</v>
      </c>
      <c r="BJ571" s="19" t="s">
        <v>81</v>
      </c>
      <c r="BK571" s="192">
        <f>ROUND(I571*H571,2)</f>
        <v>0</v>
      </c>
      <c r="BL571" s="19" t="s">
        <v>354</v>
      </c>
      <c r="BM571" s="191" t="s">
        <v>738</v>
      </c>
    </row>
    <row r="572" spans="1:65" s="2" customFormat="1">
      <c r="A572" s="36"/>
      <c r="B572" s="37"/>
      <c r="C572" s="38"/>
      <c r="D572" s="193" t="s">
        <v>155</v>
      </c>
      <c r="E572" s="38"/>
      <c r="F572" s="194" t="s">
        <v>739</v>
      </c>
      <c r="G572" s="38"/>
      <c r="H572" s="38"/>
      <c r="I572" s="195"/>
      <c r="J572" s="38"/>
      <c r="K572" s="38"/>
      <c r="L572" s="41"/>
      <c r="M572" s="196"/>
      <c r="N572" s="197"/>
      <c r="O572" s="66"/>
      <c r="P572" s="66"/>
      <c r="Q572" s="66"/>
      <c r="R572" s="66"/>
      <c r="S572" s="66"/>
      <c r="T572" s="67"/>
      <c r="U572" s="36"/>
      <c r="V572" s="36"/>
      <c r="W572" s="36"/>
      <c r="X572" s="36"/>
      <c r="Y572" s="36"/>
      <c r="Z572" s="36"/>
      <c r="AA572" s="36"/>
      <c r="AB572" s="36"/>
      <c r="AC572" s="36"/>
      <c r="AD572" s="36"/>
      <c r="AE572" s="36"/>
      <c r="AT572" s="19" t="s">
        <v>155</v>
      </c>
      <c r="AU572" s="19" t="s">
        <v>83</v>
      </c>
    </row>
    <row r="573" spans="1:65" s="12" customFormat="1" ht="22.9" customHeight="1">
      <c r="B573" s="164"/>
      <c r="C573" s="165"/>
      <c r="D573" s="166" t="s">
        <v>72</v>
      </c>
      <c r="E573" s="178" t="s">
        <v>740</v>
      </c>
      <c r="F573" s="178" t="s">
        <v>741</v>
      </c>
      <c r="G573" s="165"/>
      <c r="H573" s="165"/>
      <c r="I573" s="168"/>
      <c r="J573" s="179">
        <f>BK573</f>
        <v>0</v>
      </c>
      <c r="K573" s="165"/>
      <c r="L573" s="170"/>
      <c r="M573" s="171"/>
      <c r="N573" s="172"/>
      <c r="O573" s="172"/>
      <c r="P573" s="173">
        <f>SUM(P574:P585)</f>
        <v>0</v>
      </c>
      <c r="Q573" s="172"/>
      <c r="R573" s="173">
        <f>SUM(R574:R585)</f>
        <v>0.35919999999999996</v>
      </c>
      <c r="S573" s="172"/>
      <c r="T573" s="174">
        <f>SUM(T574:T585)</f>
        <v>0</v>
      </c>
      <c r="AR573" s="175" t="s">
        <v>83</v>
      </c>
      <c r="AT573" s="176" t="s">
        <v>72</v>
      </c>
      <c r="AU573" s="176" t="s">
        <v>81</v>
      </c>
      <c r="AY573" s="175" t="s">
        <v>146</v>
      </c>
      <c r="BK573" s="177">
        <f>SUM(BK574:BK585)</f>
        <v>0</v>
      </c>
    </row>
    <row r="574" spans="1:65" s="2" customFormat="1" ht="33" customHeight="1">
      <c r="A574" s="36"/>
      <c r="B574" s="37"/>
      <c r="C574" s="180" t="s">
        <v>742</v>
      </c>
      <c r="D574" s="180" t="s">
        <v>148</v>
      </c>
      <c r="E574" s="181" t="s">
        <v>743</v>
      </c>
      <c r="F574" s="182" t="s">
        <v>744</v>
      </c>
      <c r="G574" s="183" t="s">
        <v>361</v>
      </c>
      <c r="H574" s="184">
        <v>145</v>
      </c>
      <c r="I574" s="185"/>
      <c r="J574" s="186">
        <f>ROUND(I574*H574,2)</f>
        <v>0</v>
      </c>
      <c r="K574" s="182" t="s">
        <v>152</v>
      </c>
      <c r="L574" s="41"/>
      <c r="M574" s="187" t="s">
        <v>19</v>
      </c>
      <c r="N574" s="188" t="s">
        <v>44</v>
      </c>
      <c r="O574" s="66"/>
      <c r="P574" s="189">
        <f>O574*H574</f>
        <v>0</v>
      </c>
      <c r="Q574" s="189">
        <v>1.6199999999999999E-3</v>
      </c>
      <c r="R574" s="189">
        <f>Q574*H574</f>
        <v>0.2349</v>
      </c>
      <c r="S574" s="189">
        <v>0</v>
      </c>
      <c r="T574" s="190">
        <f>S574*H574</f>
        <v>0</v>
      </c>
      <c r="U574" s="36"/>
      <c r="V574" s="36"/>
      <c r="W574" s="36"/>
      <c r="X574" s="36"/>
      <c r="Y574" s="36"/>
      <c r="Z574" s="36"/>
      <c r="AA574" s="36"/>
      <c r="AB574" s="36"/>
      <c r="AC574" s="36"/>
      <c r="AD574" s="36"/>
      <c r="AE574" s="36"/>
      <c r="AR574" s="191" t="s">
        <v>354</v>
      </c>
      <c r="AT574" s="191" t="s">
        <v>148</v>
      </c>
      <c r="AU574" s="191" t="s">
        <v>83</v>
      </c>
      <c r="AY574" s="19" t="s">
        <v>146</v>
      </c>
      <c r="BE574" s="192">
        <f>IF(N574="základní",J574,0)</f>
        <v>0</v>
      </c>
      <c r="BF574" s="192">
        <f>IF(N574="snížená",J574,0)</f>
        <v>0</v>
      </c>
      <c r="BG574" s="192">
        <f>IF(N574="zákl. přenesená",J574,0)</f>
        <v>0</v>
      </c>
      <c r="BH574" s="192">
        <f>IF(N574="sníž. přenesená",J574,0)</f>
        <v>0</v>
      </c>
      <c r="BI574" s="192">
        <f>IF(N574="nulová",J574,0)</f>
        <v>0</v>
      </c>
      <c r="BJ574" s="19" t="s">
        <v>81</v>
      </c>
      <c r="BK574" s="192">
        <f>ROUND(I574*H574,2)</f>
        <v>0</v>
      </c>
      <c r="BL574" s="19" t="s">
        <v>354</v>
      </c>
      <c r="BM574" s="191" t="s">
        <v>745</v>
      </c>
    </row>
    <row r="575" spans="1:65" s="2" customFormat="1">
      <c r="A575" s="36"/>
      <c r="B575" s="37"/>
      <c r="C575" s="38"/>
      <c r="D575" s="193" t="s">
        <v>155</v>
      </c>
      <c r="E575" s="38"/>
      <c r="F575" s="194" t="s">
        <v>746</v>
      </c>
      <c r="G575" s="38"/>
      <c r="H575" s="38"/>
      <c r="I575" s="195"/>
      <c r="J575" s="38"/>
      <c r="K575" s="38"/>
      <c r="L575" s="41"/>
      <c r="M575" s="196"/>
      <c r="N575" s="197"/>
      <c r="O575" s="66"/>
      <c r="P575" s="66"/>
      <c r="Q575" s="66"/>
      <c r="R575" s="66"/>
      <c r="S575" s="66"/>
      <c r="T575" s="67"/>
      <c r="U575" s="36"/>
      <c r="V575" s="36"/>
      <c r="W575" s="36"/>
      <c r="X575" s="36"/>
      <c r="Y575" s="36"/>
      <c r="Z575" s="36"/>
      <c r="AA575" s="36"/>
      <c r="AB575" s="36"/>
      <c r="AC575" s="36"/>
      <c r="AD575" s="36"/>
      <c r="AE575" s="36"/>
      <c r="AT575" s="19" t="s">
        <v>155</v>
      </c>
      <c r="AU575" s="19" t="s">
        <v>83</v>
      </c>
    </row>
    <row r="576" spans="1:65" s="13" customFormat="1">
      <c r="B576" s="198"/>
      <c r="C576" s="199"/>
      <c r="D576" s="200" t="s">
        <v>157</v>
      </c>
      <c r="E576" s="201" t="s">
        <v>19</v>
      </c>
      <c r="F576" s="202" t="s">
        <v>747</v>
      </c>
      <c r="G576" s="199"/>
      <c r="H576" s="201" t="s">
        <v>19</v>
      </c>
      <c r="I576" s="203"/>
      <c r="J576" s="199"/>
      <c r="K576" s="199"/>
      <c r="L576" s="204"/>
      <c r="M576" s="205"/>
      <c r="N576" s="206"/>
      <c r="O576" s="206"/>
      <c r="P576" s="206"/>
      <c r="Q576" s="206"/>
      <c r="R576" s="206"/>
      <c r="S576" s="206"/>
      <c r="T576" s="207"/>
      <c r="AT576" s="208" t="s">
        <v>157</v>
      </c>
      <c r="AU576" s="208" t="s">
        <v>83</v>
      </c>
      <c r="AV576" s="13" t="s">
        <v>81</v>
      </c>
      <c r="AW576" s="13" t="s">
        <v>34</v>
      </c>
      <c r="AX576" s="13" t="s">
        <v>73</v>
      </c>
      <c r="AY576" s="208" t="s">
        <v>146</v>
      </c>
    </row>
    <row r="577" spans="1:65" s="14" customFormat="1">
      <c r="B577" s="209"/>
      <c r="C577" s="210"/>
      <c r="D577" s="200" t="s">
        <v>157</v>
      </c>
      <c r="E577" s="211" t="s">
        <v>19</v>
      </c>
      <c r="F577" s="212" t="s">
        <v>748</v>
      </c>
      <c r="G577" s="210"/>
      <c r="H577" s="213">
        <v>145</v>
      </c>
      <c r="I577" s="214"/>
      <c r="J577" s="210"/>
      <c r="K577" s="210"/>
      <c r="L577" s="215"/>
      <c r="M577" s="216"/>
      <c r="N577" s="217"/>
      <c r="O577" s="217"/>
      <c r="P577" s="217"/>
      <c r="Q577" s="217"/>
      <c r="R577" s="217"/>
      <c r="S577" s="217"/>
      <c r="T577" s="218"/>
      <c r="AT577" s="219" t="s">
        <v>157</v>
      </c>
      <c r="AU577" s="219" t="s">
        <v>83</v>
      </c>
      <c r="AV577" s="14" t="s">
        <v>83</v>
      </c>
      <c r="AW577" s="14" t="s">
        <v>34</v>
      </c>
      <c r="AX577" s="14" t="s">
        <v>81</v>
      </c>
      <c r="AY577" s="219" t="s">
        <v>146</v>
      </c>
    </row>
    <row r="578" spans="1:65" s="2" customFormat="1" ht="44.25" customHeight="1">
      <c r="A578" s="36"/>
      <c r="B578" s="37"/>
      <c r="C578" s="180" t="s">
        <v>749</v>
      </c>
      <c r="D578" s="180" t="s">
        <v>148</v>
      </c>
      <c r="E578" s="181" t="s">
        <v>750</v>
      </c>
      <c r="F578" s="182" t="s">
        <v>751</v>
      </c>
      <c r="G578" s="183" t="s">
        <v>230</v>
      </c>
      <c r="H578" s="184">
        <v>10</v>
      </c>
      <c r="I578" s="185"/>
      <c r="J578" s="186">
        <f>ROUND(I578*H578,2)</f>
        <v>0</v>
      </c>
      <c r="K578" s="182" t="s">
        <v>152</v>
      </c>
      <c r="L578" s="41"/>
      <c r="M578" s="187" t="s">
        <v>19</v>
      </c>
      <c r="N578" s="188" t="s">
        <v>44</v>
      </c>
      <c r="O578" s="66"/>
      <c r="P578" s="189">
        <f>O578*H578</f>
        <v>0</v>
      </c>
      <c r="Q578" s="189">
        <v>2.5000000000000001E-4</v>
      </c>
      <c r="R578" s="189">
        <f>Q578*H578</f>
        <v>2.5000000000000001E-3</v>
      </c>
      <c r="S578" s="189">
        <v>0</v>
      </c>
      <c r="T578" s="190">
        <f>S578*H578</f>
        <v>0</v>
      </c>
      <c r="U578" s="36"/>
      <c r="V578" s="36"/>
      <c r="W578" s="36"/>
      <c r="X578" s="36"/>
      <c r="Y578" s="36"/>
      <c r="Z578" s="36"/>
      <c r="AA578" s="36"/>
      <c r="AB578" s="36"/>
      <c r="AC578" s="36"/>
      <c r="AD578" s="36"/>
      <c r="AE578" s="36"/>
      <c r="AR578" s="191" t="s">
        <v>354</v>
      </c>
      <c r="AT578" s="191" t="s">
        <v>148</v>
      </c>
      <c r="AU578" s="191" t="s">
        <v>83</v>
      </c>
      <c r="AY578" s="19" t="s">
        <v>146</v>
      </c>
      <c r="BE578" s="192">
        <f>IF(N578="základní",J578,0)</f>
        <v>0</v>
      </c>
      <c r="BF578" s="192">
        <f>IF(N578="snížená",J578,0)</f>
        <v>0</v>
      </c>
      <c r="BG578" s="192">
        <f>IF(N578="zákl. přenesená",J578,0)</f>
        <v>0</v>
      </c>
      <c r="BH578" s="192">
        <f>IF(N578="sníž. přenesená",J578,0)</f>
        <v>0</v>
      </c>
      <c r="BI578" s="192">
        <f>IF(N578="nulová",J578,0)</f>
        <v>0</v>
      </c>
      <c r="BJ578" s="19" t="s">
        <v>81</v>
      </c>
      <c r="BK578" s="192">
        <f>ROUND(I578*H578,2)</f>
        <v>0</v>
      </c>
      <c r="BL578" s="19" t="s">
        <v>354</v>
      </c>
      <c r="BM578" s="191" t="s">
        <v>752</v>
      </c>
    </row>
    <row r="579" spans="1:65" s="2" customFormat="1">
      <c r="A579" s="36"/>
      <c r="B579" s="37"/>
      <c r="C579" s="38"/>
      <c r="D579" s="193" t="s">
        <v>155</v>
      </c>
      <c r="E579" s="38"/>
      <c r="F579" s="194" t="s">
        <v>753</v>
      </c>
      <c r="G579" s="38"/>
      <c r="H579" s="38"/>
      <c r="I579" s="195"/>
      <c r="J579" s="38"/>
      <c r="K579" s="38"/>
      <c r="L579" s="41"/>
      <c r="M579" s="196"/>
      <c r="N579" s="197"/>
      <c r="O579" s="66"/>
      <c r="P579" s="66"/>
      <c r="Q579" s="66"/>
      <c r="R579" s="66"/>
      <c r="S579" s="66"/>
      <c r="T579" s="67"/>
      <c r="U579" s="36"/>
      <c r="V579" s="36"/>
      <c r="W579" s="36"/>
      <c r="X579" s="36"/>
      <c r="Y579" s="36"/>
      <c r="Z579" s="36"/>
      <c r="AA579" s="36"/>
      <c r="AB579" s="36"/>
      <c r="AC579" s="36"/>
      <c r="AD579" s="36"/>
      <c r="AE579" s="36"/>
      <c r="AT579" s="19" t="s">
        <v>155</v>
      </c>
      <c r="AU579" s="19" t="s">
        <v>83</v>
      </c>
    </row>
    <row r="580" spans="1:65" s="2" customFormat="1" ht="37.9" customHeight="1">
      <c r="A580" s="36"/>
      <c r="B580" s="37"/>
      <c r="C580" s="180" t="s">
        <v>754</v>
      </c>
      <c r="D580" s="180" t="s">
        <v>148</v>
      </c>
      <c r="E580" s="181" t="s">
        <v>755</v>
      </c>
      <c r="F580" s="182" t="s">
        <v>756</v>
      </c>
      <c r="G580" s="183" t="s">
        <v>361</v>
      </c>
      <c r="H580" s="184">
        <v>58</v>
      </c>
      <c r="I580" s="185"/>
      <c r="J580" s="186">
        <f>ROUND(I580*H580,2)</f>
        <v>0</v>
      </c>
      <c r="K580" s="182" t="s">
        <v>152</v>
      </c>
      <c r="L580" s="41"/>
      <c r="M580" s="187" t="s">
        <v>19</v>
      </c>
      <c r="N580" s="188" t="s">
        <v>44</v>
      </c>
      <c r="O580" s="66"/>
      <c r="P580" s="189">
        <f>O580*H580</f>
        <v>0</v>
      </c>
      <c r="Q580" s="189">
        <v>2.0999999999999999E-3</v>
      </c>
      <c r="R580" s="189">
        <f>Q580*H580</f>
        <v>0.12179999999999999</v>
      </c>
      <c r="S580" s="189">
        <v>0</v>
      </c>
      <c r="T580" s="190">
        <f>S580*H580</f>
        <v>0</v>
      </c>
      <c r="U580" s="36"/>
      <c r="V580" s="36"/>
      <c r="W580" s="36"/>
      <c r="X580" s="36"/>
      <c r="Y580" s="36"/>
      <c r="Z580" s="36"/>
      <c r="AA580" s="36"/>
      <c r="AB580" s="36"/>
      <c r="AC580" s="36"/>
      <c r="AD580" s="36"/>
      <c r="AE580" s="36"/>
      <c r="AR580" s="191" t="s">
        <v>354</v>
      </c>
      <c r="AT580" s="191" t="s">
        <v>148</v>
      </c>
      <c r="AU580" s="191" t="s">
        <v>83</v>
      </c>
      <c r="AY580" s="19" t="s">
        <v>146</v>
      </c>
      <c r="BE580" s="192">
        <f>IF(N580="základní",J580,0)</f>
        <v>0</v>
      </c>
      <c r="BF580" s="192">
        <f>IF(N580="snížená",J580,0)</f>
        <v>0</v>
      </c>
      <c r="BG580" s="192">
        <f>IF(N580="zákl. přenesená",J580,0)</f>
        <v>0</v>
      </c>
      <c r="BH580" s="192">
        <f>IF(N580="sníž. přenesená",J580,0)</f>
        <v>0</v>
      </c>
      <c r="BI580" s="192">
        <f>IF(N580="nulová",J580,0)</f>
        <v>0</v>
      </c>
      <c r="BJ580" s="19" t="s">
        <v>81</v>
      </c>
      <c r="BK580" s="192">
        <f>ROUND(I580*H580,2)</f>
        <v>0</v>
      </c>
      <c r="BL580" s="19" t="s">
        <v>354</v>
      </c>
      <c r="BM580" s="191" t="s">
        <v>757</v>
      </c>
    </row>
    <row r="581" spans="1:65" s="2" customFormat="1">
      <c r="A581" s="36"/>
      <c r="B581" s="37"/>
      <c r="C581" s="38"/>
      <c r="D581" s="193" t="s">
        <v>155</v>
      </c>
      <c r="E581" s="38"/>
      <c r="F581" s="194" t="s">
        <v>758</v>
      </c>
      <c r="G581" s="38"/>
      <c r="H581" s="38"/>
      <c r="I581" s="195"/>
      <c r="J581" s="38"/>
      <c r="K581" s="38"/>
      <c r="L581" s="41"/>
      <c r="M581" s="196"/>
      <c r="N581" s="197"/>
      <c r="O581" s="66"/>
      <c r="P581" s="66"/>
      <c r="Q581" s="66"/>
      <c r="R581" s="66"/>
      <c r="S581" s="66"/>
      <c r="T581" s="67"/>
      <c r="U581" s="36"/>
      <c r="V581" s="36"/>
      <c r="W581" s="36"/>
      <c r="X581" s="36"/>
      <c r="Y581" s="36"/>
      <c r="Z581" s="36"/>
      <c r="AA581" s="36"/>
      <c r="AB581" s="36"/>
      <c r="AC581" s="36"/>
      <c r="AD581" s="36"/>
      <c r="AE581" s="36"/>
      <c r="AT581" s="19" t="s">
        <v>155</v>
      </c>
      <c r="AU581" s="19" t="s">
        <v>83</v>
      </c>
    </row>
    <row r="582" spans="1:65" s="13" customFormat="1">
      <c r="B582" s="198"/>
      <c r="C582" s="199"/>
      <c r="D582" s="200" t="s">
        <v>157</v>
      </c>
      <c r="E582" s="201" t="s">
        <v>19</v>
      </c>
      <c r="F582" s="202" t="s">
        <v>759</v>
      </c>
      <c r="G582" s="199"/>
      <c r="H582" s="201" t="s">
        <v>19</v>
      </c>
      <c r="I582" s="203"/>
      <c r="J582" s="199"/>
      <c r="K582" s="199"/>
      <c r="L582" s="204"/>
      <c r="M582" s="205"/>
      <c r="N582" s="206"/>
      <c r="O582" s="206"/>
      <c r="P582" s="206"/>
      <c r="Q582" s="206"/>
      <c r="R582" s="206"/>
      <c r="S582" s="206"/>
      <c r="T582" s="207"/>
      <c r="AT582" s="208" t="s">
        <v>157</v>
      </c>
      <c r="AU582" s="208" t="s">
        <v>83</v>
      </c>
      <c r="AV582" s="13" t="s">
        <v>81</v>
      </c>
      <c r="AW582" s="13" t="s">
        <v>34</v>
      </c>
      <c r="AX582" s="13" t="s">
        <v>73</v>
      </c>
      <c r="AY582" s="208" t="s">
        <v>146</v>
      </c>
    </row>
    <row r="583" spans="1:65" s="14" customFormat="1">
      <c r="B583" s="209"/>
      <c r="C583" s="210"/>
      <c r="D583" s="200" t="s">
        <v>157</v>
      </c>
      <c r="E583" s="211" t="s">
        <v>19</v>
      </c>
      <c r="F583" s="212" t="s">
        <v>760</v>
      </c>
      <c r="G583" s="210"/>
      <c r="H583" s="213">
        <v>58</v>
      </c>
      <c r="I583" s="214"/>
      <c r="J583" s="210"/>
      <c r="K583" s="210"/>
      <c r="L583" s="215"/>
      <c r="M583" s="216"/>
      <c r="N583" s="217"/>
      <c r="O583" s="217"/>
      <c r="P583" s="217"/>
      <c r="Q583" s="217"/>
      <c r="R583" s="217"/>
      <c r="S583" s="217"/>
      <c r="T583" s="218"/>
      <c r="AT583" s="219" t="s">
        <v>157</v>
      </c>
      <c r="AU583" s="219" t="s">
        <v>83</v>
      </c>
      <c r="AV583" s="14" t="s">
        <v>83</v>
      </c>
      <c r="AW583" s="14" t="s">
        <v>34</v>
      </c>
      <c r="AX583" s="14" t="s">
        <v>81</v>
      </c>
      <c r="AY583" s="219" t="s">
        <v>146</v>
      </c>
    </row>
    <row r="584" spans="1:65" s="2" customFormat="1" ht="44.25" customHeight="1">
      <c r="A584" s="36"/>
      <c r="B584" s="37"/>
      <c r="C584" s="180" t="s">
        <v>761</v>
      </c>
      <c r="D584" s="180" t="s">
        <v>148</v>
      </c>
      <c r="E584" s="181" t="s">
        <v>762</v>
      </c>
      <c r="F584" s="182" t="s">
        <v>763</v>
      </c>
      <c r="G584" s="183" t="s">
        <v>737</v>
      </c>
      <c r="H584" s="252"/>
      <c r="I584" s="185"/>
      <c r="J584" s="186">
        <f>ROUND(I584*H584,2)</f>
        <v>0</v>
      </c>
      <c r="K584" s="182" t="s">
        <v>152</v>
      </c>
      <c r="L584" s="41"/>
      <c r="M584" s="187" t="s">
        <v>19</v>
      </c>
      <c r="N584" s="188" t="s">
        <v>44</v>
      </c>
      <c r="O584" s="66"/>
      <c r="P584" s="189">
        <f>O584*H584</f>
        <v>0</v>
      </c>
      <c r="Q584" s="189">
        <v>0</v>
      </c>
      <c r="R584" s="189">
        <f>Q584*H584</f>
        <v>0</v>
      </c>
      <c r="S584" s="189">
        <v>0</v>
      </c>
      <c r="T584" s="190">
        <f>S584*H584</f>
        <v>0</v>
      </c>
      <c r="U584" s="36"/>
      <c r="V584" s="36"/>
      <c r="W584" s="36"/>
      <c r="X584" s="36"/>
      <c r="Y584" s="36"/>
      <c r="Z584" s="36"/>
      <c r="AA584" s="36"/>
      <c r="AB584" s="36"/>
      <c r="AC584" s="36"/>
      <c r="AD584" s="36"/>
      <c r="AE584" s="36"/>
      <c r="AR584" s="191" t="s">
        <v>354</v>
      </c>
      <c r="AT584" s="191" t="s">
        <v>148</v>
      </c>
      <c r="AU584" s="191" t="s">
        <v>83</v>
      </c>
      <c r="AY584" s="19" t="s">
        <v>146</v>
      </c>
      <c r="BE584" s="192">
        <f>IF(N584="základní",J584,0)</f>
        <v>0</v>
      </c>
      <c r="BF584" s="192">
        <f>IF(N584="snížená",J584,0)</f>
        <v>0</v>
      </c>
      <c r="BG584" s="192">
        <f>IF(N584="zákl. přenesená",J584,0)</f>
        <v>0</v>
      </c>
      <c r="BH584" s="192">
        <f>IF(N584="sníž. přenesená",J584,0)</f>
        <v>0</v>
      </c>
      <c r="BI584" s="192">
        <f>IF(N584="nulová",J584,0)</f>
        <v>0</v>
      </c>
      <c r="BJ584" s="19" t="s">
        <v>81</v>
      </c>
      <c r="BK584" s="192">
        <f>ROUND(I584*H584,2)</f>
        <v>0</v>
      </c>
      <c r="BL584" s="19" t="s">
        <v>354</v>
      </c>
      <c r="BM584" s="191" t="s">
        <v>764</v>
      </c>
    </row>
    <row r="585" spans="1:65" s="2" customFormat="1">
      <c r="A585" s="36"/>
      <c r="B585" s="37"/>
      <c r="C585" s="38"/>
      <c r="D585" s="193" t="s">
        <v>155</v>
      </c>
      <c r="E585" s="38"/>
      <c r="F585" s="194" t="s">
        <v>765</v>
      </c>
      <c r="G585" s="38"/>
      <c r="H585" s="38"/>
      <c r="I585" s="195"/>
      <c r="J585" s="38"/>
      <c r="K585" s="38"/>
      <c r="L585" s="41"/>
      <c r="M585" s="196"/>
      <c r="N585" s="197"/>
      <c r="O585" s="66"/>
      <c r="P585" s="66"/>
      <c r="Q585" s="66"/>
      <c r="R585" s="66"/>
      <c r="S585" s="66"/>
      <c r="T585" s="67"/>
      <c r="U585" s="36"/>
      <c r="V585" s="36"/>
      <c r="W585" s="36"/>
      <c r="X585" s="36"/>
      <c r="Y585" s="36"/>
      <c r="Z585" s="36"/>
      <c r="AA585" s="36"/>
      <c r="AB585" s="36"/>
      <c r="AC585" s="36"/>
      <c r="AD585" s="36"/>
      <c r="AE585" s="36"/>
      <c r="AT585" s="19" t="s">
        <v>155</v>
      </c>
      <c r="AU585" s="19" t="s">
        <v>83</v>
      </c>
    </row>
    <row r="586" spans="1:65" s="12" customFormat="1" ht="22.9" customHeight="1">
      <c r="B586" s="164"/>
      <c r="C586" s="165"/>
      <c r="D586" s="166" t="s">
        <v>72</v>
      </c>
      <c r="E586" s="178" t="s">
        <v>766</v>
      </c>
      <c r="F586" s="178" t="s">
        <v>767</v>
      </c>
      <c r="G586" s="165"/>
      <c r="H586" s="165"/>
      <c r="I586" s="168"/>
      <c r="J586" s="179">
        <f>BK586</f>
        <v>0</v>
      </c>
      <c r="K586" s="165"/>
      <c r="L586" s="170"/>
      <c r="M586" s="171"/>
      <c r="N586" s="172"/>
      <c r="O586" s="172"/>
      <c r="P586" s="173">
        <f>SUM(P587:P592)</f>
        <v>0</v>
      </c>
      <c r="Q586" s="172"/>
      <c r="R586" s="173">
        <f>SUM(R587:R592)</f>
        <v>0</v>
      </c>
      <c r="S586" s="172"/>
      <c r="T586" s="174">
        <f>SUM(T587:T592)</f>
        <v>0</v>
      </c>
      <c r="AR586" s="175" t="s">
        <v>83</v>
      </c>
      <c r="AT586" s="176" t="s">
        <v>72</v>
      </c>
      <c r="AU586" s="176" t="s">
        <v>81</v>
      </c>
      <c r="AY586" s="175" t="s">
        <v>146</v>
      </c>
      <c r="BK586" s="177">
        <f>SUM(BK587:BK592)</f>
        <v>0</v>
      </c>
    </row>
    <row r="587" spans="1:65" s="2" customFormat="1" ht="55.5" customHeight="1">
      <c r="A587" s="36"/>
      <c r="B587" s="37"/>
      <c r="C587" s="180" t="s">
        <v>768</v>
      </c>
      <c r="D587" s="180" t="s">
        <v>148</v>
      </c>
      <c r="E587" s="181" t="s">
        <v>769</v>
      </c>
      <c r="F587" s="182" t="s">
        <v>770</v>
      </c>
      <c r="G587" s="183" t="s">
        <v>230</v>
      </c>
      <c r="H587" s="184">
        <v>1</v>
      </c>
      <c r="I587" s="185"/>
      <c r="J587" s="186">
        <f>ROUND(I587*H587,2)</f>
        <v>0</v>
      </c>
      <c r="K587" s="182" t="s">
        <v>19</v>
      </c>
      <c r="L587" s="41"/>
      <c r="M587" s="187" t="s">
        <v>19</v>
      </c>
      <c r="N587" s="188" t="s">
        <v>44</v>
      </c>
      <c r="O587" s="66"/>
      <c r="P587" s="189">
        <f>O587*H587</f>
        <v>0</v>
      </c>
      <c r="Q587" s="189">
        <v>0</v>
      </c>
      <c r="R587" s="189">
        <f>Q587*H587</f>
        <v>0</v>
      </c>
      <c r="S587" s="189">
        <v>0</v>
      </c>
      <c r="T587" s="190">
        <f>S587*H587</f>
        <v>0</v>
      </c>
      <c r="U587" s="36"/>
      <c r="V587" s="36"/>
      <c r="W587" s="36"/>
      <c r="X587" s="36"/>
      <c r="Y587" s="36"/>
      <c r="Z587" s="36"/>
      <c r="AA587" s="36"/>
      <c r="AB587" s="36"/>
      <c r="AC587" s="36"/>
      <c r="AD587" s="36"/>
      <c r="AE587" s="36"/>
      <c r="AR587" s="191" t="s">
        <v>354</v>
      </c>
      <c r="AT587" s="191" t="s">
        <v>148</v>
      </c>
      <c r="AU587" s="191" t="s">
        <v>83</v>
      </c>
      <c r="AY587" s="19" t="s">
        <v>146</v>
      </c>
      <c r="BE587" s="192">
        <f>IF(N587="základní",J587,0)</f>
        <v>0</v>
      </c>
      <c r="BF587" s="192">
        <f>IF(N587="snížená",J587,0)</f>
        <v>0</v>
      </c>
      <c r="BG587" s="192">
        <f>IF(N587="zákl. přenesená",J587,0)</f>
        <v>0</v>
      </c>
      <c r="BH587" s="192">
        <f>IF(N587="sníž. přenesená",J587,0)</f>
        <v>0</v>
      </c>
      <c r="BI587" s="192">
        <f>IF(N587="nulová",J587,0)</f>
        <v>0</v>
      </c>
      <c r="BJ587" s="19" t="s">
        <v>81</v>
      </c>
      <c r="BK587" s="192">
        <f>ROUND(I587*H587,2)</f>
        <v>0</v>
      </c>
      <c r="BL587" s="19" t="s">
        <v>354</v>
      </c>
      <c r="BM587" s="191" t="s">
        <v>771</v>
      </c>
    </row>
    <row r="588" spans="1:65" s="14" customFormat="1">
      <c r="B588" s="209"/>
      <c r="C588" s="210"/>
      <c r="D588" s="200" t="s">
        <v>157</v>
      </c>
      <c r="E588" s="211" t="s">
        <v>19</v>
      </c>
      <c r="F588" s="212" t="s">
        <v>772</v>
      </c>
      <c r="G588" s="210"/>
      <c r="H588" s="213">
        <v>1</v>
      </c>
      <c r="I588" s="214"/>
      <c r="J588" s="210"/>
      <c r="K588" s="210"/>
      <c r="L588" s="215"/>
      <c r="M588" s="216"/>
      <c r="N588" s="217"/>
      <c r="O588" s="217"/>
      <c r="P588" s="217"/>
      <c r="Q588" s="217"/>
      <c r="R588" s="217"/>
      <c r="S588" s="217"/>
      <c r="T588" s="218"/>
      <c r="AT588" s="219" t="s">
        <v>157</v>
      </c>
      <c r="AU588" s="219" t="s">
        <v>83</v>
      </c>
      <c r="AV588" s="14" t="s">
        <v>83</v>
      </c>
      <c r="AW588" s="14" t="s">
        <v>34</v>
      </c>
      <c r="AX588" s="14" t="s">
        <v>81</v>
      </c>
      <c r="AY588" s="219" t="s">
        <v>146</v>
      </c>
    </row>
    <row r="589" spans="1:65" s="2" customFormat="1" ht="62.65" customHeight="1">
      <c r="A589" s="36"/>
      <c r="B589" s="37"/>
      <c r="C589" s="180" t="s">
        <v>773</v>
      </c>
      <c r="D589" s="180" t="s">
        <v>148</v>
      </c>
      <c r="E589" s="181" t="s">
        <v>774</v>
      </c>
      <c r="F589" s="182" t="s">
        <v>775</v>
      </c>
      <c r="G589" s="183" t="s">
        <v>230</v>
      </c>
      <c r="H589" s="184">
        <v>2</v>
      </c>
      <c r="I589" s="185"/>
      <c r="J589" s="186">
        <f>ROUND(I589*H589,2)</f>
        <v>0</v>
      </c>
      <c r="K589" s="182" t="s">
        <v>19</v>
      </c>
      <c r="L589" s="41"/>
      <c r="M589" s="187" t="s">
        <v>19</v>
      </c>
      <c r="N589" s="188" t="s">
        <v>44</v>
      </c>
      <c r="O589" s="66"/>
      <c r="P589" s="189">
        <f>O589*H589</f>
        <v>0</v>
      </c>
      <c r="Q589" s="189">
        <v>0</v>
      </c>
      <c r="R589" s="189">
        <f>Q589*H589</f>
        <v>0</v>
      </c>
      <c r="S589" s="189">
        <v>0</v>
      </c>
      <c r="T589" s="190">
        <f>S589*H589</f>
        <v>0</v>
      </c>
      <c r="U589" s="36"/>
      <c r="V589" s="36"/>
      <c r="W589" s="36"/>
      <c r="X589" s="36"/>
      <c r="Y589" s="36"/>
      <c r="Z589" s="36"/>
      <c r="AA589" s="36"/>
      <c r="AB589" s="36"/>
      <c r="AC589" s="36"/>
      <c r="AD589" s="36"/>
      <c r="AE589" s="36"/>
      <c r="AR589" s="191" t="s">
        <v>354</v>
      </c>
      <c r="AT589" s="191" t="s">
        <v>148</v>
      </c>
      <c r="AU589" s="191" t="s">
        <v>83</v>
      </c>
      <c r="AY589" s="19" t="s">
        <v>146</v>
      </c>
      <c r="BE589" s="192">
        <f>IF(N589="základní",J589,0)</f>
        <v>0</v>
      </c>
      <c r="BF589" s="192">
        <f>IF(N589="snížená",J589,0)</f>
        <v>0</v>
      </c>
      <c r="BG589" s="192">
        <f>IF(N589="zákl. přenesená",J589,0)</f>
        <v>0</v>
      </c>
      <c r="BH589" s="192">
        <f>IF(N589="sníž. přenesená",J589,0)</f>
        <v>0</v>
      </c>
      <c r="BI589" s="192">
        <f>IF(N589="nulová",J589,0)</f>
        <v>0</v>
      </c>
      <c r="BJ589" s="19" t="s">
        <v>81</v>
      </c>
      <c r="BK589" s="192">
        <f>ROUND(I589*H589,2)</f>
        <v>0</v>
      </c>
      <c r="BL589" s="19" t="s">
        <v>354</v>
      </c>
      <c r="BM589" s="191" t="s">
        <v>776</v>
      </c>
    </row>
    <row r="590" spans="1:65" s="14" customFormat="1">
      <c r="B590" s="209"/>
      <c r="C590" s="210"/>
      <c r="D590" s="200" t="s">
        <v>157</v>
      </c>
      <c r="E590" s="211" t="s">
        <v>19</v>
      </c>
      <c r="F590" s="212" t="s">
        <v>777</v>
      </c>
      <c r="G590" s="210"/>
      <c r="H590" s="213">
        <v>2</v>
      </c>
      <c r="I590" s="214"/>
      <c r="J590" s="210"/>
      <c r="K590" s="210"/>
      <c r="L590" s="215"/>
      <c r="M590" s="216"/>
      <c r="N590" s="217"/>
      <c r="O590" s="217"/>
      <c r="P590" s="217"/>
      <c r="Q590" s="217"/>
      <c r="R590" s="217"/>
      <c r="S590" s="217"/>
      <c r="T590" s="218"/>
      <c r="AT590" s="219" t="s">
        <v>157</v>
      </c>
      <c r="AU590" s="219" t="s">
        <v>83</v>
      </c>
      <c r="AV590" s="14" t="s">
        <v>83</v>
      </c>
      <c r="AW590" s="14" t="s">
        <v>34</v>
      </c>
      <c r="AX590" s="14" t="s">
        <v>81</v>
      </c>
      <c r="AY590" s="219" t="s">
        <v>146</v>
      </c>
    </row>
    <row r="591" spans="1:65" s="2" customFormat="1" ht="44.25" customHeight="1">
      <c r="A591" s="36"/>
      <c r="B591" s="37"/>
      <c r="C591" s="180" t="s">
        <v>778</v>
      </c>
      <c r="D591" s="180" t="s">
        <v>148</v>
      </c>
      <c r="E591" s="181" t="s">
        <v>779</v>
      </c>
      <c r="F591" s="182" t="s">
        <v>780</v>
      </c>
      <c r="G591" s="183" t="s">
        <v>737</v>
      </c>
      <c r="H591" s="252"/>
      <c r="I591" s="185"/>
      <c r="J591" s="186">
        <f>ROUND(I591*H591,2)</f>
        <v>0</v>
      </c>
      <c r="K591" s="182" t="s">
        <v>781</v>
      </c>
      <c r="L591" s="41"/>
      <c r="M591" s="187" t="s">
        <v>19</v>
      </c>
      <c r="N591" s="188" t="s">
        <v>44</v>
      </c>
      <c r="O591" s="66"/>
      <c r="P591" s="189">
        <f>O591*H591</f>
        <v>0</v>
      </c>
      <c r="Q591" s="189">
        <v>0</v>
      </c>
      <c r="R591" s="189">
        <f>Q591*H591</f>
        <v>0</v>
      </c>
      <c r="S591" s="189">
        <v>0</v>
      </c>
      <c r="T591" s="190">
        <f>S591*H591</f>
        <v>0</v>
      </c>
      <c r="U591" s="36"/>
      <c r="V591" s="36"/>
      <c r="W591" s="36"/>
      <c r="X591" s="36"/>
      <c r="Y591" s="36"/>
      <c r="Z591" s="36"/>
      <c r="AA591" s="36"/>
      <c r="AB591" s="36"/>
      <c r="AC591" s="36"/>
      <c r="AD591" s="36"/>
      <c r="AE591" s="36"/>
      <c r="AR591" s="191" t="s">
        <v>354</v>
      </c>
      <c r="AT591" s="191" t="s">
        <v>148</v>
      </c>
      <c r="AU591" s="191" t="s">
        <v>83</v>
      </c>
      <c r="AY591" s="19" t="s">
        <v>146</v>
      </c>
      <c r="BE591" s="192">
        <f>IF(N591="základní",J591,0)</f>
        <v>0</v>
      </c>
      <c r="BF591" s="192">
        <f>IF(N591="snížená",J591,0)</f>
        <v>0</v>
      </c>
      <c r="BG591" s="192">
        <f>IF(N591="zákl. přenesená",J591,0)</f>
        <v>0</v>
      </c>
      <c r="BH591" s="192">
        <f>IF(N591="sníž. přenesená",J591,0)</f>
        <v>0</v>
      </c>
      <c r="BI591" s="192">
        <f>IF(N591="nulová",J591,0)</f>
        <v>0</v>
      </c>
      <c r="BJ591" s="19" t="s">
        <v>81</v>
      </c>
      <c r="BK591" s="192">
        <f>ROUND(I591*H591,2)</f>
        <v>0</v>
      </c>
      <c r="BL591" s="19" t="s">
        <v>354</v>
      </c>
      <c r="BM591" s="191" t="s">
        <v>782</v>
      </c>
    </row>
    <row r="592" spans="1:65" s="2" customFormat="1">
      <c r="A592" s="36"/>
      <c r="B592" s="37"/>
      <c r="C592" s="38"/>
      <c r="D592" s="193" t="s">
        <v>155</v>
      </c>
      <c r="E592" s="38"/>
      <c r="F592" s="194" t="s">
        <v>783</v>
      </c>
      <c r="G592" s="38"/>
      <c r="H592" s="38"/>
      <c r="I592" s="195"/>
      <c r="J592" s="38"/>
      <c r="K592" s="38"/>
      <c r="L592" s="41"/>
      <c r="M592" s="196"/>
      <c r="N592" s="197"/>
      <c r="O592" s="66"/>
      <c r="P592" s="66"/>
      <c r="Q592" s="66"/>
      <c r="R592" s="66"/>
      <c r="S592" s="66"/>
      <c r="T592" s="67"/>
      <c r="U592" s="36"/>
      <c r="V592" s="36"/>
      <c r="W592" s="36"/>
      <c r="X592" s="36"/>
      <c r="Y592" s="36"/>
      <c r="Z592" s="36"/>
      <c r="AA592" s="36"/>
      <c r="AB592" s="36"/>
      <c r="AC592" s="36"/>
      <c r="AD592" s="36"/>
      <c r="AE592" s="36"/>
      <c r="AT592" s="19" t="s">
        <v>155</v>
      </c>
      <c r="AU592" s="19" t="s">
        <v>83</v>
      </c>
    </row>
    <row r="593" spans="1:65" s="12" customFormat="1" ht="22.9" customHeight="1">
      <c r="B593" s="164"/>
      <c r="C593" s="165"/>
      <c r="D593" s="166" t="s">
        <v>72</v>
      </c>
      <c r="E593" s="178" t="s">
        <v>784</v>
      </c>
      <c r="F593" s="178" t="s">
        <v>785</v>
      </c>
      <c r="G593" s="165"/>
      <c r="H593" s="165"/>
      <c r="I593" s="168"/>
      <c r="J593" s="179">
        <f>BK593</f>
        <v>0</v>
      </c>
      <c r="K593" s="165"/>
      <c r="L593" s="170"/>
      <c r="M593" s="171"/>
      <c r="N593" s="172"/>
      <c r="O593" s="172"/>
      <c r="P593" s="173">
        <f>SUM(P594:P613)</f>
        <v>0</v>
      </c>
      <c r="Q593" s="172"/>
      <c r="R593" s="173">
        <f>SUM(R594:R613)</f>
        <v>7.7239999999999989E-2</v>
      </c>
      <c r="S593" s="172"/>
      <c r="T593" s="174">
        <f>SUM(T594:T613)</f>
        <v>0</v>
      </c>
      <c r="AR593" s="175" t="s">
        <v>83</v>
      </c>
      <c r="AT593" s="176" t="s">
        <v>72</v>
      </c>
      <c r="AU593" s="176" t="s">
        <v>81</v>
      </c>
      <c r="AY593" s="175" t="s">
        <v>146</v>
      </c>
      <c r="BK593" s="177">
        <f>SUM(BK594:BK613)</f>
        <v>0</v>
      </c>
    </row>
    <row r="594" spans="1:65" s="2" customFormat="1" ht="62.65" customHeight="1">
      <c r="A594" s="36"/>
      <c r="B594" s="37"/>
      <c r="C594" s="180" t="s">
        <v>786</v>
      </c>
      <c r="D594" s="180" t="s">
        <v>148</v>
      </c>
      <c r="E594" s="181" t="s">
        <v>787</v>
      </c>
      <c r="F594" s="182" t="s">
        <v>788</v>
      </c>
      <c r="G594" s="183" t="s">
        <v>239</v>
      </c>
      <c r="H594" s="184">
        <v>1</v>
      </c>
      <c r="I594" s="185"/>
      <c r="J594" s="186">
        <f t="shared" ref="J594:J601" si="10">ROUND(I594*H594,2)</f>
        <v>0</v>
      </c>
      <c r="K594" s="182" t="s">
        <v>19</v>
      </c>
      <c r="L594" s="41"/>
      <c r="M594" s="187" t="s">
        <v>19</v>
      </c>
      <c r="N594" s="188" t="s">
        <v>44</v>
      </c>
      <c r="O594" s="66"/>
      <c r="P594" s="189">
        <f t="shared" ref="P594:P601" si="11">O594*H594</f>
        <v>0</v>
      </c>
      <c r="Q594" s="189">
        <v>0</v>
      </c>
      <c r="R594" s="189">
        <f t="shared" ref="R594:R601" si="12">Q594*H594</f>
        <v>0</v>
      </c>
      <c r="S594" s="189">
        <v>0</v>
      </c>
      <c r="T594" s="190">
        <f t="shared" ref="T594:T601" si="13">S594*H594</f>
        <v>0</v>
      </c>
      <c r="U594" s="36"/>
      <c r="V594" s="36"/>
      <c r="W594" s="36"/>
      <c r="X594" s="36"/>
      <c r="Y594" s="36"/>
      <c r="Z594" s="36"/>
      <c r="AA594" s="36"/>
      <c r="AB594" s="36"/>
      <c r="AC594" s="36"/>
      <c r="AD594" s="36"/>
      <c r="AE594" s="36"/>
      <c r="AR594" s="191" t="s">
        <v>354</v>
      </c>
      <c r="AT594" s="191" t="s">
        <v>148</v>
      </c>
      <c r="AU594" s="191" t="s">
        <v>83</v>
      </c>
      <c r="AY594" s="19" t="s">
        <v>146</v>
      </c>
      <c r="BE594" s="192">
        <f t="shared" ref="BE594:BE601" si="14">IF(N594="základní",J594,0)</f>
        <v>0</v>
      </c>
      <c r="BF594" s="192">
        <f t="shared" ref="BF594:BF601" si="15">IF(N594="snížená",J594,0)</f>
        <v>0</v>
      </c>
      <c r="BG594" s="192">
        <f t="shared" ref="BG594:BG601" si="16">IF(N594="zákl. přenesená",J594,0)</f>
        <v>0</v>
      </c>
      <c r="BH594" s="192">
        <f t="shared" ref="BH594:BH601" si="17">IF(N594="sníž. přenesená",J594,0)</f>
        <v>0</v>
      </c>
      <c r="BI594" s="192">
        <f t="shared" ref="BI594:BI601" si="18">IF(N594="nulová",J594,0)</f>
        <v>0</v>
      </c>
      <c r="BJ594" s="19" t="s">
        <v>81</v>
      </c>
      <c r="BK594" s="192">
        <f t="shared" ref="BK594:BK601" si="19">ROUND(I594*H594,2)</f>
        <v>0</v>
      </c>
      <c r="BL594" s="19" t="s">
        <v>354</v>
      </c>
      <c r="BM594" s="191" t="s">
        <v>789</v>
      </c>
    </row>
    <row r="595" spans="1:65" s="2" customFormat="1" ht="16.5" customHeight="1">
      <c r="A595" s="36"/>
      <c r="B595" s="37"/>
      <c r="C595" s="242" t="s">
        <v>790</v>
      </c>
      <c r="D595" s="242" t="s">
        <v>442</v>
      </c>
      <c r="E595" s="243" t="s">
        <v>791</v>
      </c>
      <c r="F595" s="244" t="s">
        <v>792</v>
      </c>
      <c r="G595" s="245" t="s">
        <v>230</v>
      </c>
      <c r="H595" s="246">
        <v>14</v>
      </c>
      <c r="I595" s="247"/>
      <c r="J595" s="248">
        <f t="shared" si="10"/>
        <v>0</v>
      </c>
      <c r="K595" s="244" t="s">
        <v>152</v>
      </c>
      <c r="L595" s="249"/>
      <c r="M595" s="250" t="s">
        <v>19</v>
      </c>
      <c r="N595" s="251" t="s">
        <v>44</v>
      </c>
      <c r="O595" s="66"/>
      <c r="P595" s="189">
        <f t="shared" si="11"/>
        <v>0</v>
      </c>
      <c r="Q595" s="189">
        <v>3.98E-3</v>
      </c>
      <c r="R595" s="189">
        <f t="shared" si="12"/>
        <v>5.5719999999999999E-2</v>
      </c>
      <c r="S595" s="189">
        <v>0</v>
      </c>
      <c r="T595" s="190">
        <f t="shared" si="13"/>
        <v>0</v>
      </c>
      <c r="U595" s="36"/>
      <c r="V595" s="36"/>
      <c r="W595" s="36"/>
      <c r="X595" s="36"/>
      <c r="Y595" s="36"/>
      <c r="Z595" s="36"/>
      <c r="AA595" s="36"/>
      <c r="AB595" s="36"/>
      <c r="AC595" s="36"/>
      <c r="AD595" s="36"/>
      <c r="AE595" s="36"/>
      <c r="AR595" s="191" t="s">
        <v>434</v>
      </c>
      <c r="AT595" s="191" t="s">
        <v>442</v>
      </c>
      <c r="AU595" s="191" t="s">
        <v>83</v>
      </c>
      <c r="AY595" s="19" t="s">
        <v>146</v>
      </c>
      <c r="BE595" s="192">
        <f t="shared" si="14"/>
        <v>0</v>
      </c>
      <c r="BF595" s="192">
        <f t="shared" si="15"/>
        <v>0</v>
      </c>
      <c r="BG595" s="192">
        <f t="shared" si="16"/>
        <v>0</v>
      </c>
      <c r="BH595" s="192">
        <f t="shared" si="17"/>
        <v>0</v>
      </c>
      <c r="BI595" s="192">
        <f t="shared" si="18"/>
        <v>0</v>
      </c>
      <c r="BJ595" s="19" t="s">
        <v>81</v>
      </c>
      <c r="BK595" s="192">
        <f t="shared" si="19"/>
        <v>0</v>
      </c>
      <c r="BL595" s="19" t="s">
        <v>354</v>
      </c>
      <c r="BM595" s="191" t="s">
        <v>793</v>
      </c>
    </row>
    <row r="596" spans="1:65" s="2" customFormat="1" ht="24.2" customHeight="1">
      <c r="A596" s="36"/>
      <c r="B596" s="37"/>
      <c r="C596" s="242" t="s">
        <v>794</v>
      </c>
      <c r="D596" s="242" t="s">
        <v>442</v>
      </c>
      <c r="E596" s="243" t="s">
        <v>795</v>
      </c>
      <c r="F596" s="244" t="s">
        <v>796</v>
      </c>
      <c r="G596" s="245" t="s">
        <v>230</v>
      </c>
      <c r="H596" s="246">
        <v>2</v>
      </c>
      <c r="I596" s="247"/>
      <c r="J596" s="248">
        <f t="shared" si="10"/>
        <v>0</v>
      </c>
      <c r="K596" s="244" t="s">
        <v>19</v>
      </c>
      <c r="L596" s="249"/>
      <c r="M596" s="250" t="s">
        <v>19</v>
      </c>
      <c r="N596" s="251" t="s">
        <v>44</v>
      </c>
      <c r="O596" s="66"/>
      <c r="P596" s="189">
        <f t="shared" si="11"/>
        <v>0</v>
      </c>
      <c r="Q596" s="189">
        <v>2.7799999999999999E-3</v>
      </c>
      <c r="R596" s="189">
        <f t="shared" si="12"/>
        <v>5.5599999999999998E-3</v>
      </c>
      <c r="S596" s="189">
        <v>0</v>
      </c>
      <c r="T596" s="190">
        <f t="shared" si="13"/>
        <v>0</v>
      </c>
      <c r="U596" s="36"/>
      <c r="V596" s="36"/>
      <c r="W596" s="36"/>
      <c r="X596" s="36"/>
      <c r="Y596" s="36"/>
      <c r="Z596" s="36"/>
      <c r="AA596" s="36"/>
      <c r="AB596" s="36"/>
      <c r="AC596" s="36"/>
      <c r="AD596" s="36"/>
      <c r="AE596" s="36"/>
      <c r="AR596" s="191" t="s">
        <v>434</v>
      </c>
      <c r="AT596" s="191" t="s">
        <v>442</v>
      </c>
      <c r="AU596" s="191" t="s">
        <v>83</v>
      </c>
      <c r="AY596" s="19" t="s">
        <v>146</v>
      </c>
      <c r="BE596" s="192">
        <f t="shared" si="14"/>
        <v>0</v>
      </c>
      <c r="BF596" s="192">
        <f t="shared" si="15"/>
        <v>0</v>
      </c>
      <c r="BG596" s="192">
        <f t="shared" si="16"/>
        <v>0</v>
      </c>
      <c r="BH596" s="192">
        <f t="shared" si="17"/>
        <v>0</v>
      </c>
      <c r="BI596" s="192">
        <f t="shared" si="18"/>
        <v>0</v>
      </c>
      <c r="BJ596" s="19" t="s">
        <v>81</v>
      </c>
      <c r="BK596" s="192">
        <f t="shared" si="19"/>
        <v>0</v>
      </c>
      <c r="BL596" s="19" t="s">
        <v>354</v>
      </c>
      <c r="BM596" s="191" t="s">
        <v>797</v>
      </c>
    </row>
    <row r="597" spans="1:65" s="2" customFormat="1" ht="33" customHeight="1">
      <c r="A597" s="36"/>
      <c r="B597" s="37"/>
      <c r="C597" s="242" t="s">
        <v>798</v>
      </c>
      <c r="D597" s="242" t="s">
        <v>442</v>
      </c>
      <c r="E597" s="243" t="s">
        <v>799</v>
      </c>
      <c r="F597" s="244" t="s">
        <v>800</v>
      </c>
      <c r="G597" s="245" t="s">
        <v>361</v>
      </c>
      <c r="H597" s="246">
        <v>57</v>
      </c>
      <c r="I597" s="247"/>
      <c r="J597" s="248">
        <f t="shared" si="10"/>
        <v>0</v>
      </c>
      <c r="K597" s="244" t="s">
        <v>152</v>
      </c>
      <c r="L597" s="249"/>
      <c r="M597" s="250" t="s">
        <v>19</v>
      </c>
      <c r="N597" s="251" t="s">
        <v>44</v>
      </c>
      <c r="O597" s="66"/>
      <c r="P597" s="189">
        <f t="shared" si="11"/>
        <v>0</v>
      </c>
      <c r="Q597" s="189">
        <v>2.4000000000000001E-4</v>
      </c>
      <c r="R597" s="189">
        <f t="shared" si="12"/>
        <v>1.3680000000000001E-2</v>
      </c>
      <c r="S597" s="189">
        <v>0</v>
      </c>
      <c r="T597" s="190">
        <f t="shared" si="13"/>
        <v>0</v>
      </c>
      <c r="U597" s="36"/>
      <c r="V597" s="36"/>
      <c r="W597" s="36"/>
      <c r="X597" s="36"/>
      <c r="Y597" s="36"/>
      <c r="Z597" s="36"/>
      <c r="AA597" s="36"/>
      <c r="AB597" s="36"/>
      <c r="AC597" s="36"/>
      <c r="AD597" s="36"/>
      <c r="AE597" s="36"/>
      <c r="AR597" s="191" t="s">
        <v>434</v>
      </c>
      <c r="AT597" s="191" t="s">
        <v>442</v>
      </c>
      <c r="AU597" s="191" t="s">
        <v>83</v>
      </c>
      <c r="AY597" s="19" t="s">
        <v>146</v>
      </c>
      <c r="BE597" s="192">
        <f t="shared" si="14"/>
        <v>0</v>
      </c>
      <c r="BF597" s="192">
        <f t="shared" si="15"/>
        <v>0</v>
      </c>
      <c r="BG597" s="192">
        <f t="shared" si="16"/>
        <v>0</v>
      </c>
      <c r="BH597" s="192">
        <f t="shared" si="17"/>
        <v>0</v>
      </c>
      <c r="BI597" s="192">
        <f t="shared" si="18"/>
        <v>0</v>
      </c>
      <c r="BJ597" s="19" t="s">
        <v>81</v>
      </c>
      <c r="BK597" s="192">
        <f t="shared" si="19"/>
        <v>0</v>
      </c>
      <c r="BL597" s="19" t="s">
        <v>354</v>
      </c>
      <c r="BM597" s="191" t="s">
        <v>801</v>
      </c>
    </row>
    <row r="598" spans="1:65" s="2" customFormat="1" ht="37.9" customHeight="1">
      <c r="A598" s="36"/>
      <c r="B598" s="37"/>
      <c r="C598" s="242" t="s">
        <v>802</v>
      </c>
      <c r="D598" s="242" t="s">
        <v>442</v>
      </c>
      <c r="E598" s="243" t="s">
        <v>803</v>
      </c>
      <c r="F598" s="244" t="s">
        <v>804</v>
      </c>
      <c r="G598" s="245" t="s">
        <v>230</v>
      </c>
      <c r="H598" s="246">
        <v>1</v>
      </c>
      <c r="I598" s="247"/>
      <c r="J598" s="248">
        <f t="shared" si="10"/>
        <v>0</v>
      </c>
      <c r="K598" s="244" t="s">
        <v>152</v>
      </c>
      <c r="L598" s="249"/>
      <c r="M598" s="250" t="s">
        <v>19</v>
      </c>
      <c r="N598" s="251" t="s">
        <v>44</v>
      </c>
      <c r="O598" s="66"/>
      <c r="P598" s="189">
        <f t="shared" si="11"/>
        <v>0</v>
      </c>
      <c r="Q598" s="189">
        <v>8.4000000000000003E-4</v>
      </c>
      <c r="R598" s="189">
        <f t="shared" si="12"/>
        <v>8.4000000000000003E-4</v>
      </c>
      <c r="S598" s="189">
        <v>0</v>
      </c>
      <c r="T598" s="190">
        <f t="shared" si="13"/>
        <v>0</v>
      </c>
      <c r="U598" s="36"/>
      <c r="V598" s="36"/>
      <c r="W598" s="36"/>
      <c r="X598" s="36"/>
      <c r="Y598" s="36"/>
      <c r="Z598" s="36"/>
      <c r="AA598" s="36"/>
      <c r="AB598" s="36"/>
      <c r="AC598" s="36"/>
      <c r="AD598" s="36"/>
      <c r="AE598" s="36"/>
      <c r="AR598" s="191" t="s">
        <v>434</v>
      </c>
      <c r="AT598" s="191" t="s">
        <v>442</v>
      </c>
      <c r="AU598" s="191" t="s">
        <v>83</v>
      </c>
      <c r="AY598" s="19" t="s">
        <v>146</v>
      </c>
      <c r="BE598" s="192">
        <f t="shared" si="14"/>
        <v>0</v>
      </c>
      <c r="BF598" s="192">
        <f t="shared" si="15"/>
        <v>0</v>
      </c>
      <c r="BG598" s="192">
        <f t="shared" si="16"/>
        <v>0</v>
      </c>
      <c r="BH598" s="192">
        <f t="shared" si="17"/>
        <v>0</v>
      </c>
      <c r="BI598" s="192">
        <f t="shared" si="18"/>
        <v>0</v>
      </c>
      <c r="BJ598" s="19" t="s">
        <v>81</v>
      </c>
      <c r="BK598" s="192">
        <f t="shared" si="19"/>
        <v>0</v>
      </c>
      <c r="BL598" s="19" t="s">
        <v>354</v>
      </c>
      <c r="BM598" s="191" t="s">
        <v>805</v>
      </c>
    </row>
    <row r="599" spans="1:65" s="2" customFormat="1" ht="24.2" customHeight="1">
      <c r="A599" s="36"/>
      <c r="B599" s="37"/>
      <c r="C599" s="242" t="s">
        <v>806</v>
      </c>
      <c r="D599" s="242" t="s">
        <v>442</v>
      </c>
      <c r="E599" s="243" t="s">
        <v>807</v>
      </c>
      <c r="F599" s="244" t="s">
        <v>808</v>
      </c>
      <c r="G599" s="245" t="s">
        <v>230</v>
      </c>
      <c r="H599" s="246">
        <v>1</v>
      </c>
      <c r="I599" s="247"/>
      <c r="J599" s="248">
        <f t="shared" si="10"/>
        <v>0</v>
      </c>
      <c r="K599" s="244" t="s">
        <v>152</v>
      </c>
      <c r="L599" s="249"/>
      <c r="M599" s="250" t="s">
        <v>19</v>
      </c>
      <c r="N599" s="251" t="s">
        <v>44</v>
      </c>
      <c r="O599" s="66"/>
      <c r="P599" s="189">
        <f t="shared" si="11"/>
        <v>0</v>
      </c>
      <c r="Q599" s="189">
        <v>3.2000000000000003E-4</v>
      </c>
      <c r="R599" s="189">
        <f t="shared" si="12"/>
        <v>3.2000000000000003E-4</v>
      </c>
      <c r="S599" s="189">
        <v>0</v>
      </c>
      <c r="T599" s="190">
        <f t="shared" si="13"/>
        <v>0</v>
      </c>
      <c r="U599" s="36"/>
      <c r="V599" s="36"/>
      <c r="W599" s="36"/>
      <c r="X599" s="36"/>
      <c r="Y599" s="36"/>
      <c r="Z599" s="36"/>
      <c r="AA599" s="36"/>
      <c r="AB599" s="36"/>
      <c r="AC599" s="36"/>
      <c r="AD599" s="36"/>
      <c r="AE599" s="36"/>
      <c r="AR599" s="191" t="s">
        <v>434</v>
      </c>
      <c r="AT599" s="191" t="s">
        <v>442</v>
      </c>
      <c r="AU599" s="191" t="s">
        <v>83</v>
      </c>
      <c r="AY599" s="19" t="s">
        <v>146</v>
      </c>
      <c r="BE599" s="192">
        <f t="shared" si="14"/>
        <v>0</v>
      </c>
      <c r="BF599" s="192">
        <f t="shared" si="15"/>
        <v>0</v>
      </c>
      <c r="BG599" s="192">
        <f t="shared" si="16"/>
        <v>0</v>
      </c>
      <c r="BH599" s="192">
        <f t="shared" si="17"/>
        <v>0</v>
      </c>
      <c r="BI599" s="192">
        <f t="shared" si="18"/>
        <v>0</v>
      </c>
      <c r="BJ599" s="19" t="s">
        <v>81</v>
      </c>
      <c r="BK599" s="192">
        <f t="shared" si="19"/>
        <v>0</v>
      </c>
      <c r="BL599" s="19" t="s">
        <v>354</v>
      </c>
      <c r="BM599" s="191" t="s">
        <v>809</v>
      </c>
    </row>
    <row r="600" spans="1:65" s="2" customFormat="1" ht="16.5" customHeight="1">
      <c r="A600" s="36"/>
      <c r="B600" s="37"/>
      <c r="C600" s="242" t="s">
        <v>810</v>
      </c>
      <c r="D600" s="242" t="s">
        <v>442</v>
      </c>
      <c r="E600" s="243" t="s">
        <v>811</v>
      </c>
      <c r="F600" s="244" t="s">
        <v>812</v>
      </c>
      <c r="G600" s="245" t="s">
        <v>230</v>
      </c>
      <c r="H600" s="246">
        <v>1</v>
      </c>
      <c r="I600" s="247"/>
      <c r="J600" s="248">
        <f t="shared" si="10"/>
        <v>0</v>
      </c>
      <c r="K600" s="244" t="s">
        <v>19</v>
      </c>
      <c r="L600" s="249"/>
      <c r="M600" s="250" t="s">
        <v>19</v>
      </c>
      <c r="N600" s="251" t="s">
        <v>44</v>
      </c>
      <c r="O600" s="66"/>
      <c r="P600" s="189">
        <f t="shared" si="11"/>
        <v>0</v>
      </c>
      <c r="Q600" s="189">
        <v>1.1199999999999999E-3</v>
      </c>
      <c r="R600" s="189">
        <f t="shared" si="12"/>
        <v>1.1199999999999999E-3</v>
      </c>
      <c r="S600" s="189">
        <v>0</v>
      </c>
      <c r="T600" s="190">
        <f t="shared" si="13"/>
        <v>0</v>
      </c>
      <c r="U600" s="36"/>
      <c r="V600" s="36"/>
      <c r="W600" s="36"/>
      <c r="X600" s="36"/>
      <c r="Y600" s="36"/>
      <c r="Z600" s="36"/>
      <c r="AA600" s="36"/>
      <c r="AB600" s="36"/>
      <c r="AC600" s="36"/>
      <c r="AD600" s="36"/>
      <c r="AE600" s="36"/>
      <c r="AR600" s="191" t="s">
        <v>434</v>
      </c>
      <c r="AT600" s="191" t="s">
        <v>442</v>
      </c>
      <c r="AU600" s="191" t="s">
        <v>83</v>
      </c>
      <c r="AY600" s="19" t="s">
        <v>146</v>
      </c>
      <c r="BE600" s="192">
        <f t="shared" si="14"/>
        <v>0</v>
      </c>
      <c r="BF600" s="192">
        <f t="shared" si="15"/>
        <v>0</v>
      </c>
      <c r="BG600" s="192">
        <f t="shared" si="16"/>
        <v>0</v>
      </c>
      <c r="BH600" s="192">
        <f t="shared" si="17"/>
        <v>0</v>
      </c>
      <c r="BI600" s="192">
        <f t="shared" si="18"/>
        <v>0</v>
      </c>
      <c r="BJ600" s="19" t="s">
        <v>81</v>
      </c>
      <c r="BK600" s="192">
        <f t="shared" si="19"/>
        <v>0</v>
      </c>
      <c r="BL600" s="19" t="s">
        <v>354</v>
      </c>
      <c r="BM600" s="191" t="s">
        <v>813</v>
      </c>
    </row>
    <row r="601" spans="1:65" s="2" customFormat="1" ht="55.5" customHeight="1">
      <c r="A601" s="36"/>
      <c r="B601" s="37"/>
      <c r="C601" s="180" t="s">
        <v>814</v>
      </c>
      <c r="D601" s="180" t="s">
        <v>148</v>
      </c>
      <c r="E601" s="181" t="s">
        <v>815</v>
      </c>
      <c r="F601" s="182" t="s">
        <v>816</v>
      </c>
      <c r="G601" s="183" t="s">
        <v>230</v>
      </c>
      <c r="H601" s="184">
        <v>2</v>
      </c>
      <c r="I601" s="185"/>
      <c r="J601" s="186">
        <f t="shared" si="10"/>
        <v>0</v>
      </c>
      <c r="K601" s="182" t="s">
        <v>19</v>
      </c>
      <c r="L601" s="41"/>
      <c r="M601" s="187" t="s">
        <v>19</v>
      </c>
      <c r="N601" s="188" t="s">
        <v>44</v>
      </c>
      <c r="O601" s="66"/>
      <c r="P601" s="189">
        <f t="shared" si="11"/>
        <v>0</v>
      </c>
      <c r="Q601" s="189">
        <v>0</v>
      </c>
      <c r="R601" s="189">
        <f t="shared" si="12"/>
        <v>0</v>
      </c>
      <c r="S601" s="189">
        <v>0</v>
      </c>
      <c r="T601" s="190">
        <f t="shared" si="13"/>
        <v>0</v>
      </c>
      <c r="U601" s="36"/>
      <c r="V601" s="36"/>
      <c r="W601" s="36"/>
      <c r="X601" s="36"/>
      <c r="Y601" s="36"/>
      <c r="Z601" s="36"/>
      <c r="AA601" s="36"/>
      <c r="AB601" s="36"/>
      <c r="AC601" s="36"/>
      <c r="AD601" s="36"/>
      <c r="AE601" s="36"/>
      <c r="AR601" s="191" t="s">
        <v>354</v>
      </c>
      <c r="AT601" s="191" t="s">
        <v>148</v>
      </c>
      <c r="AU601" s="191" t="s">
        <v>83</v>
      </c>
      <c r="AY601" s="19" t="s">
        <v>146</v>
      </c>
      <c r="BE601" s="192">
        <f t="shared" si="14"/>
        <v>0</v>
      </c>
      <c r="BF601" s="192">
        <f t="shared" si="15"/>
        <v>0</v>
      </c>
      <c r="BG601" s="192">
        <f t="shared" si="16"/>
        <v>0</v>
      </c>
      <c r="BH601" s="192">
        <f t="shared" si="17"/>
        <v>0</v>
      </c>
      <c r="BI601" s="192">
        <f t="shared" si="18"/>
        <v>0</v>
      </c>
      <c r="BJ601" s="19" t="s">
        <v>81</v>
      </c>
      <c r="BK601" s="192">
        <f t="shared" si="19"/>
        <v>0</v>
      </c>
      <c r="BL601" s="19" t="s">
        <v>354</v>
      </c>
      <c r="BM601" s="191" t="s">
        <v>817</v>
      </c>
    </row>
    <row r="602" spans="1:65" s="14" customFormat="1">
      <c r="B602" s="209"/>
      <c r="C602" s="210"/>
      <c r="D602" s="200" t="s">
        <v>157</v>
      </c>
      <c r="E602" s="211" t="s">
        <v>19</v>
      </c>
      <c r="F602" s="212" t="s">
        <v>818</v>
      </c>
      <c r="G602" s="210"/>
      <c r="H602" s="213">
        <v>2</v>
      </c>
      <c r="I602" s="214"/>
      <c r="J602" s="210"/>
      <c r="K602" s="210"/>
      <c r="L602" s="215"/>
      <c r="M602" s="216"/>
      <c r="N602" s="217"/>
      <c r="O602" s="217"/>
      <c r="P602" s="217"/>
      <c r="Q602" s="217"/>
      <c r="R602" s="217"/>
      <c r="S602" s="217"/>
      <c r="T602" s="218"/>
      <c r="AT602" s="219" t="s">
        <v>157</v>
      </c>
      <c r="AU602" s="219" t="s">
        <v>83</v>
      </c>
      <c r="AV602" s="14" t="s">
        <v>83</v>
      </c>
      <c r="AW602" s="14" t="s">
        <v>34</v>
      </c>
      <c r="AX602" s="14" t="s">
        <v>81</v>
      </c>
      <c r="AY602" s="219" t="s">
        <v>146</v>
      </c>
    </row>
    <row r="603" spans="1:65" s="2" customFormat="1" ht="49.15" customHeight="1">
      <c r="A603" s="36"/>
      <c r="B603" s="37"/>
      <c r="C603" s="180" t="s">
        <v>819</v>
      </c>
      <c r="D603" s="180" t="s">
        <v>148</v>
      </c>
      <c r="E603" s="181" t="s">
        <v>820</v>
      </c>
      <c r="F603" s="182" t="s">
        <v>821</v>
      </c>
      <c r="G603" s="183" t="s">
        <v>230</v>
      </c>
      <c r="H603" s="184">
        <v>2</v>
      </c>
      <c r="I603" s="185"/>
      <c r="J603" s="186">
        <f>ROUND(I603*H603,2)</f>
        <v>0</v>
      </c>
      <c r="K603" s="182" t="s">
        <v>19</v>
      </c>
      <c r="L603" s="41"/>
      <c r="M603" s="187" t="s">
        <v>19</v>
      </c>
      <c r="N603" s="188" t="s">
        <v>44</v>
      </c>
      <c r="O603" s="66"/>
      <c r="P603" s="189">
        <f>O603*H603</f>
        <v>0</v>
      </c>
      <c r="Q603" s="189">
        <v>0</v>
      </c>
      <c r="R603" s="189">
        <f>Q603*H603</f>
        <v>0</v>
      </c>
      <c r="S603" s="189">
        <v>0</v>
      </c>
      <c r="T603" s="190">
        <f>S603*H603</f>
        <v>0</v>
      </c>
      <c r="U603" s="36"/>
      <c r="V603" s="36"/>
      <c r="W603" s="36"/>
      <c r="X603" s="36"/>
      <c r="Y603" s="36"/>
      <c r="Z603" s="36"/>
      <c r="AA603" s="36"/>
      <c r="AB603" s="36"/>
      <c r="AC603" s="36"/>
      <c r="AD603" s="36"/>
      <c r="AE603" s="36"/>
      <c r="AR603" s="191" t="s">
        <v>354</v>
      </c>
      <c r="AT603" s="191" t="s">
        <v>148</v>
      </c>
      <c r="AU603" s="191" t="s">
        <v>83</v>
      </c>
      <c r="AY603" s="19" t="s">
        <v>146</v>
      </c>
      <c r="BE603" s="192">
        <f>IF(N603="základní",J603,0)</f>
        <v>0</v>
      </c>
      <c r="BF603" s="192">
        <f>IF(N603="snížená",J603,0)</f>
        <v>0</v>
      </c>
      <c r="BG603" s="192">
        <f>IF(N603="zákl. přenesená",J603,0)</f>
        <v>0</v>
      </c>
      <c r="BH603" s="192">
        <f>IF(N603="sníž. přenesená",J603,0)</f>
        <v>0</v>
      </c>
      <c r="BI603" s="192">
        <f>IF(N603="nulová",J603,0)</f>
        <v>0</v>
      </c>
      <c r="BJ603" s="19" t="s">
        <v>81</v>
      </c>
      <c r="BK603" s="192">
        <f>ROUND(I603*H603,2)</f>
        <v>0</v>
      </c>
      <c r="BL603" s="19" t="s">
        <v>354</v>
      </c>
      <c r="BM603" s="191" t="s">
        <v>822</v>
      </c>
    </row>
    <row r="604" spans="1:65" s="14" customFormat="1">
      <c r="B604" s="209"/>
      <c r="C604" s="210"/>
      <c r="D604" s="200" t="s">
        <v>157</v>
      </c>
      <c r="E604" s="211" t="s">
        <v>19</v>
      </c>
      <c r="F604" s="212" t="s">
        <v>823</v>
      </c>
      <c r="G604" s="210"/>
      <c r="H604" s="213">
        <v>2</v>
      </c>
      <c r="I604" s="214"/>
      <c r="J604" s="210"/>
      <c r="K604" s="210"/>
      <c r="L604" s="215"/>
      <c r="M604" s="216"/>
      <c r="N604" s="217"/>
      <c r="O604" s="217"/>
      <c r="P604" s="217"/>
      <c r="Q604" s="217"/>
      <c r="R604" s="217"/>
      <c r="S604" s="217"/>
      <c r="T604" s="218"/>
      <c r="AT604" s="219" t="s">
        <v>157</v>
      </c>
      <c r="AU604" s="219" t="s">
        <v>83</v>
      </c>
      <c r="AV604" s="14" t="s">
        <v>83</v>
      </c>
      <c r="AW604" s="14" t="s">
        <v>34</v>
      </c>
      <c r="AX604" s="14" t="s">
        <v>81</v>
      </c>
      <c r="AY604" s="219" t="s">
        <v>146</v>
      </c>
    </row>
    <row r="605" spans="1:65" s="2" customFormat="1" ht="44.25" customHeight="1">
      <c r="A605" s="36"/>
      <c r="B605" s="37"/>
      <c r="C605" s="180" t="s">
        <v>824</v>
      </c>
      <c r="D605" s="180" t="s">
        <v>148</v>
      </c>
      <c r="E605" s="181" t="s">
        <v>825</v>
      </c>
      <c r="F605" s="182" t="s">
        <v>826</v>
      </c>
      <c r="G605" s="183" t="s">
        <v>269</v>
      </c>
      <c r="H605" s="184">
        <v>150.04</v>
      </c>
      <c r="I605" s="185"/>
      <c r="J605" s="186">
        <f>ROUND(I605*H605,2)</f>
        <v>0</v>
      </c>
      <c r="K605" s="182" t="s">
        <v>19</v>
      </c>
      <c r="L605" s="41"/>
      <c r="M605" s="187" t="s">
        <v>19</v>
      </c>
      <c r="N605" s="188" t="s">
        <v>44</v>
      </c>
      <c r="O605" s="66"/>
      <c r="P605" s="189">
        <f>O605*H605</f>
        <v>0</v>
      </c>
      <c r="Q605" s="189">
        <v>0</v>
      </c>
      <c r="R605" s="189">
        <f>Q605*H605</f>
        <v>0</v>
      </c>
      <c r="S605" s="189">
        <v>0</v>
      </c>
      <c r="T605" s="190">
        <f>S605*H605</f>
        <v>0</v>
      </c>
      <c r="U605" s="36"/>
      <c r="V605" s="36"/>
      <c r="W605" s="36"/>
      <c r="X605" s="36"/>
      <c r="Y605" s="36"/>
      <c r="Z605" s="36"/>
      <c r="AA605" s="36"/>
      <c r="AB605" s="36"/>
      <c r="AC605" s="36"/>
      <c r="AD605" s="36"/>
      <c r="AE605" s="36"/>
      <c r="AR605" s="191" t="s">
        <v>354</v>
      </c>
      <c r="AT605" s="191" t="s">
        <v>148</v>
      </c>
      <c r="AU605" s="191" t="s">
        <v>83</v>
      </c>
      <c r="AY605" s="19" t="s">
        <v>146</v>
      </c>
      <c r="BE605" s="192">
        <f>IF(N605="základní",J605,0)</f>
        <v>0</v>
      </c>
      <c r="BF605" s="192">
        <f>IF(N605="snížená",J605,0)</f>
        <v>0</v>
      </c>
      <c r="BG605" s="192">
        <f>IF(N605="zákl. přenesená",J605,0)</f>
        <v>0</v>
      </c>
      <c r="BH605" s="192">
        <f>IF(N605="sníž. přenesená",J605,0)</f>
        <v>0</v>
      </c>
      <c r="BI605" s="192">
        <f>IF(N605="nulová",J605,0)</f>
        <v>0</v>
      </c>
      <c r="BJ605" s="19" t="s">
        <v>81</v>
      </c>
      <c r="BK605" s="192">
        <f>ROUND(I605*H605,2)</f>
        <v>0</v>
      </c>
      <c r="BL605" s="19" t="s">
        <v>354</v>
      </c>
      <c r="BM605" s="191" t="s">
        <v>827</v>
      </c>
    </row>
    <row r="606" spans="1:65" s="14" customFormat="1">
      <c r="B606" s="209"/>
      <c r="C606" s="210"/>
      <c r="D606" s="200" t="s">
        <v>157</v>
      </c>
      <c r="E606" s="211" t="s">
        <v>19</v>
      </c>
      <c r="F606" s="212" t="s">
        <v>828</v>
      </c>
      <c r="G606" s="210"/>
      <c r="H606" s="213">
        <v>48.2</v>
      </c>
      <c r="I606" s="214"/>
      <c r="J606" s="210"/>
      <c r="K606" s="210"/>
      <c r="L606" s="215"/>
      <c r="M606" s="216"/>
      <c r="N606" s="217"/>
      <c r="O606" s="217"/>
      <c r="P606" s="217"/>
      <c r="Q606" s="217"/>
      <c r="R606" s="217"/>
      <c r="S606" s="217"/>
      <c r="T606" s="218"/>
      <c r="AT606" s="219" t="s">
        <v>157</v>
      </c>
      <c r="AU606" s="219" t="s">
        <v>83</v>
      </c>
      <c r="AV606" s="14" t="s">
        <v>83</v>
      </c>
      <c r="AW606" s="14" t="s">
        <v>34</v>
      </c>
      <c r="AX606" s="14" t="s">
        <v>73</v>
      </c>
      <c r="AY606" s="219" t="s">
        <v>146</v>
      </c>
    </row>
    <row r="607" spans="1:65" s="14" customFormat="1">
      <c r="B607" s="209"/>
      <c r="C607" s="210"/>
      <c r="D607" s="200" t="s">
        <v>157</v>
      </c>
      <c r="E607" s="211" t="s">
        <v>19</v>
      </c>
      <c r="F607" s="212" t="s">
        <v>829</v>
      </c>
      <c r="G607" s="210"/>
      <c r="H607" s="213">
        <v>90.76</v>
      </c>
      <c r="I607" s="214"/>
      <c r="J607" s="210"/>
      <c r="K607" s="210"/>
      <c r="L607" s="215"/>
      <c r="M607" s="216"/>
      <c r="N607" s="217"/>
      <c r="O607" s="217"/>
      <c r="P607" s="217"/>
      <c r="Q607" s="217"/>
      <c r="R607" s="217"/>
      <c r="S607" s="217"/>
      <c r="T607" s="218"/>
      <c r="AT607" s="219" t="s">
        <v>157</v>
      </c>
      <c r="AU607" s="219" t="s">
        <v>83</v>
      </c>
      <c r="AV607" s="14" t="s">
        <v>83</v>
      </c>
      <c r="AW607" s="14" t="s">
        <v>34</v>
      </c>
      <c r="AX607" s="14" t="s">
        <v>73</v>
      </c>
      <c r="AY607" s="219" t="s">
        <v>146</v>
      </c>
    </row>
    <row r="608" spans="1:65" s="14" customFormat="1">
      <c r="B608" s="209"/>
      <c r="C608" s="210"/>
      <c r="D608" s="200" t="s">
        <v>157</v>
      </c>
      <c r="E608" s="211" t="s">
        <v>19</v>
      </c>
      <c r="F608" s="212" t="s">
        <v>830</v>
      </c>
      <c r="G608" s="210"/>
      <c r="H608" s="213">
        <v>11.08</v>
      </c>
      <c r="I608" s="214"/>
      <c r="J608" s="210"/>
      <c r="K608" s="210"/>
      <c r="L608" s="215"/>
      <c r="M608" s="216"/>
      <c r="N608" s="217"/>
      <c r="O608" s="217"/>
      <c r="P608" s="217"/>
      <c r="Q608" s="217"/>
      <c r="R608" s="217"/>
      <c r="S608" s="217"/>
      <c r="T608" s="218"/>
      <c r="AT608" s="219" t="s">
        <v>157</v>
      </c>
      <c r="AU608" s="219" t="s">
        <v>83</v>
      </c>
      <c r="AV608" s="14" t="s">
        <v>83</v>
      </c>
      <c r="AW608" s="14" t="s">
        <v>34</v>
      </c>
      <c r="AX608" s="14" t="s">
        <v>73</v>
      </c>
      <c r="AY608" s="219" t="s">
        <v>146</v>
      </c>
    </row>
    <row r="609" spans="1:65" s="15" customFormat="1">
      <c r="B609" s="220"/>
      <c r="C609" s="221"/>
      <c r="D609" s="200" t="s">
        <v>157</v>
      </c>
      <c r="E609" s="222" t="s">
        <v>19</v>
      </c>
      <c r="F609" s="223" t="s">
        <v>164</v>
      </c>
      <c r="G609" s="221"/>
      <c r="H609" s="224">
        <v>150.04</v>
      </c>
      <c r="I609" s="225"/>
      <c r="J609" s="221"/>
      <c r="K609" s="221"/>
      <c r="L609" s="226"/>
      <c r="M609" s="227"/>
      <c r="N609" s="228"/>
      <c r="O609" s="228"/>
      <c r="P609" s="228"/>
      <c r="Q609" s="228"/>
      <c r="R609" s="228"/>
      <c r="S609" s="228"/>
      <c r="T609" s="229"/>
      <c r="AT609" s="230" t="s">
        <v>157</v>
      </c>
      <c r="AU609" s="230" t="s">
        <v>83</v>
      </c>
      <c r="AV609" s="15" t="s">
        <v>153</v>
      </c>
      <c r="AW609" s="15" t="s">
        <v>34</v>
      </c>
      <c r="AX609" s="15" t="s">
        <v>81</v>
      </c>
      <c r="AY609" s="230" t="s">
        <v>146</v>
      </c>
    </row>
    <row r="610" spans="1:65" s="2" customFormat="1" ht="55.5" customHeight="1">
      <c r="A610" s="36"/>
      <c r="B610" s="37"/>
      <c r="C610" s="180" t="s">
        <v>831</v>
      </c>
      <c r="D610" s="180" t="s">
        <v>148</v>
      </c>
      <c r="E610" s="181" t="s">
        <v>832</v>
      </c>
      <c r="F610" s="182" t="s">
        <v>833</v>
      </c>
      <c r="G610" s="183" t="s">
        <v>269</v>
      </c>
      <c r="H610" s="184">
        <v>262.47000000000003</v>
      </c>
      <c r="I610" s="185"/>
      <c r="J610" s="186">
        <f>ROUND(I610*H610,2)</f>
        <v>0</v>
      </c>
      <c r="K610" s="182" t="s">
        <v>19</v>
      </c>
      <c r="L610" s="41"/>
      <c r="M610" s="187" t="s">
        <v>19</v>
      </c>
      <c r="N610" s="188" t="s">
        <v>44</v>
      </c>
      <c r="O610" s="66"/>
      <c r="P610" s="189">
        <f>O610*H610</f>
        <v>0</v>
      </c>
      <c r="Q610" s="189">
        <v>0</v>
      </c>
      <c r="R610" s="189">
        <f>Q610*H610</f>
        <v>0</v>
      </c>
      <c r="S610" s="189">
        <v>0</v>
      </c>
      <c r="T610" s="190">
        <f>S610*H610</f>
        <v>0</v>
      </c>
      <c r="U610" s="36"/>
      <c r="V610" s="36"/>
      <c r="W610" s="36"/>
      <c r="X610" s="36"/>
      <c r="Y610" s="36"/>
      <c r="Z610" s="36"/>
      <c r="AA610" s="36"/>
      <c r="AB610" s="36"/>
      <c r="AC610" s="36"/>
      <c r="AD610" s="36"/>
      <c r="AE610" s="36"/>
      <c r="AR610" s="191" t="s">
        <v>354</v>
      </c>
      <c r="AT610" s="191" t="s">
        <v>148</v>
      </c>
      <c r="AU610" s="191" t="s">
        <v>83</v>
      </c>
      <c r="AY610" s="19" t="s">
        <v>146</v>
      </c>
      <c r="BE610" s="192">
        <f>IF(N610="základní",J610,0)</f>
        <v>0</v>
      </c>
      <c r="BF610" s="192">
        <f>IF(N610="snížená",J610,0)</f>
        <v>0</v>
      </c>
      <c r="BG610" s="192">
        <f>IF(N610="zákl. přenesená",J610,0)</f>
        <v>0</v>
      </c>
      <c r="BH610" s="192">
        <f>IF(N610="sníž. přenesená",J610,0)</f>
        <v>0</v>
      </c>
      <c r="BI610" s="192">
        <f>IF(N610="nulová",J610,0)</f>
        <v>0</v>
      </c>
      <c r="BJ610" s="19" t="s">
        <v>81</v>
      </c>
      <c r="BK610" s="192">
        <f>ROUND(I610*H610,2)</f>
        <v>0</v>
      </c>
      <c r="BL610" s="19" t="s">
        <v>354</v>
      </c>
      <c r="BM610" s="191" t="s">
        <v>834</v>
      </c>
    </row>
    <row r="611" spans="1:65" s="14" customFormat="1">
      <c r="B611" s="209"/>
      <c r="C611" s="210"/>
      <c r="D611" s="200" t="s">
        <v>157</v>
      </c>
      <c r="E611" s="211" t="s">
        <v>19</v>
      </c>
      <c r="F611" s="212" t="s">
        <v>835</v>
      </c>
      <c r="G611" s="210"/>
      <c r="H611" s="213">
        <v>262.47000000000003</v>
      </c>
      <c r="I611" s="214"/>
      <c r="J611" s="210"/>
      <c r="K611" s="210"/>
      <c r="L611" s="215"/>
      <c r="M611" s="216"/>
      <c r="N611" s="217"/>
      <c r="O611" s="217"/>
      <c r="P611" s="217"/>
      <c r="Q611" s="217"/>
      <c r="R611" s="217"/>
      <c r="S611" s="217"/>
      <c r="T611" s="218"/>
      <c r="AT611" s="219" t="s">
        <v>157</v>
      </c>
      <c r="AU611" s="219" t="s">
        <v>83</v>
      </c>
      <c r="AV611" s="14" t="s">
        <v>83</v>
      </c>
      <c r="AW611" s="14" t="s">
        <v>34</v>
      </c>
      <c r="AX611" s="14" t="s">
        <v>81</v>
      </c>
      <c r="AY611" s="219" t="s">
        <v>146</v>
      </c>
    </row>
    <row r="612" spans="1:65" s="2" customFormat="1" ht="44.25" customHeight="1">
      <c r="A612" s="36"/>
      <c r="B612" s="37"/>
      <c r="C612" s="180" t="s">
        <v>836</v>
      </c>
      <c r="D612" s="180" t="s">
        <v>148</v>
      </c>
      <c r="E612" s="181" t="s">
        <v>837</v>
      </c>
      <c r="F612" s="182" t="s">
        <v>838</v>
      </c>
      <c r="G612" s="183" t="s">
        <v>737</v>
      </c>
      <c r="H612" s="252"/>
      <c r="I612" s="185"/>
      <c r="J612" s="186">
        <f>ROUND(I612*H612,2)</f>
        <v>0</v>
      </c>
      <c r="K612" s="182" t="s">
        <v>781</v>
      </c>
      <c r="L612" s="41"/>
      <c r="M612" s="187" t="s">
        <v>19</v>
      </c>
      <c r="N612" s="188" t="s">
        <v>44</v>
      </c>
      <c r="O612" s="66"/>
      <c r="P612" s="189">
        <f>O612*H612</f>
        <v>0</v>
      </c>
      <c r="Q612" s="189">
        <v>0</v>
      </c>
      <c r="R612" s="189">
        <f>Q612*H612</f>
        <v>0</v>
      </c>
      <c r="S612" s="189">
        <v>0</v>
      </c>
      <c r="T612" s="190">
        <f>S612*H612</f>
        <v>0</v>
      </c>
      <c r="U612" s="36"/>
      <c r="V612" s="36"/>
      <c r="W612" s="36"/>
      <c r="X612" s="36"/>
      <c r="Y612" s="36"/>
      <c r="Z612" s="36"/>
      <c r="AA612" s="36"/>
      <c r="AB612" s="36"/>
      <c r="AC612" s="36"/>
      <c r="AD612" s="36"/>
      <c r="AE612" s="36"/>
      <c r="AR612" s="191" t="s">
        <v>354</v>
      </c>
      <c r="AT612" s="191" t="s">
        <v>148</v>
      </c>
      <c r="AU612" s="191" t="s">
        <v>83</v>
      </c>
      <c r="AY612" s="19" t="s">
        <v>146</v>
      </c>
      <c r="BE612" s="192">
        <f>IF(N612="základní",J612,0)</f>
        <v>0</v>
      </c>
      <c r="BF612" s="192">
        <f>IF(N612="snížená",J612,0)</f>
        <v>0</v>
      </c>
      <c r="BG612" s="192">
        <f>IF(N612="zákl. přenesená",J612,0)</f>
        <v>0</v>
      </c>
      <c r="BH612" s="192">
        <f>IF(N612="sníž. přenesená",J612,0)</f>
        <v>0</v>
      </c>
      <c r="BI612" s="192">
        <f>IF(N612="nulová",J612,0)</f>
        <v>0</v>
      </c>
      <c r="BJ612" s="19" t="s">
        <v>81</v>
      </c>
      <c r="BK612" s="192">
        <f>ROUND(I612*H612,2)</f>
        <v>0</v>
      </c>
      <c r="BL612" s="19" t="s">
        <v>354</v>
      </c>
      <c r="BM612" s="191" t="s">
        <v>839</v>
      </c>
    </row>
    <row r="613" spans="1:65" s="2" customFormat="1">
      <c r="A613" s="36"/>
      <c r="B613" s="37"/>
      <c r="C613" s="38"/>
      <c r="D613" s="193" t="s">
        <v>155</v>
      </c>
      <c r="E613" s="38"/>
      <c r="F613" s="194" t="s">
        <v>840</v>
      </c>
      <c r="G613" s="38"/>
      <c r="H613" s="38"/>
      <c r="I613" s="195"/>
      <c r="J613" s="38"/>
      <c r="K613" s="38"/>
      <c r="L613" s="41"/>
      <c r="M613" s="196"/>
      <c r="N613" s="197"/>
      <c r="O613" s="66"/>
      <c r="P613" s="66"/>
      <c r="Q613" s="66"/>
      <c r="R613" s="66"/>
      <c r="S613" s="66"/>
      <c r="T613" s="67"/>
      <c r="U613" s="36"/>
      <c r="V613" s="36"/>
      <c r="W613" s="36"/>
      <c r="X613" s="36"/>
      <c r="Y613" s="36"/>
      <c r="Z613" s="36"/>
      <c r="AA613" s="36"/>
      <c r="AB613" s="36"/>
      <c r="AC613" s="36"/>
      <c r="AD613" s="36"/>
      <c r="AE613" s="36"/>
      <c r="AT613" s="19" t="s">
        <v>155</v>
      </c>
      <c r="AU613" s="19" t="s">
        <v>83</v>
      </c>
    </row>
    <row r="614" spans="1:65" s="12" customFormat="1" ht="22.9" customHeight="1">
      <c r="B614" s="164"/>
      <c r="C614" s="165"/>
      <c r="D614" s="166" t="s">
        <v>72</v>
      </c>
      <c r="E614" s="178" t="s">
        <v>841</v>
      </c>
      <c r="F614" s="178" t="s">
        <v>842</v>
      </c>
      <c r="G614" s="165"/>
      <c r="H614" s="165"/>
      <c r="I614" s="168"/>
      <c r="J614" s="179">
        <f>BK614</f>
        <v>0</v>
      </c>
      <c r="K614" s="165"/>
      <c r="L614" s="170"/>
      <c r="M614" s="171"/>
      <c r="N614" s="172"/>
      <c r="O614" s="172"/>
      <c r="P614" s="173">
        <f>SUM(P615:P618)</f>
        <v>0</v>
      </c>
      <c r="Q614" s="172"/>
      <c r="R614" s="173">
        <f>SUM(R615:R618)</f>
        <v>3.0159359999999996E-2</v>
      </c>
      <c r="S614" s="172"/>
      <c r="T614" s="174">
        <f>SUM(T615:T618)</f>
        <v>0</v>
      </c>
      <c r="AR614" s="175" t="s">
        <v>83</v>
      </c>
      <c r="AT614" s="176" t="s">
        <v>72</v>
      </c>
      <c r="AU614" s="176" t="s">
        <v>81</v>
      </c>
      <c r="AY614" s="175" t="s">
        <v>146</v>
      </c>
      <c r="BK614" s="177">
        <f>SUM(BK615:BK618)</f>
        <v>0</v>
      </c>
    </row>
    <row r="615" spans="1:65" s="2" customFormat="1" ht="33" customHeight="1">
      <c r="A615" s="36"/>
      <c r="B615" s="37"/>
      <c r="C615" s="180" t="s">
        <v>843</v>
      </c>
      <c r="D615" s="180" t="s">
        <v>148</v>
      </c>
      <c r="E615" s="181" t="s">
        <v>844</v>
      </c>
      <c r="F615" s="182" t="s">
        <v>845</v>
      </c>
      <c r="G615" s="183" t="s">
        <v>251</v>
      </c>
      <c r="H615" s="184">
        <v>62.832000000000001</v>
      </c>
      <c r="I615" s="185"/>
      <c r="J615" s="186">
        <f>ROUND(I615*H615,2)</f>
        <v>0</v>
      </c>
      <c r="K615" s="182" t="s">
        <v>152</v>
      </c>
      <c r="L615" s="41"/>
      <c r="M615" s="187" t="s">
        <v>19</v>
      </c>
      <c r="N615" s="188" t="s">
        <v>44</v>
      </c>
      <c r="O615" s="66"/>
      <c r="P615" s="189">
        <f>O615*H615</f>
        <v>0</v>
      </c>
      <c r="Q615" s="189">
        <v>2.0000000000000001E-4</v>
      </c>
      <c r="R615" s="189">
        <f>Q615*H615</f>
        <v>1.25664E-2</v>
      </c>
      <c r="S615" s="189">
        <v>0</v>
      </c>
      <c r="T615" s="190">
        <f>S615*H615</f>
        <v>0</v>
      </c>
      <c r="U615" s="36"/>
      <c r="V615" s="36"/>
      <c r="W615" s="36"/>
      <c r="X615" s="36"/>
      <c r="Y615" s="36"/>
      <c r="Z615" s="36"/>
      <c r="AA615" s="36"/>
      <c r="AB615" s="36"/>
      <c r="AC615" s="36"/>
      <c r="AD615" s="36"/>
      <c r="AE615" s="36"/>
      <c r="AR615" s="191" t="s">
        <v>354</v>
      </c>
      <c r="AT615" s="191" t="s">
        <v>148</v>
      </c>
      <c r="AU615" s="191" t="s">
        <v>83</v>
      </c>
      <c r="AY615" s="19" t="s">
        <v>146</v>
      </c>
      <c r="BE615" s="192">
        <f>IF(N615="základní",J615,0)</f>
        <v>0</v>
      </c>
      <c r="BF615" s="192">
        <f>IF(N615="snížená",J615,0)</f>
        <v>0</v>
      </c>
      <c r="BG615" s="192">
        <f>IF(N615="zákl. přenesená",J615,0)</f>
        <v>0</v>
      </c>
      <c r="BH615" s="192">
        <f>IF(N615="sníž. přenesená",J615,0)</f>
        <v>0</v>
      </c>
      <c r="BI615" s="192">
        <f>IF(N615="nulová",J615,0)</f>
        <v>0</v>
      </c>
      <c r="BJ615" s="19" t="s">
        <v>81</v>
      </c>
      <c r="BK615" s="192">
        <f>ROUND(I615*H615,2)</f>
        <v>0</v>
      </c>
      <c r="BL615" s="19" t="s">
        <v>354</v>
      </c>
      <c r="BM615" s="191" t="s">
        <v>846</v>
      </c>
    </row>
    <row r="616" spans="1:65" s="2" customFormat="1">
      <c r="A616" s="36"/>
      <c r="B616" s="37"/>
      <c r="C616" s="38"/>
      <c r="D616" s="193" t="s">
        <v>155</v>
      </c>
      <c r="E616" s="38"/>
      <c r="F616" s="194" t="s">
        <v>847</v>
      </c>
      <c r="G616" s="38"/>
      <c r="H616" s="38"/>
      <c r="I616" s="195"/>
      <c r="J616" s="38"/>
      <c r="K616" s="38"/>
      <c r="L616" s="41"/>
      <c r="M616" s="196"/>
      <c r="N616" s="197"/>
      <c r="O616" s="66"/>
      <c r="P616" s="66"/>
      <c r="Q616" s="66"/>
      <c r="R616" s="66"/>
      <c r="S616" s="66"/>
      <c r="T616" s="67"/>
      <c r="U616" s="36"/>
      <c r="V616" s="36"/>
      <c r="W616" s="36"/>
      <c r="X616" s="36"/>
      <c r="Y616" s="36"/>
      <c r="Z616" s="36"/>
      <c r="AA616" s="36"/>
      <c r="AB616" s="36"/>
      <c r="AC616" s="36"/>
      <c r="AD616" s="36"/>
      <c r="AE616" s="36"/>
      <c r="AT616" s="19" t="s">
        <v>155</v>
      </c>
      <c r="AU616" s="19" t="s">
        <v>83</v>
      </c>
    </row>
    <row r="617" spans="1:65" s="2" customFormat="1" ht="37.9" customHeight="1">
      <c r="A617" s="36"/>
      <c r="B617" s="37"/>
      <c r="C617" s="180" t="s">
        <v>848</v>
      </c>
      <c r="D617" s="180" t="s">
        <v>148</v>
      </c>
      <c r="E617" s="181" t="s">
        <v>849</v>
      </c>
      <c r="F617" s="182" t="s">
        <v>850</v>
      </c>
      <c r="G617" s="183" t="s">
        <v>251</v>
      </c>
      <c r="H617" s="184">
        <v>62.832000000000001</v>
      </c>
      <c r="I617" s="185"/>
      <c r="J617" s="186">
        <f>ROUND(I617*H617,2)</f>
        <v>0</v>
      </c>
      <c r="K617" s="182" t="s">
        <v>152</v>
      </c>
      <c r="L617" s="41"/>
      <c r="M617" s="187" t="s">
        <v>19</v>
      </c>
      <c r="N617" s="188" t="s">
        <v>44</v>
      </c>
      <c r="O617" s="66"/>
      <c r="P617" s="189">
        <f>O617*H617</f>
        <v>0</v>
      </c>
      <c r="Q617" s="189">
        <v>2.7999999999999998E-4</v>
      </c>
      <c r="R617" s="189">
        <f>Q617*H617</f>
        <v>1.7592959999999998E-2</v>
      </c>
      <c r="S617" s="189">
        <v>0</v>
      </c>
      <c r="T617" s="190">
        <f>S617*H617</f>
        <v>0</v>
      </c>
      <c r="U617" s="36"/>
      <c r="V617" s="36"/>
      <c r="W617" s="36"/>
      <c r="X617" s="36"/>
      <c r="Y617" s="36"/>
      <c r="Z617" s="36"/>
      <c r="AA617" s="36"/>
      <c r="AB617" s="36"/>
      <c r="AC617" s="36"/>
      <c r="AD617" s="36"/>
      <c r="AE617" s="36"/>
      <c r="AR617" s="191" t="s">
        <v>354</v>
      </c>
      <c r="AT617" s="191" t="s">
        <v>148</v>
      </c>
      <c r="AU617" s="191" t="s">
        <v>83</v>
      </c>
      <c r="AY617" s="19" t="s">
        <v>146</v>
      </c>
      <c r="BE617" s="192">
        <f>IF(N617="základní",J617,0)</f>
        <v>0</v>
      </c>
      <c r="BF617" s="192">
        <f>IF(N617="snížená",J617,0)</f>
        <v>0</v>
      </c>
      <c r="BG617" s="192">
        <f>IF(N617="zákl. přenesená",J617,0)</f>
        <v>0</v>
      </c>
      <c r="BH617" s="192">
        <f>IF(N617="sníž. přenesená",J617,0)</f>
        <v>0</v>
      </c>
      <c r="BI617" s="192">
        <f>IF(N617="nulová",J617,0)</f>
        <v>0</v>
      </c>
      <c r="BJ617" s="19" t="s">
        <v>81</v>
      </c>
      <c r="BK617" s="192">
        <f>ROUND(I617*H617,2)</f>
        <v>0</v>
      </c>
      <c r="BL617" s="19" t="s">
        <v>354</v>
      </c>
      <c r="BM617" s="191" t="s">
        <v>851</v>
      </c>
    </row>
    <row r="618" spans="1:65" s="2" customFormat="1">
      <c r="A618" s="36"/>
      <c r="B618" s="37"/>
      <c r="C618" s="38"/>
      <c r="D618" s="193" t="s">
        <v>155</v>
      </c>
      <c r="E618" s="38"/>
      <c r="F618" s="194" t="s">
        <v>852</v>
      </c>
      <c r="G618" s="38"/>
      <c r="H618" s="38"/>
      <c r="I618" s="195"/>
      <c r="J618" s="38"/>
      <c r="K618" s="38"/>
      <c r="L618" s="41"/>
      <c r="M618" s="253"/>
      <c r="N618" s="254"/>
      <c r="O618" s="255"/>
      <c r="P618" s="255"/>
      <c r="Q618" s="255"/>
      <c r="R618" s="255"/>
      <c r="S618" s="255"/>
      <c r="T618" s="256"/>
      <c r="U618" s="36"/>
      <c r="V618" s="36"/>
      <c r="W618" s="36"/>
      <c r="X618" s="36"/>
      <c r="Y618" s="36"/>
      <c r="Z618" s="36"/>
      <c r="AA618" s="36"/>
      <c r="AB618" s="36"/>
      <c r="AC618" s="36"/>
      <c r="AD618" s="36"/>
      <c r="AE618" s="36"/>
      <c r="AT618" s="19" t="s">
        <v>155</v>
      </c>
      <c r="AU618" s="19" t="s">
        <v>83</v>
      </c>
    </row>
    <row r="619" spans="1:65" s="2" customFormat="1" ht="6.95" customHeight="1">
      <c r="A619" s="36"/>
      <c r="B619" s="49"/>
      <c r="C619" s="50"/>
      <c r="D619" s="50"/>
      <c r="E619" s="50"/>
      <c r="F619" s="50"/>
      <c r="G619" s="50"/>
      <c r="H619" s="50"/>
      <c r="I619" s="50"/>
      <c r="J619" s="50"/>
      <c r="K619" s="50"/>
      <c r="L619" s="41"/>
      <c r="M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  <c r="AA619" s="36"/>
      <c r="AB619" s="36"/>
      <c r="AC619" s="36"/>
      <c r="AD619" s="36"/>
      <c r="AE619" s="36"/>
    </row>
  </sheetData>
  <sheetProtection algorithmName="SHA-512" hashValue="6rPyTEdXdlK0qIRFF/ZoMAD3f2id4QBD5zk+e+eXVMTeSWeRG8Do3gQ1mSy1nVr/8EDEmiyXS3HvKRnj+45MgQ==" saltValue="R5+ccP5ytHI96SY3rtPLAQP5qW2AM/7b1cdKnleziIeBnQUmUp1F8szA6mYhvUao2u/r/4bxSGhN+tHbait2uw==" spinCount="100000" sheet="1" objects="1" scenarios="1" formatColumns="0" formatRows="0" autoFilter="0"/>
  <autoFilter ref="C99:K618" xr:uid="{00000000-0009-0000-0000-000001000000}"/>
  <mergeCells count="9">
    <mergeCell ref="E50:H50"/>
    <mergeCell ref="E90:H90"/>
    <mergeCell ref="E92:H92"/>
    <mergeCell ref="L2:V2"/>
    <mergeCell ref="E7:H7"/>
    <mergeCell ref="E9:H9"/>
    <mergeCell ref="E18:H18"/>
    <mergeCell ref="E27:H27"/>
    <mergeCell ref="E48:H48"/>
  </mergeCells>
  <hyperlinks>
    <hyperlink ref="F104" r:id="rId1" xr:uid="{00000000-0004-0000-0100-000000000000}"/>
    <hyperlink ref="F113" r:id="rId2" xr:uid="{00000000-0004-0000-0100-000001000000}"/>
    <hyperlink ref="F138" r:id="rId3" xr:uid="{00000000-0004-0000-0100-000002000000}"/>
    <hyperlink ref="F140" r:id="rId4" xr:uid="{00000000-0004-0000-0100-000003000000}"/>
    <hyperlink ref="F143" r:id="rId5" xr:uid="{00000000-0004-0000-0100-000004000000}"/>
    <hyperlink ref="F145" r:id="rId6" xr:uid="{00000000-0004-0000-0100-000005000000}"/>
    <hyperlink ref="F149" r:id="rId7" xr:uid="{00000000-0004-0000-0100-000006000000}"/>
    <hyperlink ref="F156" r:id="rId8" xr:uid="{00000000-0004-0000-0100-000007000000}"/>
    <hyperlink ref="F170" r:id="rId9" xr:uid="{00000000-0004-0000-0100-000008000000}"/>
    <hyperlink ref="F183" r:id="rId10" xr:uid="{00000000-0004-0000-0100-000009000000}"/>
    <hyperlink ref="F189" r:id="rId11" xr:uid="{00000000-0004-0000-0100-00000A000000}"/>
    <hyperlink ref="F309" r:id="rId12" xr:uid="{00000000-0004-0000-0100-00000B000000}"/>
    <hyperlink ref="F318" r:id="rId13" xr:uid="{00000000-0004-0000-0100-00000C000000}"/>
    <hyperlink ref="F320" r:id="rId14" xr:uid="{00000000-0004-0000-0100-00000D000000}"/>
    <hyperlink ref="F324" r:id="rId15" xr:uid="{00000000-0004-0000-0100-00000E000000}"/>
    <hyperlink ref="F332" r:id="rId16" xr:uid="{00000000-0004-0000-0100-00000F000000}"/>
    <hyperlink ref="F338" r:id="rId17" xr:uid="{00000000-0004-0000-0100-000010000000}"/>
    <hyperlink ref="F340" r:id="rId18" xr:uid="{00000000-0004-0000-0100-000011000000}"/>
    <hyperlink ref="F348" r:id="rId19" xr:uid="{00000000-0004-0000-0100-000012000000}"/>
    <hyperlink ref="F367" r:id="rId20" xr:uid="{00000000-0004-0000-0100-000013000000}"/>
    <hyperlink ref="F371" r:id="rId21" xr:uid="{00000000-0004-0000-0100-000014000000}"/>
    <hyperlink ref="F373" r:id="rId22" xr:uid="{00000000-0004-0000-0100-000015000000}"/>
    <hyperlink ref="F380" r:id="rId23" xr:uid="{00000000-0004-0000-0100-000016000000}"/>
    <hyperlink ref="F407" r:id="rId24" xr:uid="{00000000-0004-0000-0100-000017000000}"/>
    <hyperlink ref="F409" r:id="rId25" xr:uid="{00000000-0004-0000-0100-000018000000}"/>
    <hyperlink ref="F411" r:id="rId26" xr:uid="{00000000-0004-0000-0100-000019000000}"/>
    <hyperlink ref="F414" r:id="rId27" xr:uid="{00000000-0004-0000-0100-00001A000000}"/>
    <hyperlink ref="F418" r:id="rId28" xr:uid="{00000000-0004-0000-0100-00001B000000}"/>
    <hyperlink ref="F421" r:id="rId29" xr:uid="{00000000-0004-0000-0100-00001C000000}"/>
    <hyperlink ref="F425" r:id="rId30" xr:uid="{00000000-0004-0000-0100-00001D000000}"/>
    <hyperlink ref="F429" r:id="rId31" xr:uid="{00000000-0004-0000-0100-00001E000000}"/>
    <hyperlink ref="F433" r:id="rId32" xr:uid="{00000000-0004-0000-0100-00001F000000}"/>
    <hyperlink ref="F440" r:id="rId33" xr:uid="{00000000-0004-0000-0100-000020000000}"/>
    <hyperlink ref="F467" r:id="rId34" xr:uid="{00000000-0004-0000-0100-000021000000}"/>
    <hyperlink ref="F487" r:id="rId35" xr:uid="{00000000-0004-0000-0100-000022000000}"/>
    <hyperlink ref="F489" r:id="rId36" xr:uid="{00000000-0004-0000-0100-000023000000}"/>
    <hyperlink ref="F523" r:id="rId37" xr:uid="{00000000-0004-0000-0100-000024000000}"/>
    <hyperlink ref="F545" r:id="rId38" xr:uid="{00000000-0004-0000-0100-000025000000}"/>
    <hyperlink ref="F547" r:id="rId39" xr:uid="{00000000-0004-0000-0100-000026000000}"/>
    <hyperlink ref="F549" r:id="rId40" xr:uid="{00000000-0004-0000-0100-000027000000}"/>
    <hyperlink ref="F552" r:id="rId41" xr:uid="{00000000-0004-0000-0100-000028000000}"/>
    <hyperlink ref="F555" r:id="rId42" xr:uid="{00000000-0004-0000-0100-000029000000}"/>
    <hyperlink ref="F559" r:id="rId43" xr:uid="{00000000-0004-0000-0100-00002A000000}"/>
    <hyperlink ref="F564" r:id="rId44" xr:uid="{00000000-0004-0000-0100-00002B000000}"/>
    <hyperlink ref="F568" r:id="rId45" xr:uid="{00000000-0004-0000-0100-00002C000000}"/>
    <hyperlink ref="F572" r:id="rId46" xr:uid="{00000000-0004-0000-0100-00002D000000}"/>
    <hyperlink ref="F575" r:id="rId47" xr:uid="{00000000-0004-0000-0100-00002E000000}"/>
    <hyperlink ref="F579" r:id="rId48" xr:uid="{00000000-0004-0000-0100-00002F000000}"/>
    <hyperlink ref="F581" r:id="rId49" xr:uid="{00000000-0004-0000-0100-000030000000}"/>
    <hyperlink ref="F585" r:id="rId50" xr:uid="{00000000-0004-0000-0100-000031000000}"/>
    <hyperlink ref="F592" r:id="rId51" xr:uid="{00000000-0004-0000-0100-000032000000}"/>
    <hyperlink ref="F613" r:id="rId52" xr:uid="{00000000-0004-0000-0100-000033000000}"/>
    <hyperlink ref="F616" r:id="rId53" xr:uid="{00000000-0004-0000-0100-000034000000}"/>
    <hyperlink ref="F618" r:id="rId54" xr:uid="{00000000-0004-0000-0100-000035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5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76"/>
  <sheetViews>
    <sheetView showGridLines="0" topLeftCell="A164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AT2" s="19" t="s">
        <v>86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2"/>
      <c r="AT3" s="19" t="s">
        <v>83</v>
      </c>
    </row>
    <row r="4" spans="1:46" s="1" customFormat="1" ht="24.95" customHeight="1">
      <c r="B4" s="22"/>
      <c r="D4" s="112" t="s">
        <v>103</v>
      </c>
      <c r="L4" s="22"/>
      <c r="M4" s="113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14" t="s">
        <v>16</v>
      </c>
      <c r="L6" s="22"/>
    </row>
    <row r="7" spans="1:46" s="1" customFormat="1" ht="16.5" customHeight="1">
      <c r="B7" s="22"/>
      <c r="E7" s="391" t="str">
        <f>'Rekapitulace stavby'!K6</f>
        <v>Novostavba termoskladu v Malých Hošticích</v>
      </c>
      <c r="F7" s="392"/>
      <c r="G7" s="392"/>
      <c r="H7" s="392"/>
      <c r="L7" s="22"/>
    </row>
    <row r="8" spans="1:46" s="2" customFormat="1" ht="12" customHeight="1">
      <c r="A8" s="36"/>
      <c r="B8" s="41"/>
      <c r="C8" s="36"/>
      <c r="D8" s="114" t="s">
        <v>104</v>
      </c>
      <c r="E8" s="36"/>
      <c r="F8" s="36"/>
      <c r="G8" s="36"/>
      <c r="H8" s="36"/>
      <c r="I8" s="36"/>
      <c r="J8" s="36"/>
      <c r="K8" s="36"/>
      <c r="L8" s="115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93" t="s">
        <v>853</v>
      </c>
      <c r="F9" s="394"/>
      <c r="G9" s="394"/>
      <c r="H9" s="394"/>
      <c r="I9" s="36"/>
      <c r="J9" s="36"/>
      <c r="K9" s="36"/>
      <c r="L9" s="115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115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14" t="s">
        <v>18</v>
      </c>
      <c r="E11" s="36"/>
      <c r="F11" s="105" t="s">
        <v>19</v>
      </c>
      <c r="G11" s="36"/>
      <c r="H11" s="36"/>
      <c r="I11" s="114" t="s">
        <v>20</v>
      </c>
      <c r="J11" s="105" t="s">
        <v>19</v>
      </c>
      <c r="K11" s="36"/>
      <c r="L11" s="115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14" t="s">
        <v>21</v>
      </c>
      <c r="E12" s="36"/>
      <c r="F12" s="105" t="s">
        <v>22</v>
      </c>
      <c r="G12" s="36"/>
      <c r="H12" s="36"/>
      <c r="I12" s="114" t="s">
        <v>23</v>
      </c>
      <c r="J12" s="116" t="str">
        <f>'Rekapitulace stavby'!AN8</f>
        <v>13. 3. 2022</v>
      </c>
      <c r="K12" s="36"/>
      <c r="L12" s="115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41"/>
      <c r="C13" s="36"/>
      <c r="D13" s="36"/>
      <c r="E13" s="36"/>
      <c r="F13" s="36"/>
      <c r="G13" s="36"/>
      <c r="H13" s="36"/>
      <c r="I13" s="36"/>
      <c r="J13" s="36"/>
      <c r="K13" s="36"/>
      <c r="L13" s="115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14" t="s">
        <v>25</v>
      </c>
      <c r="E14" s="36"/>
      <c r="F14" s="36"/>
      <c r="G14" s="36"/>
      <c r="H14" s="36"/>
      <c r="I14" s="114" t="s">
        <v>26</v>
      </c>
      <c r="J14" s="105" t="s">
        <v>27</v>
      </c>
      <c r="K14" s="36"/>
      <c r="L14" s="115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5" t="s">
        <v>28</v>
      </c>
      <c r="F15" s="36"/>
      <c r="G15" s="36"/>
      <c r="H15" s="36"/>
      <c r="I15" s="114" t="s">
        <v>29</v>
      </c>
      <c r="J15" s="105" t="s">
        <v>19</v>
      </c>
      <c r="K15" s="36"/>
      <c r="L15" s="115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115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14" t="s">
        <v>30</v>
      </c>
      <c r="E17" s="36"/>
      <c r="F17" s="36"/>
      <c r="G17" s="36"/>
      <c r="H17" s="36"/>
      <c r="I17" s="114" t="s">
        <v>26</v>
      </c>
      <c r="J17" s="32" t="str">
        <f>'Rekapitulace stavby'!AN13</f>
        <v>Vyplň údaj</v>
      </c>
      <c r="K17" s="36"/>
      <c r="L17" s="11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95" t="str">
        <f>'Rekapitulace stavby'!E14</f>
        <v>Vyplň údaj</v>
      </c>
      <c r="F18" s="396"/>
      <c r="G18" s="396"/>
      <c r="H18" s="396"/>
      <c r="I18" s="114" t="s">
        <v>29</v>
      </c>
      <c r="J18" s="32" t="str">
        <f>'Rekapitulace stavby'!AN14</f>
        <v>Vyplň údaj</v>
      </c>
      <c r="K18" s="36"/>
      <c r="L18" s="115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115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14" t="s">
        <v>32</v>
      </c>
      <c r="E20" s="36"/>
      <c r="F20" s="36"/>
      <c r="G20" s="36"/>
      <c r="H20" s="36"/>
      <c r="I20" s="114" t="s">
        <v>26</v>
      </c>
      <c r="J20" s="105" t="s">
        <v>19</v>
      </c>
      <c r="K20" s="36"/>
      <c r="L20" s="115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5" t="s">
        <v>33</v>
      </c>
      <c r="F21" s="36"/>
      <c r="G21" s="36"/>
      <c r="H21" s="36"/>
      <c r="I21" s="114" t="s">
        <v>29</v>
      </c>
      <c r="J21" s="105" t="s">
        <v>19</v>
      </c>
      <c r="K21" s="36"/>
      <c r="L21" s="115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115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14" t="s">
        <v>35</v>
      </c>
      <c r="E23" s="36"/>
      <c r="F23" s="36"/>
      <c r="G23" s="36"/>
      <c r="H23" s="36"/>
      <c r="I23" s="114" t="s">
        <v>26</v>
      </c>
      <c r="J23" s="105" t="str">
        <f>IF('Rekapitulace stavby'!AN19="","",'Rekapitulace stavby'!AN19)</f>
        <v/>
      </c>
      <c r="K23" s="36"/>
      <c r="L23" s="115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5" t="str">
        <f>IF('Rekapitulace stavby'!E20="","",'Rekapitulace stavby'!E20)</f>
        <v xml:space="preserve"> </v>
      </c>
      <c r="F24" s="36"/>
      <c r="G24" s="36"/>
      <c r="H24" s="36"/>
      <c r="I24" s="114" t="s">
        <v>29</v>
      </c>
      <c r="J24" s="105" t="str">
        <f>IF('Rekapitulace stavby'!AN20="","",'Rekapitulace stavby'!AN20)</f>
        <v/>
      </c>
      <c r="K24" s="36"/>
      <c r="L24" s="115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115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14" t="s">
        <v>37</v>
      </c>
      <c r="E26" s="36"/>
      <c r="F26" s="36"/>
      <c r="G26" s="36"/>
      <c r="H26" s="36"/>
      <c r="I26" s="36"/>
      <c r="J26" s="36"/>
      <c r="K26" s="36"/>
      <c r="L26" s="115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71.25" customHeight="1">
      <c r="A27" s="117"/>
      <c r="B27" s="118"/>
      <c r="C27" s="117"/>
      <c r="D27" s="117"/>
      <c r="E27" s="397" t="s">
        <v>38</v>
      </c>
      <c r="F27" s="397"/>
      <c r="G27" s="397"/>
      <c r="H27" s="397"/>
      <c r="I27" s="117"/>
      <c r="J27" s="117"/>
      <c r="K27" s="117"/>
      <c r="L27" s="119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115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20"/>
      <c r="E29" s="120"/>
      <c r="F29" s="120"/>
      <c r="G29" s="120"/>
      <c r="H29" s="120"/>
      <c r="I29" s="120"/>
      <c r="J29" s="120"/>
      <c r="K29" s="120"/>
      <c r="L29" s="115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21" t="s">
        <v>39</v>
      </c>
      <c r="E30" s="36"/>
      <c r="F30" s="36"/>
      <c r="G30" s="36"/>
      <c r="H30" s="36"/>
      <c r="I30" s="36"/>
      <c r="J30" s="122">
        <f>ROUND(J86, 2)</f>
        <v>0</v>
      </c>
      <c r="K30" s="36"/>
      <c r="L30" s="115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20"/>
      <c r="E31" s="120"/>
      <c r="F31" s="120"/>
      <c r="G31" s="120"/>
      <c r="H31" s="120"/>
      <c r="I31" s="120"/>
      <c r="J31" s="120"/>
      <c r="K31" s="120"/>
      <c r="L31" s="115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23" t="s">
        <v>41</v>
      </c>
      <c r="G32" s="36"/>
      <c r="H32" s="36"/>
      <c r="I32" s="123" t="s">
        <v>40</v>
      </c>
      <c r="J32" s="123" t="s">
        <v>42</v>
      </c>
      <c r="K32" s="36"/>
      <c r="L32" s="115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24" t="s">
        <v>43</v>
      </c>
      <c r="E33" s="114" t="s">
        <v>44</v>
      </c>
      <c r="F33" s="125">
        <f>ROUND((SUM(BE86:BE175)),  2)</f>
        <v>0</v>
      </c>
      <c r="G33" s="36"/>
      <c r="H33" s="36"/>
      <c r="I33" s="126">
        <v>0.21</v>
      </c>
      <c r="J33" s="125">
        <f>ROUND(((SUM(BE86:BE175))*I33),  2)</f>
        <v>0</v>
      </c>
      <c r="K33" s="36"/>
      <c r="L33" s="115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14" t="s">
        <v>45</v>
      </c>
      <c r="F34" s="125">
        <f>ROUND((SUM(BF86:BF175)),  2)</f>
        <v>0</v>
      </c>
      <c r="G34" s="36"/>
      <c r="H34" s="36"/>
      <c r="I34" s="126">
        <v>0.15</v>
      </c>
      <c r="J34" s="125">
        <f>ROUND(((SUM(BF86:BF175))*I34),  2)</f>
        <v>0</v>
      </c>
      <c r="K34" s="36"/>
      <c r="L34" s="115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14" t="s">
        <v>46</v>
      </c>
      <c r="F35" s="125">
        <f>ROUND((SUM(BG86:BG175)),  2)</f>
        <v>0</v>
      </c>
      <c r="G35" s="36"/>
      <c r="H35" s="36"/>
      <c r="I35" s="126">
        <v>0.21</v>
      </c>
      <c r="J35" s="125">
        <f>0</f>
        <v>0</v>
      </c>
      <c r="K35" s="36"/>
      <c r="L35" s="115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14" t="s">
        <v>47</v>
      </c>
      <c r="F36" s="125">
        <f>ROUND((SUM(BH86:BH175)),  2)</f>
        <v>0</v>
      </c>
      <c r="G36" s="36"/>
      <c r="H36" s="36"/>
      <c r="I36" s="126">
        <v>0.15</v>
      </c>
      <c r="J36" s="125">
        <f>0</f>
        <v>0</v>
      </c>
      <c r="K36" s="36"/>
      <c r="L36" s="115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14" t="s">
        <v>48</v>
      </c>
      <c r="F37" s="125">
        <f>ROUND((SUM(BI86:BI175)),  2)</f>
        <v>0</v>
      </c>
      <c r="G37" s="36"/>
      <c r="H37" s="36"/>
      <c r="I37" s="126">
        <v>0</v>
      </c>
      <c r="J37" s="125">
        <f>0</f>
        <v>0</v>
      </c>
      <c r="K37" s="36"/>
      <c r="L37" s="115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115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7"/>
      <c r="D39" s="128" t="s">
        <v>49</v>
      </c>
      <c r="E39" s="129"/>
      <c r="F39" s="129"/>
      <c r="G39" s="130" t="s">
        <v>50</v>
      </c>
      <c r="H39" s="131" t="s">
        <v>51</v>
      </c>
      <c r="I39" s="129"/>
      <c r="J39" s="132">
        <f>SUM(J30:J37)</f>
        <v>0</v>
      </c>
      <c r="K39" s="133"/>
      <c r="L39" s="115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34"/>
      <c r="C40" s="135"/>
      <c r="D40" s="135"/>
      <c r="E40" s="135"/>
      <c r="F40" s="135"/>
      <c r="G40" s="135"/>
      <c r="H40" s="135"/>
      <c r="I40" s="135"/>
      <c r="J40" s="135"/>
      <c r="K40" s="135"/>
      <c r="L40" s="115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36"/>
      <c r="C44" s="137"/>
      <c r="D44" s="137"/>
      <c r="E44" s="137"/>
      <c r="F44" s="137"/>
      <c r="G44" s="137"/>
      <c r="H44" s="137"/>
      <c r="I44" s="137"/>
      <c r="J44" s="137"/>
      <c r="K44" s="137"/>
      <c r="L44" s="115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5" t="s">
        <v>106</v>
      </c>
      <c r="D45" s="38"/>
      <c r="E45" s="38"/>
      <c r="F45" s="38"/>
      <c r="G45" s="38"/>
      <c r="H45" s="38"/>
      <c r="I45" s="38"/>
      <c r="J45" s="38"/>
      <c r="K45" s="38"/>
      <c r="L45" s="115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115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38"/>
      <c r="J47" s="38"/>
      <c r="K47" s="38"/>
      <c r="L47" s="115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89" t="str">
        <f>E7</f>
        <v>Novostavba termoskladu v Malých Hošticích</v>
      </c>
      <c r="F48" s="390"/>
      <c r="G48" s="390"/>
      <c r="H48" s="390"/>
      <c r="I48" s="38"/>
      <c r="J48" s="38"/>
      <c r="K48" s="38"/>
      <c r="L48" s="115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104</v>
      </c>
      <c r="D49" s="38"/>
      <c r="E49" s="38"/>
      <c r="F49" s="38"/>
      <c r="G49" s="38"/>
      <c r="H49" s="38"/>
      <c r="I49" s="38"/>
      <c r="J49" s="38"/>
      <c r="K49" s="38"/>
      <c r="L49" s="115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77" t="str">
        <f>E9</f>
        <v xml:space="preserve">02 - Dešťová kanalizace </v>
      </c>
      <c r="F50" s="388"/>
      <c r="G50" s="388"/>
      <c r="H50" s="388"/>
      <c r="I50" s="38"/>
      <c r="J50" s="38"/>
      <c r="K50" s="38"/>
      <c r="L50" s="115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115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21</v>
      </c>
      <c r="D52" s="38"/>
      <c r="E52" s="38"/>
      <c r="F52" s="29" t="str">
        <f>F12</f>
        <v>k.ú. Malé Hoštice, parc.č. 363/1</v>
      </c>
      <c r="G52" s="38"/>
      <c r="H52" s="38"/>
      <c r="I52" s="31" t="s">
        <v>23</v>
      </c>
      <c r="J52" s="61" t="str">
        <f>IF(J12="","",J12)</f>
        <v>13. 3. 2022</v>
      </c>
      <c r="K52" s="38"/>
      <c r="L52" s="115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115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5.2" customHeight="1">
      <c r="A54" s="36"/>
      <c r="B54" s="37"/>
      <c r="C54" s="31" t="s">
        <v>25</v>
      </c>
      <c r="D54" s="38"/>
      <c r="E54" s="38"/>
      <c r="F54" s="29" t="str">
        <f>E15</f>
        <v>ZP Otice, a.s., Hlavní 266, 747 81 Otice</v>
      </c>
      <c r="G54" s="38"/>
      <c r="H54" s="38"/>
      <c r="I54" s="31" t="s">
        <v>32</v>
      </c>
      <c r="J54" s="34" t="str">
        <f>E21</f>
        <v>Ing. Martin Heider</v>
      </c>
      <c r="K54" s="38"/>
      <c r="L54" s="115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1" t="s">
        <v>30</v>
      </c>
      <c r="D55" s="38"/>
      <c r="E55" s="38"/>
      <c r="F55" s="29" t="str">
        <f>IF(E18="","",E18)</f>
        <v>Vyplň údaj</v>
      </c>
      <c r="G55" s="38"/>
      <c r="H55" s="38"/>
      <c r="I55" s="31" t="s">
        <v>35</v>
      </c>
      <c r="J55" s="34" t="str">
        <f>E24</f>
        <v xml:space="preserve"> </v>
      </c>
      <c r="K55" s="38"/>
      <c r="L55" s="115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115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38" t="s">
        <v>107</v>
      </c>
      <c r="D57" s="139"/>
      <c r="E57" s="139"/>
      <c r="F57" s="139"/>
      <c r="G57" s="139"/>
      <c r="H57" s="139"/>
      <c r="I57" s="139"/>
      <c r="J57" s="140" t="s">
        <v>108</v>
      </c>
      <c r="K57" s="139"/>
      <c r="L57" s="115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115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41" t="s">
        <v>71</v>
      </c>
      <c r="D59" s="38"/>
      <c r="E59" s="38"/>
      <c r="F59" s="38"/>
      <c r="G59" s="38"/>
      <c r="H59" s="38"/>
      <c r="I59" s="38"/>
      <c r="J59" s="79">
        <f>J86</f>
        <v>0</v>
      </c>
      <c r="K59" s="38"/>
      <c r="L59" s="115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109</v>
      </c>
    </row>
    <row r="60" spans="1:47" s="9" customFormat="1" ht="24.95" customHeight="1">
      <c r="B60" s="142"/>
      <c r="C60" s="143"/>
      <c r="D60" s="144" t="s">
        <v>110</v>
      </c>
      <c r="E60" s="145"/>
      <c r="F60" s="145"/>
      <c r="G60" s="145"/>
      <c r="H60" s="145"/>
      <c r="I60" s="145"/>
      <c r="J60" s="146">
        <f>J87</f>
        <v>0</v>
      </c>
      <c r="K60" s="143"/>
      <c r="L60" s="147"/>
    </row>
    <row r="61" spans="1:47" s="10" customFormat="1" ht="19.899999999999999" customHeight="1">
      <c r="B61" s="148"/>
      <c r="C61" s="99"/>
      <c r="D61" s="149" t="s">
        <v>111</v>
      </c>
      <c r="E61" s="150"/>
      <c r="F61" s="150"/>
      <c r="G61" s="150"/>
      <c r="H61" s="150"/>
      <c r="I61" s="150"/>
      <c r="J61" s="151">
        <f>J88</f>
        <v>0</v>
      </c>
      <c r="K61" s="99"/>
      <c r="L61" s="152"/>
    </row>
    <row r="62" spans="1:47" s="10" customFormat="1" ht="19.899999999999999" customHeight="1">
      <c r="B62" s="148"/>
      <c r="C62" s="99"/>
      <c r="D62" s="149" t="s">
        <v>854</v>
      </c>
      <c r="E62" s="150"/>
      <c r="F62" s="150"/>
      <c r="G62" s="150"/>
      <c r="H62" s="150"/>
      <c r="I62" s="150"/>
      <c r="J62" s="151">
        <f>J124</f>
        <v>0</v>
      </c>
      <c r="K62" s="99"/>
      <c r="L62" s="152"/>
    </row>
    <row r="63" spans="1:47" s="10" customFormat="1" ht="19.899999999999999" customHeight="1">
      <c r="B63" s="148"/>
      <c r="C63" s="99"/>
      <c r="D63" s="149" t="s">
        <v>855</v>
      </c>
      <c r="E63" s="150"/>
      <c r="F63" s="150"/>
      <c r="G63" s="150"/>
      <c r="H63" s="150"/>
      <c r="I63" s="150"/>
      <c r="J63" s="151">
        <f>J132</f>
        <v>0</v>
      </c>
      <c r="K63" s="99"/>
      <c r="L63" s="152"/>
    </row>
    <row r="64" spans="1:47" s="10" customFormat="1" ht="19.899999999999999" customHeight="1">
      <c r="B64" s="148"/>
      <c r="C64" s="99"/>
      <c r="D64" s="149" t="s">
        <v>124</v>
      </c>
      <c r="E64" s="150"/>
      <c r="F64" s="150"/>
      <c r="G64" s="150"/>
      <c r="H64" s="150"/>
      <c r="I64" s="150"/>
      <c r="J64" s="151">
        <f>J158</f>
        <v>0</v>
      </c>
      <c r="K64" s="99"/>
      <c r="L64" s="152"/>
    </row>
    <row r="65" spans="1:31" s="9" customFormat="1" ht="24.95" customHeight="1">
      <c r="B65" s="142"/>
      <c r="C65" s="143"/>
      <c r="D65" s="144" t="s">
        <v>125</v>
      </c>
      <c r="E65" s="145"/>
      <c r="F65" s="145"/>
      <c r="G65" s="145"/>
      <c r="H65" s="145"/>
      <c r="I65" s="145"/>
      <c r="J65" s="146">
        <f>J161</f>
        <v>0</v>
      </c>
      <c r="K65" s="143"/>
      <c r="L65" s="147"/>
    </row>
    <row r="66" spans="1:31" s="10" customFormat="1" ht="19.899999999999999" customHeight="1">
      <c r="B66" s="148"/>
      <c r="C66" s="99"/>
      <c r="D66" s="149" t="s">
        <v>856</v>
      </c>
      <c r="E66" s="150"/>
      <c r="F66" s="150"/>
      <c r="G66" s="150"/>
      <c r="H66" s="150"/>
      <c r="I66" s="150"/>
      <c r="J66" s="151">
        <f>J162</f>
        <v>0</v>
      </c>
      <c r="K66" s="99"/>
      <c r="L66" s="152"/>
    </row>
    <row r="67" spans="1:31" s="2" customFormat="1" ht="21.75" customHeight="1">
      <c r="A67" s="36"/>
      <c r="B67" s="37"/>
      <c r="C67" s="38"/>
      <c r="D67" s="38"/>
      <c r="E67" s="38"/>
      <c r="F67" s="38"/>
      <c r="G67" s="38"/>
      <c r="H67" s="38"/>
      <c r="I67" s="38"/>
      <c r="J67" s="38"/>
      <c r="K67" s="38"/>
      <c r="L67" s="115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</row>
    <row r="68" spans="1:31" s="2" customFormat="1" ht="6.95" customHeight="1">
      <c r="A68" s="36"/>
      <c r="B68" s="49"/>
      <c r="C68" s="50"/>
      <c r="D68" s="50"/>
      <c r="E68" s="50"/>
      <c r="F68" s="50"/>
      <c r="G68" s="50"/>
      <c r="H68" s="50"/>
      <c r="I68" s="50"/>
      <c r="J68" s="50"/>
      <c r="K68" s="50"/>
      <c r="L68" s="115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</row>
    <row r="72" spans="1:31" s="2" customFormat="1" ht="6.95" customHeight="1">
      <c r="A72" s="36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115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31" s="2" customFormat="1" ht="24.95" customHeight="1">
      <c r="A73" s="36"/>
      <c r="B73" s="37"/>
      <c r="C73" s="25" t="s">
        <v>131</v>
      </c>
      <c r="D73" s="38"/>
      <c r="E73" s="38"/>
      <c r="F73" s="38"/>
      <c r="G73" s="38"/>
      <c r="H73" s="38"/>
      <c r="I73" s="38"/>
      <c r="J73" s="38"/>
      <c r="K73" s="38"/>
      <c r="L73" s="115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s="2" customFormat="1" ht="6.95" customHeight="1">
      <c r="A74" s="36"/>
      <c r="B74" s="37"/>
      <c r="C74" s="38"/>
      <c r="D74" s="38"/>
      <c r="E74" s="38"/>
      <c r="F74" s="38"/>
      <c r="G74" s="38"/>
      <c r="H74" s="38"/>
      <c r="I74" s="38"/>
      <c r="J74" s="38"/>
      <c r="K74" s="38"/>
      <c r="L74" s="115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12" customHeight="1">
      <c r="A75" s="36"/>
      <c r="B75" s="37"/>
      <c r="C75" s="31" t="s">
        <v>16</v>
      </c>
      <c r="D75" s="38"/>
      <c r="E75" s="38"/>
      <c r="F75" s="38"/>
      <c r="G75" s="38"/>
      <c r="H75" s="38"/>
      <c r="I75" s="38"/>
      <c r="J75" s="38"/>
      <c r="K75" s="38"/>
      <c r="L75" s="115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16.5" customHeight="1">
      <c r="A76" s="36"/>
      <c r="B76" s="37"/>
      <c r="C76" s="38"/>
      <c r="D76" s="38"/>
      <c r="E76" s="389" t="str">
        <f>E7</f>
        <v>Novostavba termoskladu v Malých Hošticích</v>
      </c>
      <c r="F76" s="390"/>
      <c r="G76" s="390"/>
      <c r="H76" s="390"/>
      <c r="I76" s="38"/>
      <c r="J76" s="38"/>
      <c r="K76" s="38"/>
      <c r="L76" s="115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2" customHeight="1">
      <c r="A77" s="36"/>
      <c r="B77" s="37"/>
      <c r="C77" s="31" t="s">
        <v>104</v>
      </c>
      <c r="D77" s="38"/>
      <c r="E77" s="38"/>
      <c r="F77" s="38"/>
      <c r="G77" s="38"/>
      <c r="H77" s="38"/>
      <c r="I77" s="38"/>
      <c r="J77" s="38"/>
      <c r="K77" s="38"/>
      <c r="L77" s="115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16.5" customHeight="1">
      <c r="A78" s="36"/>
      <c r="B78" s="37"/>
      <c r="C78" s="38"/>
      <c r="D78" s="38"/>
      <c r="E78" s="377" t="str">
        <f>E9</f>
        <v xml:space="preserve">02 - Dešťová kanalizace </v>
      </c>
      <c r="F78" s="388"/>
      <c r="G78" s="388"/>
      <c r="H78" s="388"/>
      <c r="I78" s="38"/>
      <c r="J78" s="38"/>
      <c r="K78" s="38"/>
      <c r="L78" s="115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6.95" customHeight="1">
      <c r="A79" s="36"/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115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12" customHeight="1">
      <c r="A80" s="36"/>
      <c r="B80" s="37"/>
      <c r="C80" s="31" t="s">
        <v>21</v>
      </c>
      <c r="D80" s="38"/>
      <c r="E80" s="38"/>
      <c r="F80" s="29" t="str">
        <f>F12</f>
        <v>k.ú. Malé Hoštice, parc.č. 363/1</v>
      </c>
      <c r="G80" s="38"/>
      <c r="H80" s="38"/>
      <c r="I80" s="31" t="s">
        <v>23</v>
      </c>
      <c r="J80" s="61" t="str">
        <f>IF(J12="","",J12)</f>
        <v>13. 3. 2022</v>
      </c>
      <c r="K80" s="38"/>
      <c r="L80" s="115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6.95" customHeight="1">
      <c r="A81" s="36"/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115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15.2" customHeight="1">
      <c r="A82" s="36"/>
      <c r="B82" s="37"/>
      <c r="C82" s="31" t="s">
        <v>25</v>
      </c>
      <c r="D82" s="38"/>
      <c r="E82" s="38"/>
      <c r="F82" s="29" t="str">
        <f>E15</f>
        <v>ZP Otice, a.s., Hlavní 266, 747 81 Otice</v>
      </c>
      <c r="G82" s="38"/>
      <c r="H82" s="38"/>
      <c r="I82" s="31" t="s">
        <v>32</v>
      </c>
      <c r="J82" s="34" t="str">
        <f>E21</f>
        <v>Ing. Martin Heider</v>
      </c>
      <c r="K82" s="38"/>
      <c r="L82" s="115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2" customFormat="1" ht="15.2" customHeight="1">
      <c r="A83" s="36"/>
      <c r="B83" s="37"/>
      <c r="C83" s="31" t="s">
        <v>30</v>
      </c>
      <c r="D83" s="38"/>
      <c r="E83" s="38"/>
      <c r="F83" s="29" t="str">
        <f>IF(E18="","",E18)</f>
        <v>Vyplň údaj</v>
      </c>
      <c r="G83" s="38"/>
      <c r="H83" s="38"/>
      <c r="I83" s="31" t="s">
        <v>35</v>
      </c>
      <c r="J83" s="34" t="str">
        <f>E24</f>
        <v xml:space="preserve"> </v>
      </c>
      <c r="K83" s="38"/>
      <c r="L83" s="115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2" customFormat="1" ht="10.35" customHeight="1">
      <c r="A84" s="36"/>
      <c r="B84" s="37"/>
      <c r="C84" s="38"/>
      <c r="D84" s="38"/>
      <c r="E84" s="38"/>
      <c r="F84" s="38"/>
      <c r="G84" s="38"/>
      <c r="H84" s="38"/>
      <c r="I84" s="38"/>
      <c r="J84" s="38"/>
      <c r="K84" s="38"/>
      <c r="L84" s="115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5" s="11" customFormat="1" ht="29.25" customHeight="1">
      <c r="A85" s="153"/>
      <c r="B85" s="154"/>
      <c r="C85" s="155" t="s">
        <v>132</v>
      </c>
      <c r="D85" s="156" t="s">
        <v>58</v>
      </c>
      <c r="E85" s="156" t="s">
        <v>54</v>
      </c>
      <c r="F85" s="156" t="s">
        <v>55</v>
      </c>
      <c r="G85" s="156" t="s">
        <v>133</v>
      </c>
      <c r="H85" s="156" t="s">
        <v>134</v>
      </c>
      <c r="I85" s="156" t="s">
        <v>135</v>
      </c>
      <c r="J85" s="156" t="s">
        <v>108</v>
      </c>
      <c r="K85" s="157" t="s">
        <v>136</v>
      </c>
      <c r="L85" s="158"/>
      <c r="M85" s="70" t="s">
        <v>19</v>
      </c>
      <c r="N85" s="71" t="s">
        <v>43</v>
      </c>
      <c r="O85" s="71" t="s">
        <v>137</v>
      </c>
      <c r="P85" s="71" t="s">
        <v>138</v>
      </c>
      <c r="Q85" s="71" t="s">
        <v>139</v>
      </c>
      <c r="R85" s="71" t="s">
        <v>140</v>
      </c>
      <c r="S85" s="71" t="s">
        <v>141</v>
      </c>
      <c r="T85" s="72" t="s">
        <v>142</v>
      </c>
      <c r="U85" s="153"/>
      <c r="V85" s="153"/>
      <c r="W85" s="153"/>
      <c r="X85" s="153"/>
      <c r="Y85" s="153"/>
      <c r="Z85" s="153"/>
      <c r="AA85" s="153"/>
      <c r="AB85" s="153"/>
      <c r="AC85" s="153"/>
      <c r="AD85" s="153"/>
      <c r="AE85" s="153"/>
    </row>
    <row r="86" spans="1:65" s="2" customFormat="1" ht="22.9" customHeight="1">
      <c r="A86" s="36"/>
      <c r="B86" s="37"/>
      <c r="C86" s="77" t="s">
        <v>143</v>
      </c>
      <c r="D86" s="38"/>
      <c r="E86" s="38"/>
      <c r="F86" s="38"/>
      <c r="G86" s="38"/>
      <c r="H86" s="38"/>
      <c r="I86" s="38"/>
      <c r="J86" s="159">
        <f>BK86</f>
        <v>0</v>
      </c>
      <c r="K86" s="38"/>
      <c r="L86" s="41"/>
      <c r="M86" s="73"/>
      <c r="N86" s="160"/>
      <c r="O86" s="74"/>
      <c r="P86" s="161">
        <f>P87+P161</f>
        <v>0</v>
      </c>
      <c r="Q86" s="74"/>
      <c r="R86" s="161">
        <f>R87+R161</f>
        <v>96.131355120000009</v>
      </c>
      <c r="S86" s="74"/>
      <c r="T86" s="162">
        <f>T87+T161</f>
        <v>0</v>
      </c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T86" s="19" t="s">
        <v>72</v>
      </c>
      <c r="AU86" s="19" t="s">
        <v>109</v>
      </c>
      <c r="BK86" s="163">
        <f>BK87+BK161</f>
        <v>0</v>
      </c>
    </row>
    <row r="87" spans="1:65" s="12" customFormat="1" ht="25.9" customHeight="1">
      <c r="B87" s="164"/>
      <c r="C87" s="165"/>
      <c r="D87" s="166" t="s">
        <v>72</v>
      </c>
      <c r="E87" s="167" t="s">
        <v>144</v>
      </c>
      <c r="F87" s="167" t="s">
        <v>145</v>
      </c>
      <c r="G87" s="165"/>
      <c r="H87" s="165"/>
      <c r="I87" s="168"/>
      <c r="J87" s="169">
        <f>BK87</f>
        <v>0</v>
      </c>
      <c r="K87" s="165"/>
      <c r="L87" s="170"/>
      <c r="M87" s="171"/>
      <c r="N87" s="172"/>
      <c r="O87" s="172"/>
      <c r="P87" s="173">
        <f>P88+P124+P132+P158</f>
        <v>0</v>
      </c>
      <c r="Q87" s="172"/>
      <c r="R87" s="173">
        <f>R88+R124+R132+R158</f>
        <v>95.056355120000006</v>
      </c>
      <c r="S87" s="172"/>
      <c r="T87" s="174">
        <f>T88+T124+T132+T158</f>
        <v>0</v>
      </c>
      <c r="AR87" s="175" t="s">
        <v>81</v>
      </c>
      <c r="AT87" s="176" t="s">
        <v>72</v>
      </c>
      <c r="AU87" s="176" t="s">
        <v>73</v>
      </c>
      <c r="AY87" s="175" t="s">
        <v>146</v>
      </c>
      <c r="BK87" s="177">
        <f>BK88+BK124+BK132+BK158</f>
        <v>0</v>
      </c>
    </row>
    <row r="88" spans="1:65" s="12" customFormat="1" ht="22.9" customHeight="1">
      <c r="B88" s="164"/>
      <c r="C88" s="165"/>
      <c r="D88" s="166" t="s">
        <v>72</v>
      </c>
      <c r="E88" s="178" t="s">
        <v>81</v>
      </c>
      <c r="F88" s="178" t="s">
        <v>147</v>
      </c>
      <c r="G88" s="165"/>
      <c r="H88" s="165"/>
      <c r="I88" s="168"/>
      <c r="J88" s="179">
        <f>BK88</f>
        <v>0</v>
      </c>
      <c r="K88" s="165"/>
      <c r="L88" s="170"/>
      <c r="M88" s="171"/>
      <c r="N88" s="172"/>
      <c r="O88" s="172"/>
      <c r="P88" s="173">
        <f>SUM(P89:P123)</f>
        <v>0</v>
      </c>
      <c r="Q88" s="172"/>
      <c r="R88" s="173">
        <f>SUM(R89:R123)</f>
        <v>67.073999999999998</v>
      </c>
      <c r="S88" s="172"/>
      <c r="T88" s="174">
        <f>SUM(T89:T123)</f>
        <v>0</v>
      </c>
      <c r="AR88" s="175" t="s">
        <v>81</v>
      </c>
      <c r="AT88" s="176" t="s">
        <v>72</v>
      </c>
      <c r="AU88" s="176" t="s">
        <v>81</v>
      </c>
      <c r="AY88" s="175" t="s">
        <v>146</v>
      </c>
      <c r="BK88" s="177">
        <f>SUM(BK89:BK123)</f>
        <v>0</v>
      </c>
    </row>
    <row r="89" spans="1:65" s="2" customFormat="1" ht="44.25" customHeight="1">
      <c r="A89" s="36"/>
      <c r="B89" s="37"/>
      <c r="C89" s="180" t="s">
        <v>81</v>
      </c>
      <c r="D89" s="180" t="s">
        <v>148</v>
      </c>
      <c r="E89" s="181" t="s">
        <v>857</v>
      </c>
      <c r="F89" s="182" t="s">
        <v>858</v>
      </c>
      <c r="G89" s="183" t="s">
        <v>151</v>
      </c>
      <c r="H89" s="184">
        <v>29.696000000000002</v>
      </c>
      <c r="I89" s="185"/>
      <c r="J89" s="186">
        <f>ROUND(I89*H89,2)</f>
        <v>0</v>
      </c>
      <c r="K89" s="182" t="s">
        <v>152</v>
      </c>
      <c r="L89" s="41"/>
      <c r="M89" s="187" t="s">
        <v>19</v>
      </c>
      <c r="N89" s="188" t="s">
        <v>44</v>
      </c>
      <c r="O89" s="66"/>
      <c r="P89" s="189">
        <f>O89*H89</f>
        <v>0</v>
      </c>
      <c r="Q89" s="189">
        <v>0</v>
      </c>
      <c r="R89" s="189">
        <f>Q89*H89</f>
        <v>0</v>
      </c>
      <c r="S89" s="189">
        <v>0</v>
      </c>
      <c r="T89" s="190">
        <f>S89*H89</f>
        <v>0</v>
      </c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R89" s="191" t="s">
        <v>153</v>
      </c>
      <c r="AT89" s="191" t="s">
        <v>148</v>
      </c>
      <c r="AU89" s="191" t="s">
        <v>83</v>
      </c>
      <c r="AY89" s="19" t="s">
        <v>146</v>
      </c>
      <c r="BE89" s="192">
        <f>IF(N89="základní",J89,0)</f>
        <v>0</v>
      </c>
      <c r="BF89" s="192">
        <f>IF(N89="snížená",J89,0)</f>
        <v>0</v>
      </c>
      <c r="BG89" s="192">
        <f>IF(N89="zákl. přenesená",J89,0)</f>
        <v>0</v>
      </c>
      <c r="BH89" s="192">
        <f>IF(N89="sníž. přenesená",J89,0)</f>
        <v>0</v>
      </c>
      <c r="BI89" s="192">
        <f>IF(N89="nulová",J89,0)</f>
        <v>0</v>
      </c>
      <c r="BJ89" s="19" t="s">
        <v>81</v>
      </c>
      <c r="BK89" s="192">
        <f>ROUND(I89*H89,2)</f>
        <v>0</v>
      </c>
      <c r="BL89" s="19" t="s">
        <v>153</v>
      </c>
      <c r="BM89" s="191" t="s">
        <v>859</v>
      </c>
    </row>
    <row r="90" spans="1:65" s="2" customFormat="1">
      <c r="A90" s="36"/>
      <c r="B90" s="37"/>
      <c r="C90" s="38"/>
      <c r="D90" s="193" t="s">
        <v>155</v>
      </c>
      <c r="E90" s="38"/>
      <c r="F90" s="194" t="s">
        <v>860</v>
      </c>
      <c r="G90" s="38"/>
      <c r="H90" s="38"/>
      <c r="I90" s="195"/>
      <c r="J90" s="38"/>
      <c r="K90" s="38"/>
      <c r="L90" s="41"/>
      <c r="M90" s="196"/>
      <c r="N90" s="197"/>
      <c r="O90" s="66"/>
      <c r="P90" s="66"/>
      <c r="Q90" s="66"/>
      <c r="R90" s="66"/>
      <c r="S90" s="66"/>
      <c r="T90" s="67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T90" s="19" t="s">
        <v>155</v>
      </c>
      <c r="AU90" s="19" t="s">
        <v>83</v>
      </c>
    </row>
    <row r="91" spans="1:65" s="13" customFormat="1" ht="22.5">
      <c r="B91" s="198"/>
      <c r="C91" s="199"/>
      <c r="D91" s="200" t="s">
        <v>157</v>
      </c>
      <c r="E91" s="201" t="s">
        <v>19</v>
      </c>
      <c r="F91" s="202" t="s">
        <v>861</v>
      </c>
      <c r="G91" s="199"/>
      <c r="H91" s="201" t="s">
        <v>19</v>
      </c>
      <c r="I91" s="203"/>
      <c r="J91" s="199"/>
      <c r="K91" s="199"/>
      <c r="L91" s="204"/>
      <c r="M91" s="205"/>
      <c r="N91" s="206"/>
      <c r="O91" s="206"/>
      <c r="P91" s="206"/>
      <c r="Q91" s="206"/>
      <c r="R91" s="206"/>
      <c r="S91" s="206"/>
      <c r="T91" s="207"/>
      <c r="AT91" s="208" t="s">
        <v>157</v>
      </c>
      <c r="AU91" s="208" t="s">
        <v>83</v>
      </c>
      <c r="AV91" s="13" t="s">
        <v>81</v>
      </c>
      <c r="AW91" s="13" t="s">
        <v>34</v>
      </c>
      <c r="AX91" s="13" t="s">
        <v>73</v>
      </c>
      <c r="AY91" s="208" t="s">
        <v>146</v>
      </c>
    </row>
    <row r="92" spans="1:65" s="13" customFormat="1">
      <c r="B92" s="198"/>
      <c r="C92" s="199"/>
      <c r="D92" s="200" t="s">
        <v>157</v>
      </c>
      <c r="E92" s="201" t="s">
        <v>19</v>
      </c>
      <c r="F92" s="202" t="s">
        <v>862</v>
      </c>
      <c r="G92" s="199"/>
      <c r="H92" s="201" t="s">
        <v>19</v>
      </c>
      <c r="I92" s="203"/>
      <c r="J92" s="199"/>
      <c r="K92" s="199"/>
      <c r="L92" s="204"/>
      <c r="M92" s="205"/>
      <c r="N92" s="206"/>
      <c r="O92" s="206"/>
      <c r="P92" s="206"/>
      <c r="Q92" s="206"/>
      <c r="R92" s="206"/>
      <c r="S92" s="206"/>
      <c r="T92" s="207"/>
      <c r="AT92" s="208" t="s">
        <v>157</v>
      </c>
      <c r="AU92" s="208" t="s">
        <v>83</v>
      </c>
      <c r="AV92" s="13" t="s">
        <v>81</v>
      </c>
      <c r="AW92" s="13" t="s">
        <v>34</v>
      </c>
      <c r="AX92" s="13" t="s">
        <v>73</v>
      </c>
      <c r="AY92" s="208" t="s">
        <v>146</v>
      </c>
    </row>
    <row r="93" spans="1:65" s="14" customFormat="1">
      <c r="B93" s="209"/>
      <c r="C93" s="210"/>
      <c r="D93" s="200" t="s">
        <v>157</v>
      </c>
      <c r="E93" s="211" t="s">
        <v>19</v>
      </c>
      <c r="F93" s="212" t="s">
        <v>863</v>
      </c>
      <c r="G93" s="210"/>
      <c r="H93" s="213">
        <v>28.8</v>
      </c>
      <c r="I93" s="214"/>
      <c r="J93" s="210"/>
      <c r="K93" s="210"/>
      <c r="L93" s="215"/>
      <c r="M93" s="216"/>
      <c r="N93" s="217"/>
      <c r="O93" s="217"/>
      <c r="P93" s="217"/>
      <c r="Q93" s="217"/>
      <c r="R93" s="217"/>
      <c r="S93" s="217"/>
      <c r="T93" s="218"/>
      <c r="AT93" s="219" t="s">
        <v>157</v>
      </c>
      <c r="AU93" s="219" t="s">
        <v>83</v>
      </c>
      <c r="AV93" s="14" t="s">
        <v>83</v>
      </c>
      <c r="AW93" s="14" t="s">
        <v>34</v>
      </c>
      <c r="AX93" s="14" t="s">
        <v>73</v>
      </c>
      <c r="AY93" s="219" t="s">
        <v>146</v>
      </c>
    </row>
    <row r="94" spans="1:65" s="13" customFormat="1">
      <c r="B94" s="198"/>
      <c r="C94" s="199"/>
      <c r="D94" s="200" t="s">
        <v>157</v>
      </c>
      <c r="E94" s="201" t="s">
        <v>19</v>
      </c>
      <c r="F94" s="202" t="s">
        <v>864</v>
      </c>
      <c r="G94" s="199"/>
      <c r="H94" s="201" t="s">
        <v>19</v>
      </c>
      <c r="I94" s="203"/>
      <c r="J94" s="199"/>
      <c r="K94" s="199"/>
      <c r="L94" s="204"/>
      <c r="M94" s="205"/>
      <c r="N94" s="206"/>
      <c r="O94" s="206"/>
      <c r="P94" s="206"/>
      <c r="Q94" s="206"/>
      <c r="R94" s="206"/>
      <c r="S94" s="206"/>
      <c r="T94" s="207"/>
      <c r="AT94" s="208" t="s">
        <v>157</v>
      </c>
      <c r="AU94" s="208" t="s">
        <v>83</v>
      </c>
      <c r="AV94" s="13" t="s">
        <v>81</v>
      </c>
      <c r="AW94" s="13" t="s">
        <v>34</v>
      </c>
      <c r="AX94" s="13" t="s">
        <v>73</v>
      </c>
      <c r="AY94" s="208" t="s">
        <v>146</v>
      </c>
    </row>
    <row r="95" spans="1:65" s="14" customFormat="1">
      <c r="B95" s="209"/>
      <c r="C95" s="210"/>
      <c r="D95" s="200" t="s">
        <v>157</v>
      </c>
      <c r="E95" s="211" t="s">
        <v>19</v>
      </c>
      <c r="F95" s="212" t="s">
        <v>865</v>
      </c>
      <c r="G95" s="210"/>
      <c r="H95" s="213">
        <v>0.89600000000000002</v>
      </c>
      <c r="I95" s="214"/>
      <c r="J95" s="210"/>
      <c r="K95" s="210"/>
      <c r="L95" s="215"/>
      <c r="M95" s="216"/>
      <c r="N95" s="217"/>
      <c r="O95" s="217"/>
      <c r="P95" s="217"/>
      <c r="Q95" s="217"/>
      <c r="R95" s="217"/>
      <c r="S95" s="217"/>
      <c r="T95" s="218"/>
      <c r="AT95" s="219" t="s">
        <v>157</v>
      </c>
      <c r="AU95" s="219" t="s">
        <v>83</v>
      </c>
      <c r="AV95" s="14" t="s">
        <v>83</v>
      </c>
      <c r="AW95" s="14" t="s">
        <v>34</v>
      </c>
      <c r="AX95" s="14" t="s">
        <v>73</v>
      </c>
      <c r="AY95" s="219" t="s">
        <v>146</v>
      </c>
    </row>
    <row r="96" spans="1:65" s="15" customFormat="1">
      <c r="B96" s="220"/>
      <c r="C96" s="221"/>
      <c r="D96" s="200" t="s">
        <v>157</v>
      </c>
      <c r="E96" s="222" t="s">
        <v>19</v>
      </c>
      <c r="F96" s="223" t="s">
        <v>164</v>
      </c>
      <c r="G96" s="221"/>
      <c r="H96" s="224">
        <v>29.696000000000002</v>
      </c>
      <c r="I96" s="225"/>
      <c r="J96" s="221"/>
      <c r="K96" s="221"/>
      <c r="L96" s="226"/>
      <c r="M96" s="227"/>
      <c r="N96" s="228"/>
      <c r="O96" s="228"/>
      <c r="P96" s="228"/>
      <c r="Q96" s="228"/>
      <c r="R96" s="228"/>
      <c r="S96" s="228"/>
      <c r="T96" s="229"/>
      <c r="AT96" s="230" t="s">
        <v>157</v>
      </c>
      <c r="AU96" s="230" t="s">
        <v>83</v>
      </c>
      <c r="AV96" s="15" t="s">
        <v>153</v>
      </c>
      <c r="AW96" s="15" t="s">
        <v>34</v>
      </c>
      <c r="AX96" s="15" t="s">
        <v>81</v>
      </c>
      <c r="AY96" s="230" t="s">
        <v>146</v>
      </c>
    </row>
    <row r="97" spans="1:65" s="2" customFormat="1" ht="62.65" customHeight="1">
      <c r="A97" s="36"/>
      <c r="B97" s="37"/>
      <c r="C97" s="180" t="s">
        <v>83</v>
      </c>
      <c r="D97" s="180" t="s">
        <v>148</v>
      </c>
      <c r="E97" s="181" t="s">
        <v>193</v>
      </c>
      <c r="F97" s="182" t="s">
        <v>194</v>
      </c>
      <c r="G97" s="183" t="s">
        <v>151</v>
      </c>
      <c r="H97" s="184">
        <v>29.696000000000002</v>
      </c>
      <c r="I97" s="185"/>
      <c r="J97" s="186">
        <f>ROUND(I97*H97,2)</f>
        <v>0</v>
      </c>
      <c r="K97" s="182" t="s">
        <v>152</v>
      </c>
      <c r="L97" s="41"/>
      <c r="M97" s="187" t="s">
        <v>19</v>
      </c>
      <c r="N97" s="188" t="s">
        <v>44</v>
      </c>
      <c r="O97" s="66"/>
      <c r="P97" s="189">
        <f>O97*H97</f>
        <v>0</v>
      </c>
      <c r="Q97" s="189">
        <v>0</v>
      </c>
      <c r="R97" s="189">
        <f>Q97*H97</f>
        <v>0</v>
      </c>
      <c r="S97" s="189">
        <v>0</v>
      </c>
      <c r="T97" s="190">
        <f>S97*H97</f>
        <v>0</v>
      </c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R97" s="191" t="s">
        <v>153</v>
      </c>
      <c r="AT97" s="191" t="s">
        <v>148</v>
      </c>
      <c r="AU97" s="191" t="s">
        <v>83</v>
      </c>
      <c r="AY97" s="19" t="s">
        <v>146</v>
      </c>
      <c r="BE97" s="192">
        <f>IF(N97="základní",J97,0)</f>
        <v>0</v>
      </c>
      <c r="BF97" s="192">
        <f>IF(N97="snížená",J97,0)</f>
        <v>0</v>
      </c>
      <c r="BG97" s="192">
        <f>IF(N97="zákl. přenesená",J97,0)</f>
        <v>0</v>
      </c>
      <c r="BH97" s="192">
        <f>IF(N97="sníž. přenesená",J97,0)</f>
        <v>0</v>
      </c>
      <c r="BI97" s="192">
        <f>IF(N97="nulová",J97,0)</f>
        <v>0</v>
      </c>
      <c r="BJ97" s="19" t="s">
        <v>81</v>
      </c>
      <c r="BK97" s="192">
        <f>ROUND(I97*H97,2)</f>
        <v>0</v>
      </c>
      <c r="BL97" s="19" t="s">
        <v>153</v>
      </c>
      <c r="BM97" s="191" t="s">
        <v>866</v>
      </c>
    </row>
    <row r="98" spans="1:65" s="2" customFormat="1">
      <c r="A98" s="36"/>
      <c r="B98" s="37"/>
      <c r="C98" s="38"/>
      <c r="D98" s="193" t="s">
        <v>155</v>
      </c>
      <c r="E98" s="38"/>
      <c r="F98" s="194" t="s">
        <v>196</v>
      </c>
      <c r="G98" s="38"/>
      <c r="H98" s="38"/>
      <c r="I98" s="195"/>
      <c r="J98" s="38"/>
      <c r="K98" s="38"/>
      <c r="L98" s="41"/>
      <c r="M98" s="196"/>
      <c r="N98" s="197"/>
      <c r="O98" s="66"/>
      <c r="P98" s="66"/>
      <c r="Q98" s="66"/>
      <c r="R98" s="66"/>
      <c r="S98" s="66"/>
      <c r="T98" s="67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T98" s="19" t="s">
        <v>155</v>
      </c>
      <c r="AU98" s="19" t="s">
        <v>83</v>
      </c>
    </row>
    <row r="99" spans="1:65" s="2" customFormat="1" ht="37.9" customHeight="1">
      <c r="A99" s="36"/>
      <c r="B99" s="37"/>
      <c r="C99" s="180" t="s">
        <v>176</v>
      </c>
      <c r="D99" s="180" t="s">
        <v>148</v>
      </c>
      <c r="E99" s="181" t="s">
        <v>189</v>
      </c>
      <c r="F99" s="182" t="s">
        <v>190</v>
      </c>
      <c r="G99" s="183" t="s">
        <v>151</v>
      </c>
      <c r="H99" s="184">
        <v>29.696000000000002</v>
      </c>
      <c r="I99" s="185"/>
      <c r="J99" s="186">
        <f>ROUND(I99*H99,2)</f>
        <v>0</v>
      </c>
      <c r="K99" s="182" t="s">
        <v>152</v>
      </c>
      <c r="L99" s="41"/>
      <c r="M99" s="187" t="s">
        <v>19</v>
      </c>
      <c r="N99" s="188" t="s">
        <v>44</v>
      </c>
      <c r="O99" s="66"/>
      <c r="P99" s="189">
        <f>O99*H99</f>
        <v>0</v>
      </c>
      <c r="Q99" s="189">
        <v>0</v>
      </c>
      <c r="R99" s="189">
        <f>Q99*H99</f>
        <v>0</v>
      </c>
      <c r="S99" s="189">
        <v>0</v>
      </c>
      <c r="T99" s="190">
        <f>S99*H99</f>
        <v>0</v>
      </c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R99" s="191" t="s">
        <v>153</v>
      </c>
      <c r="AT99" s="191" t="s">
        <v>148</v>
      </c>
      <c r="AU99" s="191" t="s">
        <v>83</v>
      </c>
      <c r="AY99" s="19" t="s">
        <v>146</v>
      </c>
      <c r="BE99" s="192">
        <f>IF(N99="základní",J99,0)</f>
        <v>0</v>
      </c>
      <c r="BF99" s="192">
        <f>IF(N99="snížená",J99,0)</f>
        <v>0</v>
      </c>
      <c r="BG99" s="192">
        <f>IF(N99="zákl. přenesená",J99,0)</f>
        <v>0</v>
      </c>
      <c r="BH99" s="192">
        <f>IF(N99="sníž. přenesená",J99,0)</f>
        <v>0</v>
      </c>
      <c r="BI99" s="192">
        <f>IF(N99="nulová",J99,0)</f>
        <v>0</v>
      </c>
      <c r="BJ99" s="19" t="s">
        <v>81</v>
      </c>
      <c r="BK99" s="192">
        <f>ROUND(I99*H99,2)</f>
        <v>0</v>
      </c>
      <c r="BL99" s="19" t="s">
        <v>153</v>
      </c>
      <c r="BM99" s="191" t="s">
        <v>867</v>
      </c>
    </row>
    <row r="100" spans="1:65" s="2" customFormat="1">
      <c r="A100" s="36"/>
      <c r="B100" s="37"/>
      <c r="C100" s="38"/>
      <c r="D100" s="193" t="s">
        <v>155</v>
      </c>
      <c r="E100" s="38"/>
      <c r="F100" s="194" t="s">
        <v>192</v>
      </c>
      <c r="G100" s="38"/>
      <c r="H100" s="38"/>
      <c r="I100" s="195"/>
      <c r="J100" s="38"/>
      <c r="K100" s="38"/>
      <c r="L100" s="41"/>
      <c r="M100" s="196"/>
      <c r="N100" s="197"/>
      <c r="O100" s="66"/>
      <c r="P100" s="66"/>
      <c r="Q100" s="66"/>
      <c r="R100" s="66"/>
      <c r="S100" s="66"/>
      <c r="T100" s="67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T100" s="19" t="s">
        <v>155</v>
      </c>
      <c r="AU100" s="19" t="s">
        <v>83</v>
      </c>
    </row>
    <row r="101" spans="1:65" s="2" customFormat="1" ht="37.9" customHeight="1">
      <c r="A101" s="36"/>
      <c r="B101" s="37"/>
      <c r="C101" s="180" t="s">
        <v>153</v>
      </c>
      <c r="D101" s="180" t="s">
        <v>148</v>
      </c>
      <c r="E101" s="181" t="s">
        <v>199</v>
      </c>
      <c r="F101" s="182" t="s">
        <v>200</v>
      </c>
      <c r="G101" s="183" t="s">
        <v>151</v>
      </c>
      <c r="H101" s="184">
        <v>29.696000000000002</v>
      </c>
      <c r="I101" s="185"/>
      <c r="J101" s="186">
        <f>ROUND(I101*H101,2)</f>
        <v>0</v>
      </c>
      <c r="K101" s="182" t="s">
        <v>152</v>
      </c>
      <c r="L101" s="41"/>
      <c r="M101" s="187" t="s">
        <v>19</v>
      </c>
      <c r="N101" s="188" t="s">
        <v>44</v>
      </c>
      <c r="O101" s="66"/>
      <c r="P101" s="189">
        <f>O101*H101</f>
        <v>0</v>
      </c>
      <c r="Q101" s="189">
        <v>0</v>
      </c>
      <c r="R101" s="189">
        <f>Q101*H101</f>
        <v>0</v>
      </c>
      <c r="S101" s="189">
        <v>0</v>
      </c>
      <c r="T101" s="190">
        <f>S101*H101</f>
        <v>0</v>
      </c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R101" s="191" t="s">
        <v>153</v>
      </c>
      <c r="AT101" s="191" t="s">
        <v>148</v>
      </c>
      <c r="AU101" s="191" t="s">
        <v>83</v>
      </c>
      <c r="AY101" s="19" t="s">
        <v>146</v>
      </c>
      <c r="BE101" s="192">
        <f>IF(N101="základní",J101,0)</f>
        <v>0</v>
      </c>
      <c r="BF101" s="192">
        <f>IF(N101="snížená",J101,0)</f>
        <v>0</v>
      </c>
      <c r="BG101" s="192">
        <f>IF(N101="zákl. přenesená",J101,0)</f>
        <v>0</v>
      </c>
      <c r="BH101" s="192">
        <f>IF(N101="sníž. přenesená",J101,0)</f>
        <v>0</v>
      </c>
      <c r="BI101" s="192">
        <f>IF(N101="nulová",J101,0)</f>
        <v>0</v>
      </c>
      <c r="BJ101" s="19" t="s">
        <v>81</v>
      </c>
      <c r="BK101" s="192">
        <f>ROUND(I101*H101,2)</f>
        <v>0</v>
      </c>
      <c r="BL101" s="19" t="s">
        <v>153</v>
      </c>
      <c r="BM101" s="191" t="s">
        <v>868</v>
      </c>
    </row>
    <row r="102" spans="1:65" s="2" customFormat="1">
      <c r="A102" s="36"/>
      <c r="B102" s="37"/>
      <c r="C102" s="38"/>
      <c r="D102" s="193" t="s">
        <v>155</v>
      </c>
      <c r="E102" s="38"/>
      <c r="F102" s="194" t="s">
        <v>202</v>
      </c>
      <c r="G102" s="38"/>
      <c r="H102" s="38"/>
      <c r="I102" s="195"/>
      <c r="J102" s="38"/>
      <c r="K102" s="38"/>
      <c r="L102" s="41"/>
      <c r="M102" s="196"/>
      <c r="N102" s="197"/>
      <c r="O102" s="66"/>
      <c r="P102" s="66"/>
      <c r="Q102" s="66"/>
      <c r="R102" s="66"/>
      <c r="S102" s="66"/>
      <c r="T102" s="67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T102" s="19" t="s">
        <v>155</v>
      </c>
      <c r="AU102" s="19" t="s">
        <v>83</v>
      </c>
    </row>
    <row r="103" spans="1:65" s="2" customFormat="1" ht="44.25" customHeight="1">
      <c r="A103" s="36"/>
      <c r="B103" s="37"/>
      <c r="C103" s="180" t="s">
        <v>198</v>
      </c>
      <c r="D103" s="180" t="s">
        <v>148</v>
      </c>
      <c r="E103" s="181" t="s">
        <v>204</v>
      </c>
      <c r="F103" s="182" t="s">
        <v>205</v>
      </c>
      <c r="G103" s="183" t="s">
        <v>206</v>
      </c>
      <c r="H103" s="184">
        <v>48.997999999999998</v>
      </c>
      <c r="I103" s="185"/>
      <c r="J103" s="186">
        <f>ROUND(I103*H103,2)</f>
        <v>0</v>
      </c>
      <c r="K103" s="182" t="s">
        <v>152</v>
      </c>
      <c r="L103" s="41"/>
      <c r="M103" s="187" t="s">
        <v>19</v>
      </c>
      <c r="N103" s="188" t="s">
        <v>44</v>
      </c>
      <c r="O103" s="66"/>
      <c r="P103" s="189">
        <f>O103*H103</f>
        <v>0</v>
      </c>
      <c r="Q103" s="189">
        <v>0</v>
      </c>
      <c r="R103" s="189">
        <f>Q103*H103</f>
        <v>0</v>
      </c>
      <c r="S103" s="189">
        <v>0</v>
      </c>
      <c r="T103" s="190">
        <f>S103*H103</f>
        <v>0</v>
      </c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R103" s="191" t="s">
        <v>153</v>
      </c>
      <c r="AT103" s="191" t="s">
        <v>148</v>
      </c>
      <c r="AU103" s="191" t="s">
        <v>83</v>
      </c>
      <c r="AY103" s="19" t="s">
        <v>146</v>
      </c>
      <c r="BE103" s="192">
        <f>IF(N103="základní",J103,0)</f>
        <v>0</v>
      </c>
      <c r="BF103" s="192">
        <f>IF(N103="snížená",J103,0)</f>
        <v>0</v>
      </c>
      <c r="BG103" s="192">
        <f>IF(N103="zákl. přenesená",J103,0)</f>
        <v>0</v>
      </c>
      <c r="BH103" s="192">
        <f>IF(N103="sníž. přenesená",J103,0)</f>
        <v>0</v>
      </c>
      <c r="BI103" s="192">
        <f>IF(N103="nulová",J103,0)</f>
        <v>0</v>
      </c>
      <c r="BJ103" s="19" t="s">
        <v>81</v>
      </c>
      <c r="BK103" s="192">
        <f>ROUND(I103*H103,2)</f>
        <v>0</v>
      </c>
      <c r="BL103" s="19" t="s">
        <v>153</v>
      </c>
      <c r="BM103" s="191" t="s">
        <v>869</v>
      </c>
    </row>
    <row r="104" spans="1:65" s="2" customFormat="1">
      <c r="A104" s="36"/>
      <c r="B104" s="37"/>
      <c r="C104" s="38"/>
      <c r="D104" s="193" t="s">
        <v>155</v>
      </c>
      <c r="E104" s="38"/>
      <c r="F104" s="194" t="s">
        <v>208</v>
      </c>
      <c r="G104" s="38"/>
      <c r="H104" s="38"/>
      <c r="I104" s="195"/>
      <c r="J104" s="38"/>
      <c r="K104" s="38"/>
      <c r="L104" s="41"/>
      <c r="M104" s="196"/>
      <c r="N104" s="197"/>
      <c r="O104" s="66"/>
      <c r="P104" s="66"/>
      <c r="Q104" s="66"/>
      <c r="R104" s="66"/>
      <c r="S104" s="66"/>
      <c r="T104" s="67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T104" s="19" t="s">
        <v>155</v>
      </c>
      <c r="AU104" s="19" t="s">
        <v>83</v>
      </c>
    </row>
    <row r="105" spans="1:65" s="14" customFormat="1">
      <c r="B105" s="209"/>
      <c r="C105" s="210"/>
      <c r="D105" s="200" t="s">
        <v>157</v>
      </c>
      <c r="E105" s="210"/>
      <c r="F105" s="212" t="s">
        <v>870</v>
      </c>
      <c r="G105" s="210"/>
      <c r="H105" s="213">
        <v>48.997999999999998</v>
      </c>
      <c r="I105" s="214"/>
      <c r="J105" s="210"/>
      <c r="K105" s="210"/>
      <c r="L105" s="215"/>
      <c r="M105" s="216"/>
      <c r="N105" s="217"/>
      <c r="O105" s="217"/>
      <c r="P105" s="217"/>
      <c r="Q105" s="217"/>
      <c r="R105" s="217"/>
      <c r="S105" s="217"/>
      <c r="T105" s="218"/>
      <c r="AT105" s="219" t="s">
        <v>157</v>
      </c>
      <c r="AU105" s="219" t="s">
        <v>83</v>
      </c>
      <c r="AV105" s="14" t="s">
        <v>83</v>
      </c>
      <c r="AW105" s="14" t="s">
        <v>4</v>
      </c>
      <c r="AX105" s="14" t="s">
        <v>81</v>
      </c>
      <c r="AY105" s="219" t="s">
        <v>146</v>
      </c>
    </row>
    <row r="106" spans="1:65" s="2" customFormat="1" ht="66.75" customHeight="1">
      <c r="A106" s="36"/>
      <c r="B106" s="37"/>
      <c r="C106" s="180" t="s">
        <v>203</v>
      </c>
      <c r="D106" s="180" t="s">
        <v>148</v>
      </c>
      <c r="E106" s="181" t="s">
        <v>871</v>
      </c>
      <c r="F106" s="182" t="s">
        <v>872</v>
      </c>
      <c r="G106" s="183" t="s">
        <v>151</v>
      </c>
      <c r="H106" s="184">
        <v>33.536999999999999</v>
      </c>
      <c r="I106" s="185"/>
      <c r="J106" s="186">
        <f>ROUND(I106*H106,2)</f>
        <v>0</v>
      </c>
      <c r="K106" s="182" t="s">
        <v>152</v>
      </c>
      <c r="L106" s="41"/>
      <c r="M106" s="187" t="s">
        <v>19</v>
      </c>
      <c r="N106" s="188" t="s">
        <v>44</v>
      </c>
      <c r="O106" s="66"/>
      <c r="P106" s="189">
        <f>O106*H106</f>
        <v>0</v>
      </c>
      <c r="Q106" s="189">
        <v>0</v>
      </c>
      <c r="R106" s="189">
        <f>Q106*H106</f>
        <v>0</v>
      </c>
      <c r="S106" s="189">
        <v>0</v>
      </c>
      <c r="T106" s="190">
        <f>S106*H106</f>
        <v>0</v>
      </c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R106" s="191" t="s">
        <v>153</v>
      </c>
      <c r="AT106" s="191" t="s">
        <v>148</v>
      </c>
      <c r="AU106" s="191" t="s">
        <v>83</v>
      </c>
      <c r="AY106" s="19" t="s">
        <v>146</v>
      </c>
      <c r="BE106" s="192">
        <f>IF(N106="základní",J106,0)</f>
        <v>0</v>
      </c>
      <c r="BF106" s="192">
        <f>IF(N106="snížená",J106,0)</f>
        <v>0</v>
      </c>
      <c r="BG106" s="192">
        <f>IF(N106="zákl. přenesená",J106,0)</f>
        <v>0</v>
      </c>
      <c r="BH106" s="192">
        <f>IF(N106="sníž. přenesená",J106,0)</f>
        <v>0</v>
      </c>
      <c r="BI106" s="192">
        <f>IF(N106="nulová",J106,0)</f>
        <v>0</v>
      </c>
      <c r="BJ106" s="19" t="s">
        <v>81</v>
      </c>
      <c r="BK106" s="192">
        <f>ROUND(I106*H106,2)</f>
        <v>0</v>
      </c>
      <c r="BL106" s="19" t="s">
        <v>153</v>
      </c>
      <c r="BM106" s="191" t="s">
        <v>873</v>
      </c>
    </row>
    <row r="107" spans="1:65" s="2" customFormat="1">
      <c r="A107" s="36"/>
      <c r="B107" s="37"/>
      <c r="C107" s="38"/>
      <c r="D107" s="193" t="s">
        <v>155</v>
      </c>
      <c r="E107" s="38"/>
      <c r="F107" s="194" t="s">
        <v>874</v>
      </c>
      <c r="G107" s="38"/>
      <c r="H107" s="38"/>
      <c r="I107" s="195"/>
      <c r="J107" s="38"/>
      <c r="K107" s="38"/>
      <c r="L107" s="41"/>
      <c r="M107" s="196"/>
      <c r="N107" s="197"/>
      <c r="O107" s="66"/>
      <c r="P107" s="66"/>
      <c r="Q107" s="66"/>
      <c r="R107" s="66"/>
      <c r="S107" s="66"/>
      <c r="T107" s="67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T107" s="19" t="s">
        <v>155</v>
      </c>
      <c r="AU107" s="19" t="s">
        <v>83</v>
      </c>
    </row>
    <row r="108" spans="1:65" s="13" customFormat="1">
      <c r="B108" s="198"/>
      <c r="C108" s="199"/>
      <c r="D108" s="200" t="s">
        <v>157</v>
      </c>
      <c r="E108" s="201" t="s">
        <v>19</v>
      </c>
      <c r="F108" s="202" t="s">
        <v>875</v>
      </c>
      <c r="G108" s="199"/>
      <c r="H108" s="201" t="s">
        <v>19</v>
      </c>
      <c r="I108" s="203"/>
      <c r="J108" s="199"/>
      <c r="K108" s="199"/>
      <c r="L108" s="204"/>
      <c r="M108" s="205"/>
      <c r="N108" s="206"/>
      <c r="O108" s="206"/>
      <c r="P108" s="206"/>
      <c r="Q108" s="206"/>
      <c r="R108" s="206"/>
      <c r="S108" s="206"/>
      <c r="T108" s="207"/>
      <c r="AT108" s="208" t="s">
        <v>157</v>
      </c>
      <c r="AU108" s="208" t="s">
        <v>83</v>
      </c>
      <c r="AV108" s="13" t="s">
        <v>81</v>
      </c>
      <c r="AW108" s="13" t="s">
        <v>34</v>
      </c>
      <c r="AX108" s="13" t="s">
        <v>73</v>
      </c>
      <c r="AY108" s="208" t="s">
        <v>146</v>
      </c>
    </row>
    <row r="109" spans="1:65" s="14" customFormat="1">
      <c r="B109" s="209"/>
      <c r="C109" s="210"/>
      <c r="D109" s="200" t="s">
        <v>157</v>
      </c>
      <c r="E109" s="211" t="s">
        <v>19</v>
      </c>
      <c r="F109" s="212" t="s">
        <v>876</v>
      </c>
      <c r="G109" s="210"/>
      <c r="H109" s="213">
        <v>3.4</v>
      </c>
      <c r="I109" s="214"/>
      <c r="J109" s="210"/>
      <c r="K109" s="210"/>
      <c r="L109" s="215"/>
      <c r="M109" s="216"/>
      <c r="N109" s="217"/>
      <c r="O109" s="217"/>
      <c r="P109" s="217"/>
      <c r="Q109" s="217"/>
      <c r="R109" s="217"/>
      <c r="S109" s="217"/>
      <c r="T109" s="218"/>
      <c r="AT109" s="219" t="s">
        <v>157</v>
      </c>
      <c r="AU109" s="219" t="s">
        <v>83</v>
      </c>
      <c r="AV109" s="14" t="s">
        <v>83</v>
      </c>
      <c r="AW109" s="14" t="s">
        <v>34</v>
      </c>
      <c r="AX109" s="14" t="s">
        <v>73</v>
      </c>
      <c r="AY109" s="219" t="s">
        <v>146</v>
      </c>
    </row>
    <row r="110" spans="1:65" s="14" customFormat="1">
      <c r="B110" s="209"/>
      <c r="C110" s="210"/>
      <c r="D110" s="200" t="s">
        <v>157</v>
      </c>
      <c r="E110" s="211" t="s">
        <v>19</v>
      </c>
      <c r="F110" s="212" t="s">
        <v>877</v>
      </c>
      <c r="G110" s="210"/>
      <c r="H110" s="213">
        <v>29.44</v>
      </c>
      <c r="I110" s="214"/>
      <c r="J110" s="210"/>
      <c r="K110" s="210"/>
      <c r="L110" s="215"/>
      <c r="M110" s="216"/>
      <c r="N110" s="217"/>
      <c r="O110" s="217"/>
      <c r="P110" s="217"/>
      <c r="Q110" s="217"/>
      <c r="R110" s="217"/>
      <c r="S110" s="217"/>
      <c r="T110" s="218"/>
      <c r="AT110" s="219" t="s">
        <v>157</v>
      </c>
      <c r="AU110" s="219" t="s">
        <v>83</v>
      </c>
      <c r="AV110" s="14" t="s">
        <v>83</v>
      </c>
      <c r="AW110" s="14" t="s">
        <v>34</v>
      </c>
      <c r="AX110" s="14" t="s">
        <v>73</v>
      </c>
      <c r="AY110" s="219" t="s">
        <v>146</v>
      </c>
    </row>
    <row r="111" spans="1:65" s="13" customFormat="1">
      <c r="B111" s="198"/>
      <c r="C111" s="199"/>
      <c r="D111" s="200" t="s">
        <v>157</v>
      </c>
      <c r="E111" s="201" t="s">
        <v>19</v>
      </c>
      <c r="F111" s="202" t="s">
        <v>878</v>
      </c>
      <c r="G111" s="199"/>
      <c r="H111" s="201" t="s">
        <v>19</v>
      </c>
      <c r="I111" s="203"/>
      <c r="J111" s="199"/>
      <c r="K111" s="199"/>
      <c r="L111" s="204"/>
      <c r="M111" s="205"/>
      <c r="N111" s="206"/>
      <c r="O111" s="206"/>
      <c r="P111" s="206"/>
      <c r="Q111" s="206"/>
      <c r="R111" s="206"/>
      <c r="S111" s="206"/>
      <c r="T111" s="207"/>
      <c r="AT111" s="208" t="s">
        <v>157</v>
      </c>
      <c r="AU111" s="208" t="s">
        <v>83</v>
      </c>
      <c r="AV111" s="13" t="s">
        <v>81</v>
      </c>
      <c r="AW111" s="13" t="s">
        <v>34</v>
      </c>
      <c r="AX111" s="13" t="s">
        <v>73</v>
      </c>
      <c r="AY111" s="208" t="s">
        <v>146</v>
      </c>
    </row>
    <row r="112" spans="1:65" s="14" customFormat="1">
      <c r="B112" s="209"/>
      <c r="C112" s="210"/>
      <c r="D112" s="200" t="s">
        <v>157</v>
      </c>
      <c r="E112" s="211" t="s">
        <v>19</v>
      </c>
      <c r="F112" s="212" t="s">
        <v>879</v>
      </c>
      <c r="G112" s="210"/>
      <c r="H112" s="213">
        <v>0.69699999999999995</v>
      </c>
      <c r="I112" s="214"/>
      <c r="J112" s="210"/>
      <c r="K112" s="210"/>
      <c r="L112" s="215"/>
      <c r="M112" s="216"/>
      <c r="N112" s="217"/>
      <c r="O112" s="217"/>
      <c r="P112" s="217"/>
      <c r="Q112" s="217"/>
      <c r="R112" s="217"/>
      <c r="S112" s="217"/>
      <c r="T112" s="218"/>
      <c r="AT112" s="219" t="s">
        <v>157</v>
      </c>
      <c r="AU112" s="219" t="s">
        <v>83</v>
      </c>
      <c r="AV112" s="14" t="s">
        <v>83</v>
      </c>
      <c r="AW112" s="14" t="s">
        <v>34</v>
      </c>
      <c r="AX112" s="14" t="s">
        <v>73</v>
      </c>
      <c r="AY112" s="219" t="s">
        <v>146</v>
      </c>
    </row>
    <row r="113" spans="1:65" s="15" customFormat="1">
      <c r="B113" s="220"/>
      <c r="C113" s="221"/>
      <c r="D113" s="200" t="s">
        <v>157</v>
      </c>
      <c r="E113" s="222" t="s">
        <v>19</v>
      </c>
      <c r="F113" s="223" t="s">
        <v>164</v>
      </c>
      <c r="G113" s="221"/>
      <c r="H113" s="224">
        <v>33.536999999999999</v>
      </c>
      <c r="I113" s="225"/>
      <c r="J113" s="221"/>
      <c r="K113" s="221"/>
      <c r="L113" s="226"/>
      <c r="M113" s="227"/>
      <c r="N113" s="228"/>
      <c r="O113" s="228"/>
      <c r="P113" s="228"/>
      <c r="Q113" s="228"/>
      <c r="R113" s="228"/>
      <c r="S113" s="228"/>
      <c r="T113" s="229"/>
      <c r="AT113" s="230" t="s">
        <v>157</v>
      </c>
      <c r="AU113" s="230" t="s">
        <v>83</v>
      </c>
      <c r="AV113" s="15" t="s">
        <v>153</v>
      </c>
      <c r="AW113" s="15" t="s">
        <v>34</v>
      </c>
      <c r="AX113" s="15" t="s">
        <v>81</v>
      </c>
      <c r="AY113" s="230" t="s">
        <v>146</v>
      </c>
    </row>
    <row r="114" spans="1:65" s="2" customFormat="1" ht="16.5" customHeight="1">
      <c r="A114" s="36"/>
      <c r="B114" s="37"/>
      <c r="C114" s="242" t="s">
        <v>211</v>
      </c>
      <c r="D114" s="242" t="s">
        <v>442</v>
      </c>
      <c r="E114" s="243" t="s">
        <v>880</v>
      </c>
      <c r="F114" s="244" t="s">
        <v>881</v>
      </c>
      <c r="G114" s="245" t="s">
        <v>206</v>
      </c>
      <c r="H114" s="246">
        <v>67.073999999999998</v>
      </c>
      <c r="I114" s="247"/>
      <c r="J114" s="248">
        <f>ROUND(I114*H114,2)</f>
        <v>0</v>
      </c>
      <c r="K114" s="244" t="s">
        <v>152</v>
      </c>
      <c r="L114" s="249"/>
      <c r="M114" s="250" t="s">
        <v>19</v>
      </c>
      <c r="N114" s="251" t="s">
        <v>44</v>
      </c>
      <c r="O114" s="66"/>
      <c r="P114" s="189">
        <f>O114*H114</f>
        <v>0</v>
      </c>
      <c r="Q114" s="189">
        <v>1</v>
      </c>
      <c r="R114" s="189">
        <f>Q114*H114</f>
        <v>67.073999999999998</v>
      </c>
      <c r="S114" s="189">
        <v>0</v>
      </c>
      <c r="T114" s="190">
        <f>S114*H114</f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191" t="s">
        <v>219</v>
      </c>
      <c r="AT114" s="191" t="s">
        <v>442</v>
      </c>
      <c r="AU114" s="191" t="s">
        <v>83</v>
      </c>
      <c r="AY114" s="19" t="s">
        <v>146</v>
      </c>
      <c r="BE114" s="192">
        <f>IF(N114="základní",J114,0)</f>
        <v>0</v>
      </c>
      <c r="BF114" s="192">
        <f>IF(N114="snížená",J114,0)</f>
        <v>0</v>
      </c>
      <c r="BG114" s="192">
        <f>IF(N114="zákl. přenesená",J114,0)</f>
        <v>0</v>
      </c>
      <c r="BH114" s="192">
        <f>IF(N114="sníž. přenesená",J114,0)</f>
        <v>0</v>
      </c>
      <c r="BI114" s="192">
        <f>IF(N114="nulová",J114,0)</f>
        <v>0</v>
      </c>
      <c r="BJ114" s="19" t="s">
        <v>81</v>
      </c>
      <c r="BK114" s="192">
        <f>ROUND(I114*H114,2)</f>
        <v>0</v>
      </c>
      <c r="BL114" s="19" t="s">
        <v>153</v>
      </c>
      <c r="BM114" s="191" t="s">
        <v>882</v>
      </c>
    </row>
    <row r="115" spans="1:65" s="14" customFormat="1">
      <c r="B115" s="209"/>
      <c r="C115" s="210"/>
      <c r="D115" s="200" t="s">
        <v>157</v>
      </c>
      <c r="E115" s="210"/>
      <c r="F115" s="212" t="s">
        <v>883</v>
      </c>
      <c r="G115" s="210"/>
      <c r="H115" s="213">
        <v>67.073999999999998</v>
      </c>
      <c r="I115" s="214"/>
      <c r="J115" s="210"/>
      <c r="K115" s="210"/>
      <c r="L115" s="215"/>
      <c r="M115" s="216"/>
      <c r="N115" s="217"/>
      <c r="O115" s="217"/>
      <c r="P115" s="217"/>
      <c r="Q115" s="217"/>
      <c r="R115" s="217"/>
      <c r="S115" s="217"/>
      <c r="T115" s="218"/>
      <c r="AT115" s="219" t="s">
        <v>157</v>
      </c>
      <c r="AU115" s="219" t="s">
        <v>83</v>
      </c>
      <c r="AV115" s="14" t="s">
        <v>83</v>
      </c>
      <c r="AW115" s="14" t="s">
        <v>4</v>
      </c>
      <c r="AX115" s="14" t="s">
        <v>81</v>
      </c>
      <c r="AY115" s="219" t="s">
        <v>146</v>
      </c>
    </row>
    <row r="116" spans="1:65" s="2" customFormat="1" ht="44.25" customHeight="1">
      <c r="A116" s="36"/>
      <c r="B116" s="37"/>
      <c r="C116" s="180" t="s">
        <v>219</v>
      </c>
      <c r="D116" s="180" t="s">
        <v>148</v>
      </c>
      <c r="E116" s="181" t="s">
        <v>884</v>
      </c>
      <c r="F116" s="182" t="s">
        <v>885</v>
      </c>
      <c r="G116" s="183" t="s">
        <v>151</v>
      </c>
      <c r="H116" s="184">
        <v>3.4870000000000001</v>
      </c>
      <c r="I116" s="185"/>
      <c r="J116" s="186">
        <f>ROUND(I116*H116,2)</f>
        <v>0</v>
      </c>
      <c r="K116" s="182" t="s">
        <v>152</v>
      </c>
      <c r="L116" s="41"/>
      <c r="M116" s="187" t="s">
        <v>19</v>
      </c>
      <c r="N116" s="188" t="s">
        <v>44</v>
      </c>
      <c r="O116" s="66"/>
      <c r="P116" s="189">
        <f>O116*H116</f>
        <v>0</v>
      </c>
      <c r="Q116" s="189">
        <v>0</v>
      </c>
      <c r="R116" s="189">
        <f>Q116*H116</f>
        <v>0</v>
      </c>
      <c r="S116" s="189">
        <v>0</v>
      </c>
      <c r="T116" s="190">
        <f>S116*H116</f>
        <v>0</v>
      </c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R116" s="191" t="s">
        <v>153</v>
      </c>
      <c r="AT116" s="191" t="s">
        <v>148</v>
      </c>
      <c r="AU116" s="191" t="s">
        <v>83</v>
      </c>
      <c r="AY116" s="19" t="s">
        <v>146</v>
      </c>
      <c r="BE116" s="192">
        <f>IF(N116="základní",J116,0)</f>
        <v>0</v>
      </c>
      <c r="BF116" s="192">
        <f>IF(N116="snížená",J116,0)</f>
        <v>0</v>
      </c>
      <c r="BG116" s="192">
        <f>IF(N116="zákl. přenesená",J116,0)</f>
        <v>0</v>
      </c>
      <c r="BH116" s="192">
        <f>IF(N116="sníž. přenesená",J116,0)</f>
        <v>0</v>
      </c>
      <c r="BI116" s="192">
        <f>IF(N116="nulová",J116,0)</f>
        <v>0</v>
      </c>
      <c r="BJ116" s="19" t="s">
        <v>81</v>
      </c>
      <c r="BK116" s="192">
        <f>ROUND(I116*H116,2)</f>
        <v>0</v>
      </c>
      <c r="BL116" s="19" t="s">
        <v>153</v>
      </c>
      <c r="BM116" s="191" t="s">
        <v>886</v>
      </c>
    </row>
    <row r="117" spans="1:65" s="2" customFormat="1">
      <c r="A117" s="36"/>
      <c r="B117" s="37"/>
      <c r="C117" s="38"/>
      <c r="D117" s="193" t="s">
        <v>155</v>
      </c>
      <c r="E117" s="38"/>
      <c r="F117" s="194" t="s">
        <v>887</v>
      </c>
      <c r="G117" s="38"/>
      <c r="H117" s="38"/>
      <c r="I117" s="195"/>
      <c r="J117" s="38"/>
      <c r="K117" s="38"/>
      <c r="L117" s="41"/>
      <c r="M117" s="196"/>
      <c r="N117" s="197"/>
      <c r="O117" s="66"/>
      <c r="P117" s="66"/>
      <c r="Q117" s="66"/>
      <c r="R117" s="66"/>
      <c r="S117" s="66"/>
      <c r="T117" s="67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T117" s="19" t="s">
        <v>155</v>
      </c>
      <c r="AU117" s="19" t="s">
        <v>83</v>
      </c>
    </row>
    <row r="118" spans="1:65" s="13" customFormat="1" ht="22.5">
      <c r="B118" s="198"/>
      <c r="C118" s="199"/>
      <c r="D118" s="200" t="s">
        <v>157</v>
      </c>
      <c r="E118" s="201" t="s">
        <v>19</v>
      </c>
      <c r="F118" s="202" t="s">
        <v>888</v>
      </c>
      <c r="G118" s="199"/>
      <c r="H118" s="201" t="s">
        <v>19</v>
      </c>
      <c r="I118" s="203"/>
      <c r="J118" s="199"/>
      <c r="K118" s="199"/>
      <c r="L118" s="204"/>
      <c r="M118" s="205"/>
      <c r="N118" s="206"/>
      <c r="O118" s="206"/>
      <c r="P118" s="206"/>
      <c r="Q118" s="206"/>
      <c r="R118" s="206"/>
      <c r="S118" s="206"/>
      <c r="T118" s="207"/>
      <c r="AT118" s="208" t="s">
        <v>157</v>
      </c>
      <c r="AU118" s="208" t="s">
        <v>83</v>
      </c>
      <c r="AV118" s="13" t="s">
        <v>81</v>
      </c>
      <c r="AW118" s="13" t="s">
        <v>34</v>
      </c>
      <c r="AX118" s="13" t="s">
        <v>73</v>
      </c>
      <c r="AY118" s="208" t="s">
        <v>146</v>
      </c>
    </row>
    <row r="119" spans="1:65" s="14" customFormat="1">
      <c r="B119" s="209"/>
      <c r="C119" s="210"/>
      <c r="D119" s="200" t="s">
        <v>157</v>
      </c>
      <c r="E119" s="211" t="s">
        <v>19</v>
      </c>
      <c r="F119" s="212" t="s">
        <v>889</v>
      </c>
      <c r="G119" s="210"/>
      <c r="H119" s="213">
        <v>50.4</v>
      </c>
      <c r="I119" s="214"/>
      <c r="J119" s="210"/>
      <c r="K119" s="210"/>
      <c r="L119" s="215"/>
      <c r="M119" s="216"/>
      <c r="N119" s="217"/>
      <c r="O119" s="217"/>
      <c r="P119" s="217"/>
      <c r="Q119" s="217"/>
      <c r="R119" s="217"/>
      <c r="S119" s="217"/>
      <c r="T119" s="218"/>
      <c r="AT119" s="219" t="s">
        <v>157</v>
      </c>
      <c r="AU119" s="219" t="s">
        <v>83</v>
      </c>
      <c r="AV119" s="14" t="s">
        <v>83</v>
      </c>
      <c r="AW119" s="14" t="s">
        <v>34</v>
      </c>
      <c r="AX119" s="14" t="s">
        <v>73</v>
      </c>
      <c r="AY119" s="219" t="s">
        <v>146</v>
      </c>
    </row>
    <row r="120" spans="1:65" s="14" customFormat="1">
      <c r="B120" s="209"/>
      <c r="C120" s="210"/>
      <c r="D120" s="200" t="s">
        <v>157</v>
      </c>
      <c r="E120" s="211" t="s">
        <v>19</v>
      </c>
      <c r="F120" s="212" t="s">
        <v>890</v>
      </c>
      <c r="G120" s="210"/>
      <c r="H120" s="213">
        <v>1.28</v>
      </c>
      <c r="I120" s="214"/>
      <c r="J120" s="210"/>
      <c r="K120" s="210"/>
      <c r="L120" s="215"/>
      <c r="M120" s="216"/>
      <c r="N120" s="217"/>
      <c r="O120" s="217"/>
      <c r="P120" s="217"/>
      <c r="Q120" s="217"/>
      <c r="R120" s="217"/>
      <c r="S120" s="217"/>
      <c r="T120" s="218"/>
      <c r="AT120" s="219" t="s">
        <v>157</v>
      </c>
      <c r="AU120" s="219" t="s">
        <v>83</v>
      </c>
      <c r="AV120" s="14" t="s">
        <v>83</v>
      </c>
      <c r="AW120" s="14" t="s">
        <v>34</v>
      </c>
      <c r="AX120" s="14" t="s">
        <v>73</v>
      </c>
      <c r="AY120" s="219" t="s">
        <v>146</v>
      </c>
    </row>
    <row r="121" spans="1:65" s="14" customFormat="1">
      <c r="B121" s="209"/>
      <c r="C121" s="210"/>
      <c r="D121" s="200" t="s">
        <v>157</v>
      </c>
      <c r="E121" s="211" t="s">
        <v>19</v>
      </c>
      <c r="F121" s="212" t="s">
        <v>891</v>
      </c>
      <c r="G121" s="210"/>
      <c r="H121" s="213">
        <v>-14.656000000000001</v>
      </c>
      <c r="I121" s="214"/>
      <c r="J121" s="210"/>
      <c r="K121" s="210"/>
      <c r="L121" s="215"/>
      <c r="M121" s="216"/>
      <c r="N121" s="217"/>
      <c r="O121" s="217"/>
      <c r="P121" s="217"/>
      <c r="Q121" s="217"/>
      <c r="R121" s="217"/>
      <c r="S121" s="217"/>
      <c r="T121" s="218"/>
      <c r="AT121" s="219" t="s">
        <v>157</v>
      </c>
      <c r="AU121" s="219" t="s">
        <v>83</v>
      </c>
      <c r="AV121" s="14" t="s">
        <v>83</v>
      </c>
      <c r="AW121" s="14" t="s">
        <v>34</v>
      </c>
      <c r="AX121" s="14" t="s">
        <v>73</v>
      </c>
      <c r="AY121" s="219" t="s">
        <v>146</v>
      </c>
    </row>
    <row r="122" spans="1:65" s="14" customFormat="1">
      <c r="B122" s="209"/>
      <c r="C122" s="210"/>
      <c r="D122" s="200" t="s">
        <v>157</v>
      </c>
      <c r="E122" s="211" t="s">
        <v>19</v>
      </c>
      <c r="F122" s="212" t="s">
        <v>892</v>
      </c>
      <c r="G122" s="210"/>
      <c r="H122" s="213">
        <v>-33.536999999999999</v>
      </c>
      <c r="I122" s="214"/>
      <c r="J122" s="210"/>
      <c r="K122" s="210"/>
      <c r="L122" s="215"/>
      <c r="M122" s="216"/>
      <c r="N122" s="217"/>
      <c r="O122" s="217"/>
      <c r="P122" s="217"/>
      <c r="Q122" s="217"/>
      <c r="R122" s="217"/>
      <c r="S122" s="217"/>
      <c r="T122" s="218"/>
      <c r="AT122" s="219" t="s">
        <v>157</v>
      </c>
      <c r="AU122" s="219" t="s">
        <v>83</v>
      </c>
      <c r="AV122" s="14" t="s">
        <v>83</v>
      </c>
      <c r="AW122" s="14" t="s">
        <v>34</v>
      </c>
      <c r="AX122" s="14" t="s">
        <v>73</v>
      </c>
      <c r="AY122" s="219" t="s">
        <v>146</v>
      </c>
    </row>
    <row r="123" spans="1:65" s="15" customFormat="1">
      <c r="B123" s="220"/>
      <c r="C123" s="221"/>
      <c r="D123" s="200" t="s">
        <v>157</v>
      </c>
      <c r="E123" s="222" t="s">
        <v>19</v>
      </c>
      <c r="F123" s="223" t="s">
        <v>164</v>
      </c>
      <c r="G123" s="221"/>
      <c r="H123" s="224">
        <v>3.4870000000000001</v>
      </c>
      <c r="I123" s="225"/>
      <c r="J123" s="221"/>
      <c r="K123" s="221"/>
      <c r="L123" s="226"/>
      <c r="M123" s="227"/>
      <c r="N123" s="228"/>
      <c r="O123" s="228"/>
      <c r="P123" s="228"/>
      <c r="Q123" s="228"/>
      <c r="R123" s="228"/>
      <c r="S123" s="228"/>
      <c r="T123" s="229"/>
      <c r="AT123" s="230" t="s">
        <v>157</v>
      </c>
      <c r="AU123" s="230" t="s">
        <v>83</v>
      </c>
      <c r="AV123" s="15" t="s">
        <v>153</v>
      </c>
      <c r="AW123" s="15" t="s">
        <v>34</v>
      </c>
      <c r="AX123" s="15" t="s">
        <v>81</v>
      </c>
      <c r="AY123" s="230" t="s">
        <v>146</v>
      </c>
    </row>
    <row r="124" spans="1:65" s="12" customFormat="1" ht="22.9" customHeight="1">
      <c r="B124" s="164"/>
      <c r="C124" s="165"/>
      <c r="D124" s="166" t="s">
        <v>72</v>
      </c>
      <c r="E124" s="178" t="s">
        <v>153</v>
      </c>
      <c r="F124" s="178" t="s">
        <v>893</v>
      </c>
      <c r="G124" s="165"/>
      <c r="H124" s="165"/>
      <c r="I124" s="168"/>
      <c r="J124" s="179">
        <f>BK124</f>
        <v>0</v>
      </c>
      <c r="K124" s="165"/>
      <c r="L124" s="170"/>
      <c r="M124" s="171"/>
      <c r="N124" s="172"/>
      <c r="O124" s="172"/>
      <c r="P124" s="173">
        <f>SUM(P125:P131)</f>
        <v>0</v>
      </c>
      <c r="Q124" s="172"/>
      <c r="R124" s="173">
        <f>SUM(R125:R131)</f>
        <v>27.711125120000002</v>
      </c>
      <c r="S124" s="172"/>
      <c r="T124" s="174">
        <f>SUM(T125:T131)</f>
        <v>0</v>
      </c>
      <c r="AR124" s="175" t="s">
        <v>81</v>
      </c>
      <c r="AT124" s="176" t="s">
        <v>72</v>
      </c>
      <c r="AU124" s="176" t="s">
        <v>81</v>
      </c>
      <c r="AY124" s="175" t="s">
        <v>146</v>
      </c>
      <c r="BK124" s="177">
        <f>SUM(BK125:BK131)</f>
        <v>0</v>
      </c>
    </row>
    <row r="125" spans="1:65" s="2" customFormat="1" ht="33" customHeight="1">
      <c r="A125" s="36"/>
      <c r="B125" s="37"/>
      <c r="C125" s="180" t="s">
        <v>227</v>
      </c>
      <c r="D125" s="180" t="s">
        <v>148</v>
      </c>
      <c r="E125" s="181" t="s">
        <v>894</v>
      </c>
      <c r="F125" s="182" t="s">
        <v>895</v>
      </c>
      <c r="G125" s="183" t="s">
        <v>151</v>
      </c>
      <c r="H125" s="184">
        <v>14.656000000000001</v>
      </c>
      <c r="I125" s="185"/>
      <c r="J125" s="186">
        <f>ROUND(I125*H125,2)</f>
        <v>0</v>
      </c>
      <c r="K125" s="182" t="s">
        <v>152</v>
      </c>
      <c r="L125" s="41"/>
      <c r="M125" s="187" t="s">
        <v>19</v>
      </c>
      <c r="N125" s="188" t="s">
        <v>44</v>
      </c>
      <c r="O125" s="66"/>
      <c r="P125" s="189">
        <f>O125*H125</f>
        <v>0</v>
      </c>
      <c r="Q125" s="189">
        <v>1.8907700000000001</v>
      </c>
      <c r="R125" s="189">
        <f>Q125*H125</f>
        <v>27.711125120000002</v>
      </c>
      <c r="S125" s="189">
        <v>0</v>
      </c>
      <c r="T125" s="190">
        <f>S125*H125</f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R125" s="191" t="s">
        <v>153</v>
      </c>
      <c r="AT125" s="191" t="s">
        <v>148</v>
      </c>
      <c r="AU125" s="191" t="s">
        <v>83</v>
      </c>
      <c r="AY125" s="19" t="s">
        <v>146</v>
      </c>
      <c r="BE125" s="192">
        <f>IF(N125="základní",J125,0)</f>
        <v>0</v>
      </c>
      <c r="BF125" s="192">
        <f>IF(N125="snížená",J125,0)</f>
        <v>0</v>
      </c>
      <c r="BG125" s="192">
        <f>IF(N125="zákl. přenesená",J125,0)</f>
        <v>0</v>
      </c>
      <c r="BH125" s="192">
        <f>IF(N125="sníž. přenesená",J125,0)</f>
        <v>0</v>
      </c>
      <c r="BI125" s="192">
        <f>IF(N125="nulová",J125,0)</f>
        <v>0</v>
      </c>
      <c r="BJ125" s="19" t="s">
        <v>81</v>
      </c>
      <c r="BK125" s="192">
        <f>ROUND(I125*H125,2)</f>
        <v>0</v>
      </c>
      <c r="BL125" s="19" t="s">
        <v>153</v>
      </c>
      <c r="BM125" s="191" t="s">
        <v>896</v>
      </c>
    </row>
    <row r="126" spans="1:65" s="2" customFormat="1">
      <c r="A126" s="36"/>
      <c r="B126" s="37"/>
      <c r="C126" s="38"/>
      <c r="D126" s="193" t="s">
        <v>155</v>
      </c>
      <c r="E126" s="38"/>
      <c r="F126" s="194" t="s">
        <v>897</v>
      </c>
      <c r="G126" s="38"/>
      <c r="H126" s="38"/>
      <c r="I126" s="195"/>
      <c r="J126" s="38"/>
      <c r="K126" s="38"/>
      <c r="L126" s="41"/>
      <c r="M126" s="196"/>
      <c r="N126" s="197"/>
      <c r="O126" s="66"/>
      <c r="P126" s="66"/>
      <c r="Q126" s="66"/>
      <c r="R126" s="66"/>
      <c r="S126" s="66"/>
      <c r="T126" s="67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T126" s="19" t="s">
        <v>155</v>
      </c>
      <c r="AU126" s="19" t="s">
        <v>83</v>
      </c>
    </row>
    <row r="127" spans="1:65" s="13" customFormat="1">
      <c r="B127" s="198"/>
      <c r="C127" s="199"/>
      <c r="D127" s="200" t="s">
        <v>157</v>
      </c>
      <c r="E127" s="201" t="s">
        <v>19</v>
      </c>
      <c r="F127" s="202" t="s">
        <v>898</v>
      </c>
      <c r="G127" s="199"/>
      <c r="H127" s="201" t="s">
        <v>19</v>
      </c>
      <c r="I127" s="203"/>
      <c r="J127" s="199"/>
      <c r="K127" s="199"/>
      <c r="L127" s="204"/>
      <c r="M127" s="205"/>
      <c r="N127" s="206"/>
      <c r="O127" s="206"/>
      <c r="P127" s="206"/>
      <c r="Q127" s="206"/>
      <c r="R127" s="206"/>
      <c r="S127" s="206"/>
      <c r="T127" s="207"/>
      <c r="AT127" s="208" t="s">
        <v>157</v>
      </c>
      <c r="AU127" s="208" t="s">
        <v>83</v>
      </c>
      <c r="AV127" s="13" t="s">
        <v>81</v>
      </c>
      <c r="AW127" s="13" t="s">
        <v>34</v>
      </c>
      <c r="AX127" s="13" t="s">
        <v>73</v>
      </c>
      <c r="AY127" s="208" t="s">
        <v>146</v>
      </c>
    </row>
    <row r="128" spans="1:65" s="14" customFormat="1">
      <c r="B128" s="209"/>
      <c r="C128" s="210"/>
      <c r="D128" s="200" t="s">
        <v>157</v>
      </c>
      <c r="E128" s="211" t="s">
        <v>19</v>
      </c>
      <c r="F128" s="212" t="s">
        <v>899</v>
      </c>
      <c r="G128" s="210"/>
      <c r="H128" s="213">
        <v>14.4</v>
      </c>
      <c r="I128" s="214"/>
      <c r="J128" s="210"/>
      <c r="K128" s="210"/>
      <c r="L128" s="215"/>
      <c r="M128" s="216"/>
      <c r="N128" s="217"/>
      <c r="O128" s="217"/>
      <c r="P128" s="217"/>
      <c r="Q128" s="217"/>
      <c r="R128" s="217"/>
      <c r="S128" s="217"/>
      <c r="T128" s="218"/>
      <c r="AT128" s="219" t="s">
        <v>157</v>
      </c>
      <c r="AU128" s="219" t="s">
        <v>83</v>
      </c>
      <c r="AV128" s="14" t="s">
        <v>83</v>
      </c>
      <c r="AW128" s="14" t="s">
        <v>34</v>
      </c>
      <c r="AX128" s="14" t="s">
        <v>73</v>
      </c>
      <c r="AY128" s="219" t="s">
        <v>146</v>
      </c>
    </row>
    <row r="129" spans="1:65" s="13" customFormat="1">
      <c r="B129" s="198"/>
      <c r="C129" s="199"/>
      <c r="D129" s="200" t="s">
        <v>157</v>
      </c>
      <c r="E129" s="201" t="s">
        <v>19</v>
      </c>
      <c r="F129" s="202" t="s">
        <v>900</v>
      </c>
      <c r="G129" s="199"/>
      <c r="H129" s="201" t="s">
        <v>19</v>
      </c>
      <c r="I129" s="203"/>
      <c r="J129" s="199"/>
      <c r="K129" s="199"/>
      <c r="L129" s="204"/>
      <c r="M129" s="205"/>
      <c r="N129" s="206"/>
      <c r="O129" s="206"/>
      <c r="P129" s="206"/>
      <c r="Q129" s="206"/>
      <c r="R129" s="206"/>
      <c r="S129" s="206"/>
      <c r="T129" s="207"/>
      <c r="AT129" s="208" t="s">
        <v>157</v>
      </c>
      <c r="AU129" s="208" t="s">
        <v>83</v>
      </c>
      <c r="AV129" s="13" t="s">
        <v>81</v>
      </c>
      <c r="AW129" s="13" t="s">
        <v>34</v>
      </c>
      <c r="AX129" s="13" t="s">
        <v>73</v>
      </c>
      <c r="AY129" s="208" t="s">
        <v>146</v>
      </c>
    </row>
    <row r="130" spans="1:65" s="14" customFormat="1">
      <c r="B130" s="209"/>
      <c r="C130" s="210"/>
      <c r="D130" s="200" t="s">
        <v>157</v>
      </c>
      <c r="E130" s="211" t="s">
        <v>19</v>
      </c>
      <c r="F130" s="212" t="s">
        <v>901</v>
      </c>
      <c r="G130" s="210"/>
      <c r="H130" s="213">
        <v>0.25600000000000001</v>
      </c>
      <c r="I130" s="214"/>
      <c r="J130" s="210"/>
      <c r="K130" s="210"/>
      <c r="L130" s="215"/>
      <c r="M130" s="216"/>
      <c r="N130" s="217"/>
      <c r="O130" s="217"/>
      <c r="P130" s="217"/>
      <c r="Q130" s="217"/>
      <c r="R130" s="217"/>
      <c r="S130" s="217"/>
      <c r="T130" s="218"/>
      <c r="AT130" s="219" t="s">
        <v>157</v>
      </c>
      <c r="AU130" s="219" t="s">
        <v>83</v>
      </c>
      <c r="AV130" s="14" t="s">
        <v>83</v>
      </c>
      <c r="AW130" s="14" t="s">
        <v>34</v>
      </c>
      <c r="AX130" s="14" t="s">
        <v>73</v>
      </c>
      <c r="AY130" s="219" t="s">
        <v>146</v>
      </c>
    </row>
    <row r="131" spans="1:65" s="15" customFormat="1">
      <c r="B131" s="220"/>
      <c r="C131" s="221"/>
      <c r="D131" s="200" t="s">
        <v>157</v>
      </c>
      <c r="E131" s="222" t="s">
        <v>19</v>
      </c>
      <c r="F131" s="223" t="s">
        <v>164</v>
      </c>
      <c r="G131" s="221"/>
      <c r="H131" s="224">
        <v>14.656000000000001</v>
      </c>
      <c r="I131" s="225"/>
      <c r="J131" s="221"/>
      <c r="K131" s="221"/>
      <c r="L131" s="226"/>
      <c r="M131" s="227"/>
      <c r="N131" s="228"/>
      <c r="O131" s="228"/>
      <c r="P131" s="228"/>
      <c r="Q131" s="228"/>
      <c r="R131" s="228"/>
      <c r="S131" s="228"/>
      <c r="T131" s="229"/>
      <c r="AT131" s="230" t="s">
        <v>157</v>
      </c>
      <c r="AU131" s="230" t="s">
        <v>83</v>
      </c>
      <c r="AV131" s="15" t="s">
        <v>153</v>
      </c>
      <c r="AW131" s="15" t="s">
        <v>34</v>
      </c>
      <c r="AX131" s="15" t="s">
        <v>81</v>
      </c>
      <c r="AY131" s="230" t="s">
        <v>146</v>
      </c>
    </row>
    <row r="132" spans="1:65" s="12" customFormat="1" ht="22.9" customHeight="1">
      <c r="B132" s="164"/>
      <c r="C132" s="165"/>
      <c r="D132" s="166" t="s">
        <v>72</v>
      </c>
      <c r="E132" s="178" t="s">
        <v>219</v>
      </c>
      <c r="F132" s="178" t="s">
        <v>902</v>
      </c>
      <c r="G132" s="165"/>
      <c r="H132" s="165"/>
      <c r="I132" s="168"/>
      <c r="J132" s="179">
        <f>BK132</f>
        <v>0</v>
      </c>
      <c r="K132" s="165"/>
      <c r="L132" s="170"/>
      <c r="M132" s="171"/>
      <c r="N132" s="172"/>
      <c r="O132" s="172"/>
      <c r="P132" s="173">
        <f>SUM(P133:P157)</f>
        <v>0</v>
      </c>
      <c r="Q132" s="172"/>
      <c r="R132" s="173">
        <f>SUM(R133:R157)</f>
        <v>0.27122999999999997</v>
      </c>
      <c r="S132" s="172"/>
      <c r="T132" s="174">
        <f>SUM(T133:T157)</f>
        <v>0</v>
      </c>
      <c r="AR132" s="175" t="s">
        <v>81</v>
      </c>
      <c r="AT132" s="176" t="s">
        <v>72</v>
      </c>
      <c r="AU132" s="176" t="s">
        <v>81</v>
      </c>
      <c r="AY132" s="175" t="s">
        <v>146</v>
      </c>
      <c r="BK132" s="177">
        <f>SUM(BK133:BK157)</f>
        <v>0</v>
      </c>
    </row>
    <row r="133" spans="1:65" s="2" customFormat="1" ht="37.9" customHeight="1">
      <c r="A133" s="36"/>
      <c r="B133" s="37"/>
      <c r="C133" s="180" t="s">
        <v>236</v>
      </c>
      <c r="D133" s="180" t="s">
        <v>148</v>
      </c>
      <c r="E133" s="181" t="s">
        <v>903</v>
      </c>
      <c r="F133" s="182" t="s">
        <v>904</v>
      </c>
      <c r="G133" s="183" t="s">
        <v>230</v>
      </c>
      <c r="H133" s="184">
        <v>1</v>
      </c>
      <c r="I133" s="185"/>
      <c r="J133" s="186">
        <f>ROUND(I133*H133,2)</f>
        <v>0</v>
      </c>
      <c r="K133" s="182" t="s">
        <v>152</v>
      </c>
      <c r="L133" s="41"/>
      <c r="M133" s="187" t="s">
        <v>19</v>
      </c>
      <c r="N133" s="188" t="s">
        <v>44</v>
      </c>
      <c r="O133" s="66"/>
      <c r="P133" s="189">
        <f>O133*H133</f>
        <v>0</v>
      </c>
      <c r="Q133" s="189">
        <v>5.8029999999999998E-2</v>
      </c>
      <c r="R133" s="189">
        <f>Q133*H133</f>
        <v>5.8029999999999998E-2</v>
      </c>
      <c r="S133" s="189">
        <v>0</v>
      </c>
      <c r="T133" s="190">
        <f>S133*H133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191" t="s">
        <v>153</v>
      </c>
      <c r="AT133" s="191" t="s">
        <v>148</v>
      </c>
      <c r="AU133" s="191" t="s">
        <v>83</v>
      </c>
      <c r="AY133" s="19" t="s">
        <v>146</v>
      </c>
      <c r="BE133" s="192">
        <f>IF(N133="základní",J133,0)</f>
        <v>0</v>
      </c>
      <c r="BF133" s="192">
        <f>IF(N133="snížená",J133,0)</f>
        <v>0</v>
      </c>
      <c r="BG133" s="192">
        <f>IF(N133="zákl. přenesená",J133,0)</f>
        <v>0</v>
      </c>
      <c r="BH133" s="192">
        <f>IF(N133="sníž. přenesená",J133,0)</f>
        <v>0</v>
      </c>
      <c r="BI133" s="192">
        <f>IF(N133="nulová",J133,0)</f>
        <v>0</v>
      </c>
      <c r="BJ133" s="19" t="s">
        <v>81</v>
      </c>
      <c r="BK133" s="192">
        <f>ROUND(I133*H133,2)</f>
        <v>0</v>
      </c>
      <c r="BL133" s="19" t="s">
        <v>153</v>
      </c>
      <c r="BM133" s="191" t="s">
        <v>905</v>
      </c>
    </row>
    <row r="134" spans="1:65" s="2" customFormat="1">
      <c r="A134" s="36"/>
      <c r="B134" s="37"/>
      <c r="C134" s="38"/>
      <c r="D134" s="193" t="s">
        <v>155</v>
      </c>
      <c r="E134" s="38"/>
      <c r="F134" s="194" t="s">
        <v>906</v>
      </c>
      <c r="G134" s="38"/>
      <c r="H134" s="38"/>
      <c r="I134" s="195"/>
      <c r="J134" s="38"/>
      <c r="K134" s="38"/>
      <c r="L134" s="41"/>
      <c r="M134" s="196"/>
      <c r="N134" s="197"/>
      <c r="O134" s="66"/>
      <c r="P134" s="66"/>
      <c r="Q134" s="66"/>
      <c r="R134" s="66"/>
      <c r="S134" s="66"/>
      <c r="T134" s="67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T134" s="19" t="s">
        <v>155</v>
      </c>
      <c r="AU134" s="19" t="s">
        <v>83</v>
      </c>
    </row>
    <row r="135" spans="1:65" s="13" customFormat="1">
      <c r="B135" s="198"/>
      <c r="C135" s="199"/>
      <c r="D135" s="200" t="s">
        <v>157</v>
      </c>
      <c r="E135" s="201" t="s">
        <v>19</v>
      </c>
      <c r="F135" s="202" t="s">
        <v>907</v>
      </c>
      <c r="G135" s="199"/>
      <c r="H135" s="201" t="s">
        <v>19</v>
      </c>
      <c r="I135" s="203"/>
      <c r="J135" s="199"/>
      <c r="K135" s="199"/>
      <c r="L135" s="204"/>
      <c r="M135" s="205"/>
      <c r="N135" s="206"/>
      <c r="O135" s="206"/>
      <c r="P135" s="206"/>
      <c r="Q135" s="206"/>
      <c r="R135" s="206"/>
      <c r="S135" s="206"/>
      <c r="T135" s="207"/>
      <c r="AT135" s="208" t="s">
        <v>157</v>
      </c>
      <c r="AU135" s="208" t="s">
        <v>83</v>
      </c>
      <c r="AV135" s="13" t="s">
        <v>81</v>
      </c>
      <c r="AW135" s="13" t="s">
        <v>34</v>
      </c>
      <c r="AX135" s="13" t="s">
        <v>73</v>
      </c>
      <c r="AY135" s="208" t="s">
        <v>146</v>
      </c>
    </row>
    <row r="136" spans="1:65" s="14" customFormat="1">
      <c r="B136" s="209"/>
      <c r="C136" s="210"/>
      <c r="D136" s="200" t="s">
        <v>157</v>
      </c>
      <c r="E136" s="211" t="s">
        <v>19</v>
      </c>
      <c r="F136" s="212" t="s">
        <v>81</v>
      </c>
      <c r="G136" s="210"/>
      <c r="H136" s="213">
        <v>1</v>
      </c>
      <c r="I136" s="214"/>
      <c r="J136" s="210"/>
      <c r="K136" s="210"/>
      <c r="L136" s="215"/>
      <c r="M136" s="216"/>
      <c r="N136" s="217"/>
      <c r="O136" s="217"/>
      <c r="P136" s="217"/>
      <c r="Q136" s="217"/>
      <c r="R136" s="217"/>
      <c r="S136" s="217"/>
      <c r="T136" s="218"/>
      <c r="AT136" s="219" t="s">
        <v>157</v>
      </c>
      <c r="AU136" s="219" t="s">
        <v>83</v>
      </c>
      <c r="AV136" s="14" t="s">
        <v>83</v>
      </c>
      <c r="AW136" s="14" t="s">
        <v>34</v>
      </c>
      <c r="AX136" s="14" t="s">
        <v>81</v>
      </c>
      <c r="AY136" s="219" t="s">
        <v>146</v>
      </c>
    </row>
    <row r="137" spans="1:65" s="2" customFormat="1" ht="44.25" customHeight="1">
      <c r="A137" s="36"/>
      <c r="B137" s="37"/>
      <c r="C137" s="180" t="s">
        <v>241</v>
      </c>
      <c r="D137" s="180" t="s">
        <v>148</v>
      </c>
      <c r="E137" s="181" t="s">
        <v>908</v>
      </c>
      <c r="F137" s="182" t="s">
        <v>909</v>
      </c>
      <c r="G137" s="183" t="s">
        <v>230</v>
      </c>
      <c r="H137" s="184">
        <v>1</v>
      </c>
      <c r="I137" s="185"/>
      <c r="J137" s="186">
        <f>ROUND(I137*H137,2)</f>
        <v>0</v>
      </c>
      <c r="K137" s="182" t="s">
        <v>152</v>
      </c>
      <c r="L137" s="41"/>
      <c r="M137" s="187" t="s">
        <v>19</v>
      </c>
      <c r="N137" s="188" t="s">
        <v>44</v>
      </c>
      <c r="O137" s="66"/>
      <c r="P137" s="189">
        <f>O137*H137</f>
        <v>0</v>
      </c>
      <c r="Q137" s="189">
        <v>6.8959999999999994E-2</v>
      </c>
      <c r="R137" s="189">
        <f>Q137*H137</f>
        <v>6.8959999999999994E-2</v>
      </c>
      <c r="S137" s="189">
        <v>0</v>
      </c>
      <c r="T137" s="190">
        <f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191" t="s">
        <v>153</v>
      </c>
      <c r="AT137" s="191" t="s">
        <v>148</v>
      </c>
      <c r="AU137" s="191" t="s">
        <v>83</v>
      </c>
      <c r="AY137" s="19" t="s">
        <v>146</v>
      </c>
      <c r="BE137" s="192">
        <f>IF(N137="základní",J137,0)</f>
        <v>0</v>
      </c>
      <c r="BF137" s="192">
        <f>IF(N137="snížená",J137,0)</f>
        <v>0</v>
      </c>
      <c r="BG137" s="192">
        <f>IF(N137="zákl. přenesená",J137,0)</f>
        <v>0</v>
      </c>
      <c r="BH137" s="192">
        <f>IF(N137="sníž. přenesená",J137,0)</f>
        <v>0</v>
      </c>
      <c r="BI137" s="192">
        <f>IF(N137="nulová",J137,0)</f>
        <v>0</v>
      </c>
      <c r="BJ137" s="19" t="s">
        <v>81</v>
      </c>
      <c r="BK137" s="192">
        <f>ROUND(I137*H137,2)</f>
        <v>0</v>
      </c>
      <c r="BL137" s="19" t="s">
        <v>153</v>
      </c>
      <c r="BM137" s="191" t="s">
        <v>910</v>
      </c>
    </row>
    <row r="138" spans="1:65" s="2" customFormat="1">
      <c r="A138" s="36"/>
      <c r="B138" s="37"/>
      <c r="C138" s="38"/>
      <c r="D138" s="193" t="s">
        <v>155</v>
      </c>
      <c r="E138" s="38"/>
      <c r="F138" s="194" t="s">
        <v>911</v>
      </c>
      <c r="G138" s="38"/>
      <c r="H138" s="38"/>
      <c r="I138" s="195"/>
      <c r="J138" s="38"/>
      <c r="K138" s="38"/>
      <c r="L138" s="41"/>
      <c r="M138" s="196"/>
      <c r="N138" s="197"/>
      <c r="O138" s="66"/>
      <c r="P138" s="66"/>
      <c r="Q138" s="66"/>
      <c r="R138" s="66"/>
      <c r="S138" s="66"/>
      <c r="T138" s="67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T138" s="19" t="s">
        <v>155</v>
      </c>
      <c r="AU138" s="19" t="s">
        <v>83</v>
      </c>
    </row>
    <row r="139" spans="1:65" s="13" customFormat="1">
      <c r="B139" s="198"/>
      <c r="C139" s="199"/>
      <c r="D139" s="200" t="s">
        <v>157</v>
      </c>
      <c r="E139" s="201" t="s">
        <v>19</v>
      </c>
      <c r="F139" s="202" t="s">
        <v>912</v>
      </c>
      <c r="G139" s="199"/>
      <c r="H139" s="201" t="s">
        <v>19</v>
      </c>
      <c r="I139" s="203"/>
      <c r="J139" s="199"/>
      <c r="K139" s="199"/>
      <c r="L139" s="204"/>
      <c r="M139" s="205"/>
      <c r="N139" s="206"/>
      <c r="O139" s="206"/>
      <c r="P139" s="206"/>
      <c r="Q139" s="206"/>
      <c r="R139" s="206"/>
      <c r="S139" s="206"/>
      <c r="T139" s="207"/>
      <c r="AT139" s="208" t="s">
        <v>157</v>
      </c>
      <c r="AU139" s="208" t="s">
        <v>83</v>
      </c>
      <c r="AV139" s="13" t="s">
        <v>81</v>
      </c>
      <c r="AW139" s="13" t="s">
        <v>34</v>
      </c>
      <c r="AX139" s="13" t="s">
        <v>73</v>
      </c>
      <c r="AY139" s="208" t="s">
        <v>146</v>
      </c>
    </row>
    <row r="140" spans="1:65" s="14" customFormat="1">
      <c r="B140" s="209"/>
      <c r="C140" s="210"/>
      <c r="D140" s="200" t="s">
        <v>157</v>
      </c>
      <c r="E140" s="211" t="s">
        <v>19</v>
      </c>
      <c r="F140" s="212" t="s">
        <v>81</v>
      </c>
      <c r="G140" s="210"/>
      <c r="H140" s="213">
        <v>1</v>
      </c>
      <c r="I140" s="214"/>
      <c r="J140" s="210"/>
      <c r="K140" s="210"/>
      <c r="L140" s="215"/>
      <c r="M140" s="216"/>
      <c r="N140" s="217"/>
      <c r="O140" s="217"/>
      <c r="P140" s="217"/>
      <c r="Q140" s="217"/>
      <c r="R140" s="217"/>
      <c r="S140" s="217"/>
      <c r="T140" s="218"/>
      <c r="AT140" s="219" t="s">
        <v>157</v>
      </c>
      <c r="AU140" s="219" t="s">
        <v>83</v>
      </c>
      <c r="AV140" s="14" t="s">
        <v>83</v>
      </c>
      <c r="AW140" s="14" t="s">
        <v>34</v>
      </c>
      <c r="AX140" s="14" t="s">
        <v>81</v>
      </c>
      <c r="AY140" s="219" t="s">
        <v>146</v>
      </c>
    </row>
    <row r="141" spans="1:65" s="2" customFormat="1" ht="37.9" customHeight="1">
      <c r="A141" s="36"/>
      <c r="B141" s="37"/>
      <c r="C141" s="180" t="s">
        <v>248</v>
      </c>
      <c r="D141" s="180" t="s">
        <v>148</v>
      </c>
      <c r="E141" s="181" t="s">
        <v>913</v>
      </c>
      <c r="F141" s="182" t="s">
        <v>914</v>
      </c>
      <c r="G141" s="183" t="s">
        <v>230</v>
      </c>
      <c r="H141" s="184">
        <v>2</v>
      </c>
      <c r="I141" s="185"/>
      <c r="J141" s="186">
        <f>ROUND(I141*H141,2)</f>
        <v>0</v>
      </c>
      <c r="K141" s="182" t="s">
        <v>152</v>
      </c>
      <c r="L141" s="41"/>
      <c r="M141" s="187" t="s">
        <v>19</v>
      </c>
      <c r="N141" s="188" t="s">
        <v>44</v>
      </c>
      <c r="O141" s="66"/>
      <c r="P141" s="189">
        <f>O141*H141</f>
        <v>0</v>
      </c>
      <c r="Q141" s="189">
        <v>1.136E-2</v>
      </c>
      <c r="R141" s="189">
        <f>Q141*H141</f>
        <v>2.2720000000000001E-2</v>
      </c>
      <c r="S141" s="189">
        <v>0</v>
      </c>
      <c r="T141" s="190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191" t="s">
        <v>153</v>
      </c>
      <c r="AT141" s="191" t="s">
        <v>148</v>
      </c>
      <c r="AU141" s="191" t="s">
        <v>83</v>
      </c>
      <c r="AY141" s="19" t="s">
        <v>146</v>
      </c>
      <c r="BE141" s="192">
        <f>IF(N141="základní",J141,0)</f>
        <v>0</v>
      </c>
      <c r="BF141" s="192">
        <f>IF(N141="snížená",J141,0)</f>
        <v>0</v>
      </c>
      <c r="BG141" s="192">
        <f>IF(N141="zákl. přenesená",J141,0)</f>
        <v>0</v>
      </c>
      <c r="BH141" s="192">
        <f>IF(N141="sníž. přenesená",J141,0)</f>
        <v>0</v>
      </c>
      <c r="BI141" s="192">
        <f>IF(N141="nulová",J141,0)</f>
        <v>0</v>
      </c>
      <c r="BJ141" s="19" t="s">
        <v>81</v>
      </c>
      <c r="BK141" s="192">
        <f>ROUND(I141*H141,2)</f>
        <v>0</v>
      </c>
      <c r="BL141" s="19" t="s">
        <v>153</v>
      </c>
      <c r="BM141" s="191" t="s">
        <v>915</v>
      </c>
    </row>
    <row r="142" spans="1:65" s="2" customFormat="1">
      <c r="A142" s="36"/>
      <c r="B142" s="37"/>
      <c r="C142" s="38"/>
      <c r="D142" s="193" t="s">
        <v>155</v>
      </c>
      <c r="E142" s="38"/>
      <c r="F142" s="194" t="s">
        <v>916</v>
      </c>
      <c r="G142" s="38"/>
      <c r="H142" s="38"/>
      <c r="I142" s="195"/>
      <c r="J142" s="38"/>
      <c r="K142" s="38"/>
      <c r="L142" s="41"/>
      <c r="M142" s="196"/>
      <c r="N142" s="197"/>
      <c r="O142" s="66"/>
      <c r="P142" s="66"/>
      <c r="Q142" s="66"/>
      <c r="R142" s="66"/>
      <c r="S142" s="66"/>
      <c r="T142" s="67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T142" s="19" t="s">
        <v>155</v>
      </c>
      <c r="AU142" s="19" t="s">
        <v>83</v>
      </c>
    </row>
    <row r="143" spans="1:65" s="14" customFormat="1">
      <c r="B143" s="209"/>
      <c r="C143" s="210"/>
      <c r="D143" s="200" t="s">
        <v>157</v>
      </c>
      <c r="E143" s="211" t="s">
        <v>19</v>
      </c>
      <c r="F143" s="212" t="s">
        <v>917</v>
      </c>
      <c r="G143" s="210"/>
      <c r="H143" s="213">
        <v>1</v>
      </c>
      <c r="I143" s="214"/>
      <c r="J143" s="210"/>
      <c r="K143" s="210"/>
      <c r="L143" s="215"/>
      <c r="M143" s="216"/>
      <c r="N143" s="217"/>
      <c r="O143" s="217"/>
      <c r="P143" s="217"/>
      <c r="Q143" s="217"/>
      <c r="R143" s="217"/>
      <c r="S143" s="217"/>
      <c r="T143" s="218"/>
      <c r="AT143" s="219" t="s">
        <v>157</v>
      </c>
      <c r="AU143" s="219" t="s">
        <v>83</v>
      </c>
      <c r="AV143" s="14" t="s">
        <v>83</v>
      </c>
      <c r="AW143" s="14" t="s">
        <v>34</v>
      </c>
      <c r="AX143" s="14" t="s">
        <v>73</v>
      </c>
      <c r="AY143" s="219" t="s">
        <v>146</v>
      </c>
    </row>
    <row r="144" spans="1:65" s="14" customFormat="1">
      <c r="B144" s="209"/>
      <c r="C144" s="210"/>
      <c r="D144" s="200" t="s">
        <v>157</v>
      </c>
      <c r="E144" s="211" t="s">
        <v>19</v>
      </c>
      <c r="F144" s="212" t="s">
        <v>918</v>
      </c>
      <c r="G144" s="210"/>
      <c r="H144" s="213">
        <v>1</v>
      </c>
      <c r="I144" s="214"/>
      <c r="J144" s="210"/>
      <c r="K144" s="210"/>
      <c r="L144" s="215"/>
      <c r="M144" s="216"/>
      <c r="N144" s="217"/>
      <c r="O144" s="217"/>
      <c r="P144" s="217"/>
      <c r="Q144" s="217"/>
      <c r="R144" s="217"/>
      <c r="S144" s="217"/>
      <c r="T144" s="218"/>
      <c r="AT144" s="219" t="s">
        <v>157</v>
      </c>
      <c r="AU144" s="219" t="s">
        <v>83</v>
      </c>
      <c r="AV144" s="14" t="s">
        <v>83</v>
      </c>
      <c r="AW144" s="14" t="s">
        <v>34</v>
      </c>
      <c r="AX144" s="14" t="s">
        <v>73</v>
      </c>
      <c r="AY144" s="219" t="s">
        <v>146</v>
      </c>
    </row>
    <row r="145" spans="1:65" s="15" customFormat="1">
      <c r="B145" s="220"/>
      <c r="C145" s="221"/>
      <c r="D145" s="200" t="s">
        <v>157</v>
      </c>
      <c r="E145" s="222" t="s">
        <v>19</v>
      </c>
      <c r="F145" s="223" t="s">
        <v>164</v>
      </c>
      <c r="G145" s="221"/>
      <c r="H145" s="224">
        <v>2</v>
      </c>
      <c r="I145" s="225"/>
      <c r="J145" s="221"/>
      <c r="K145" s="221"/>
      <c r="L145" s="226"/>
      <c r="M145" s="227"/>
      <c r="N145" s="228"/>
      <c r="O145" s="228"/>
      <c r="P145" s="228"/>
      <c r="Q145" s="228"/>
      <c r="R145" s="228"/>
      <c r="S145" s="228"/>
      <c r="T145" s="229"/>
      <c r="AT145" s="230" t="s">
        <v>157</v>
      </c>
      <c r="AU145" s="230" t="s">
        <v>83</v>
      </c>
      <c r="AV145" s="15" t="s">
        <v>153</v>
      </c>
      <c r="AW145" s="15" t="s">
        <v>34</v>
      </c>
      <c r="AX145" s="15" t="s">
        <v>81</v>
      </c>
      <c r="AY145" s="230" t="s">
        <v>146</v>
      </c>
    </row>
    <row r="146" spans="1:65" s="2" customFormat="1" ht="44.25" customHeight="1">
      <c r="A146" s="36"/>
      <c r="B146" s="37"/>
      <c r="C146" s="180" t="s">
        <v>234</v>
      </c>
      <c r="D146" s="180" t="s">
        <v>148</v>
      </c>
      <c r="E146" s="181" t="s">
        <v>919</v>
      </c>
      <c r="F146" s="182" t="s">
        <v>920</v>
      </c>
      <c r="G146" s="183" t="s">
        <v>230</v>
      </c>
      <c r="H146" s="184">
        <v>2</v>
      </c>
      <c r="I146" s="185"/>
      <c r="J146" s="186">
        <f>ROUND(I146*H146,2)</f>
        <v>0</v>
      </c>
      <c r="K146" s="182" t="s">
        <v>152</v>
      </c>
      <c r="L146" s="41"/>
      <c r="M146" s="187" t="s">
        <v>19</v>
      </c>
      <c r="N146" s="188" t="s">
        <v>44</v>
      </c>
      <c r="O146" s="66"/>
      <c r="P146" s="189">
        <f>O146*H146</f>
        <v>0</v>
      </c>
      <c r="Q146" s="189">
        <v>6.2199999999999998E-3</v>
      </c>
      <c r="R146" s="189">
        <f>Q146*H146</f>
        <v>1.244E-2</v>
      </c>
      <c r="S146" s="189">
        <v>0</v>
      </c>
      <c r="T146" s="190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191" t="s">
        <v>153</v>
      </c>
      <c r="AT146" s="191" t="s">
        <v>148</v>
      </c>
      <c r="AU146" s="191" t="s">
        <v>83</v>
      </c>
      <c r="AY146" s="19" t="s">
        <v>146</v>
      </c>
      <c r="BE146" s="192">
        <f>IF(N146="základní",J146,0)</f>
        <v>0</v>
      </c>
      <c r="BF146" s="192">
        <f>IF(N146="snížená",J146,0)</f>
        <v>0</v>
      </c>
      <c r="BG146" s="192">
        <f>IF(N146="zákl. přenesená",J146,0)</f>
        <v>0</v>
      </c>
      <c r="BH146" s="192">
        <f>IF(N146="sníž. přenesená",J146,0)</f>
        <v>0</v>
      </c>
      <c r="BI146" s="192">
        <f>IF(N146="nulová",J146,0)</f>
        <v>0</v>
      </c>
      <c r="BJ146" s="19" t="s">
        <v>81</v>
      </c>
      <c r="BK146" s="192">
        <f>ROUND(I146*H146,2)</f>
        <v>0</v>
      </c>
      <c r="BL146" s="19" t="s">
        <v>153</v>
      </c>
      <c r="BM146" s="191" t="s">
        <v>921</v>
      </c>
    </row>
    <row r="147" spans="1:65" s="2" customFormat="1">
      <c r="A147" s="36"/>
      <c r="B147" s="37"/>
      <c r="C147" s="38"/>
      <c r="D147" s="193" t="s">
        <v>155</v>
      </c>
      <c r="E147" s="38"/>
      <c r="F147" s="194" t="s">
        <v>922</v>
      </c>
      <c r="G147" s="38"/>
      <c r="H147" s="38"/>
      <c r="I147" s="195"/>
      <c r="J147" s="38"/>
      <c r="K147" s="38"/>
      <c r="L147" s="41"/>
      <c r="M147" s="196"/>
      <c r="N147" s="197"/>
      <c r="O147" s="66"/>
      <c r="P147" s="66"/>
      <c r="Q147" s="66"/>
      <c r="R147" s="66"/>
      <c r="S147" s="66"/>
      <c r="T147" s="67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T147" s="19" t="s">
        <v>155</v>
      </c>
      <c r="AU147" s="19" t="s">
        <v>83</v>
      </c>
    </row>
    <row r="148" spans="1:65" s="14" customFormat="1">
      <c r="B148" s="209"/>
      <c r="C148" s="210"/>
      <c r="D148" s="200" t="s">
        <v>157</v>
      </c>
      <c r="E148" s="211" t="s">
        <v>19</v>
      </c>
      <c r="F148" s="212" t="s">
        <v>917</v>
      </c>
      <c r="G148" s="210"/>
      <c r="H148" s="213">
        <v>1</v>
      </c>
      <c r="I148" s="214"/>
      <c r="J148" s="210"/>
      <c r="K148" s="210"/>
      <c r="L148" s="215"/>
      <c r="M148" s="216"/>
      <c r="N148" s="217"/>
      <c r="O148" s="217"/>
      <c r="P148" s="217"/>
      <c r="Q148" s="217"/>
      <c r="R148" s="217"/>
      <c r="S148" s="217"/>
      <c r="T148" s="218"/>
      <c r="AT148" s="219" t="s">
        <v>157</v>
      </c>
      <c r="AU148" s="219" t="s">
        <v>83</v>
      </c>
      <c r="AV148" s="14" t="s">
        <v>83</v>
      </c>
      <c r="AW148" s="14" t="s">
        <v>34</v>
      </c>
      <c r="AX148" s="14" t="s">
        <v>73</v>
      </c>
      <c r="AY148" s="219" t="s">
        <v>146</v>
      </c>
    </row>
    <row r="149" spans="1:65" s="14" customFormat="1">
      <c r="B149" s="209"/>
      <c r="C149" s="210"/>
      <c r="D149" s="200" t="s">
        <v>157</v>
      </c>
      <c r="E149" s="211" t="s">
        <v>19</v>
      </c>
      <c r="F149" s="212" t="s">
        <v>918</v>
      </c>
      <c r="G149" s="210"/>
      <c r="H149" s="213">
        <v>1</v>
      </c>
      <c r="I149" s="214"/>
      <c r="J149" s="210"/>
      <c r="K149" s="210"/>
      <c r="L149" s="215"/>
      <c r="M149" s="216"/>
      <c r="N149" s="217"/>
      <c r="O149" s="217"/>
      <c r="P149" s="217"/>
      <c r="Q149" s="217"/>
      <c r="R149" s="217"/>
      <c r="S149" s="217"/>
      <c r="T149" s="218"/>
      <c r="AT149" s="219" t="s">
        <v>157</v>
      </c>
      <c r="AU149" s="219" t="s">
        <v>83</v>
      </c>
      <c r="AV149" s="14" t="s">
        <v>83</v>
      </c>
      <c r="AW149" s="14" t="s">
        <v>34</v>
      </c>
      <c r="AX149" s="14" t="s">
        <v>73</v>
      </c>
      <c r="AY149" s="219" t="s">
        <v>146</v>
      </c>
    </row>
    <row r="150" spans="1:65" s="15" customFormat="1">
      <c r="B150" s="220"/>
      <c r="C150" s="221"/>
      <c r="D150" s="200" t="s">
        <v>157</v>
      </c>
      <c r="E150" s="222" t="s">
        <v>19</v>
      </c>
      <c r="F150" s="223" t="s">
        <v>164</v>
      </c>
      <c r="G150" s="221"/>
      <c r="H150" s="224">
        <v>2</v>
      </c>
      <c r="I150" s="225"/>
      <c r="J150" s="221"/>
      <c r="K150" s="221"/>
      <c r="L150" s="226"/>
      <c r="M150" s="227"/>
      <c r="N150" s="228"/>
      <c r="O150" s="228"/>
      <c r="P150" s="228"/>
      <c r="Q150" s="228"/>
      <c r="R150" s="228"/>
      <c r="S150" s="228"/>
      <c r="T150" s="229"/>
      <c r="AT150" s="230" t="s">
        <v>157</v>
      </c>
      <c r="AU150" s="230" t="s">
        <v>83</v>
      </c>
      <c r="AV150" s="15" t="s">
        <v>153</v>
      </c>
      <c r="AW150" s="15" t="s">
        <v>34</v>
      </c>
      <c r="AX150" s="15" t="s">
        <v>81</v>
      </c>
      <c r="AY150" s="230" t="s">
        <v>146</v>
      </c>
    </row>
    <row r="151" spans="1:65" s="2" customFormat="1" ht="44.25" customHeight="1">
      <c r="A151" s="36"/>
      <c r="B151" s="37"/>
      <c r="C151" s="180" t="s">
        <v>266</v>
      </c>
      <c r="D151" s="180" t="s">
        <v>148</v>
      </c>
      <c r="E151" s="181" t="s">
        <v>923</v>
      </c>
      <c r="F151" s="182" t="s">
        <v>924</v>
      </c>
      <c r="G151" s="183" t="s">
        <v>230</v>
      </c>
      <c r="H151" s="184">
        <v>2</v>
      </c>
      <c r="I151" s="185"/>
      <c r="J151" s="186">
        <f>ROUND(I151*H151,2)</f>
        <v>0</v>
      </c>
      <c r="K151" s="182" t="s">
        <v>152</v>
      </c>
      <c r="L151" s="41"/>
      <c r="M151" s="187" t="s">
        <v>19</v>
      </c>
      <c r="N151" s="188" t="s">
        <v>44</v>
      </c>
      <c r="O151" s="66"/>
      <c r="P151" s="189">
        <f>O151*H151</f>
        <v>0</v>
      </c>
      <c r="Q151" s="189">
        <v>0</v>
      </c>
      <c r="R151" s="189">
        <f>Q151*H151</f>
        <v>0</v>
      </c>
      <c r="S151" s="189">
        <v>0</v>
      </c>
      <c r="T151" s="190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191" t="s">
        <v>153</v>
      </c>
      <c r="AT151" s="191" t="s">
        <v>148</v>
      </c>
      <c r="AU151" s="191" t="s">
        <v>83</v>
      </c>
      <c r="AY151" s="19" t="s">
        <v>146</v>
      </c>
      <c r="BE151" s="192">
        <f>IF(N151="základní",J151,0)</f>
        <v>0</v>
      </c>
      <c r="BF151" s="192">
        <f>IF(N151="snížená",J151,0)</f>
        <v>0</v>
      </c>
      <c r="BG151" s="192">
        <f>IF(N151="zákl. přenesená",J151,0)</f>
        <v>0</v>
      </c>
      <c r="BH151" s="192">
        <f>IF(N151="sníž. přenesená",J151,0)</f>
        <v>0</v>
      </c>
      <c r="BI151" s="192">
        <f>IF(N151="nulová",J151,0)</f>
        <v>0</v>
      </c>
      <c r="BJ151" s="19" t="s">
        <v>81</v>
      </c>
      <c r="BK151" s="192">
        <f>ROUND(I151*H151,2)</f>
        <v>0</v>
      </c>
      <c r="BL151" s="19" t="s">
        <v>153</v>
      </c>
      <c r="BM151" s="191" t="s">
        <v>925</v>
      </c>
    </row>
    <row r="152" spans="1:65" s="2" customFormat="1">
      <c r="A152" s="36"/>
      <c r="B152" s="37"/>
      <c r="C152" s="38"/>
      <c r="D152" s="193" t="s">
        <v>155</v>
      </c>
      <c r="E152" s="38"/>
      <c r="F152" s="194" t="s">
        <v>926</v>
      </c>
      <c r="G152" s="38"/>
      <c r="H152" s="38"/>
      <c r="I152" s="195"/>
      <c r="J152" s="38"/>
      <c r="K152" s="38"/>
      <c r="L152" s="41"/>
      <c r="M152" s="196"/>
      <c r="N152" s="197"/>
      <c r="O152" s="66"/>
      <c r="P152" s="66"/>
      <c r="Q152" s="66"/>
      <c r="R152" s="66"/>
      <c r="S152" s="66"/>
      <c r="T152" s="67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T152" s="19" t="s">
        <v>155</v>
      </c>
      <c r="AU152" s="19" t="s">
        <v>83</v>
      </c>
    </row>
    <row r="153" spans="1:65" s="2" customFormat="1" ht="37.9" customHeight="1">
      <c r="A153" s="36"/>
      <c r="B153" s="37"/>
      <c r="C153" s="180" t="s">
        <v>8</v>
      </c>
      <c r="D153" s="180" t="s">
        <v>148</v>
      </c>
      <c r="E153" s="181" t="s">
        <v>927</v>
      </c>
      <c r="F153" s="182" t="s">
        <v>928</v>
      </c>
      <c r="G153" s="183" t="s">
        <v>230</v>
      </c>
      <c r="H153" s="184">
        <v>2</v>
      </c>
      <c r="I153" s="185"/>
      <c r="J153" s="186">
        <f>ROUND(I153*H153,2)</f>
        <v>0</v>
      </c>
      <c r="K153" s="182" t="s">
        <v>152</v>
      </c>
      <c r="L153" s="41"/>
      <c r="M153" s="187" t="s">
        <v>19</v>
      </c>
      <c r="N153" s="188" t="s">
        <v>44</v>
      </c>
      <c r="O153" s="66"/>
      <c r="P153" s="189">
        <f>O153*H153</f>
        <v>0</v>
      </c>
      <c r="Q153" s="189">
        <v>5.4539999999999998E-2</v>
      </c>
      <c r="R153" s="189">
        <f>Q153*H153</f>
        <v>0.10908</v>
      </c>
      <c r="S153" s="189">
        <v>0</v>
      </c>
      <c r="T153" s="190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191" t="s">
        <v>153</v>
      </c>
      <c r="AT153" s="191" t="s">
        <v>148</v>
      </c>
      <c r="AU153" s="191" t="s">
        <v>83</v>
      </c>
      <c r="AY153" s="19" t="s">
        <v>146</v>
      </c>
      <c r="BE153" s="192">
        <f>IF(N153="základní",J153,0)</f>
        <v>0</v>
      </c>
      <c r="BF153" s="192">
        <f>IF(N153="snížená",J153,0)</f>
        <v>0</v>
      </c>
      <c r="BG153" s="192">
        <f>IF(N153="zákl. přenesená",J153,0)</f>
        <v>0</v>
      </c>
      <c r="BH153" s="192">
        <f>IF(N153="sníž. přenesená",J153,0)</f>
        <v>0</v>
      </c>
      <c r="BI153" s="192">
        <f>IF(N153="nulová",J153,0)</f>
        <v>0</v>
      </c>
      <c r="BJ153" s="19" t="s">
        <v>81</v>
      </c>
      <c r="BK153" s="192">
        <f>ROUND(I153*H153,2)</f>
        <v>0</v>
      </c>
      <c r="BL153" s="19" t="s">
        <v>153</v>
      </c>
      <c r="BM153" s="191" t="s">
        <v>929</v>
      </c>
    </row>
    <row r="154" spans="1:65" s="2" customFormat="1">
      <c r="A154" s="36"/>
      <c r="B154" s="37"/>
      <c r="C154" s="38"/>
      <c r="D154" s="193" t="s">
        <v>155</v>
      </c>
      <c r="E154" s="38"/>
      <c r="F154" s="194" t="s">
        <v>930</v>
      </c>
      <c r="G154" s="38"/>
      <c r="H154" s="38"/>
      <c r="I154" s="195"/>
      <c r="J154" s="38"/>
      <c r="K154" s="38"/>
      <c r="L154" s="41"/>
      <c r="M154" s="196"/>
      <c r="N154" s="197"/>
      <c r="O154" s="66"/>
      <c r="P154" s="66"/>
      <c r="Q154" s="66"/>
      <c r="R154" s="66"/>
      <c r="S154" s="66"/>
      <c r="T154" s="67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T154" s="19" t="s">
        <v>155</v>
      </c>
      <c r="AU154" s="19" t="s">
        <v>83</v>
      </c>
    </row>
    <row r="155" spans="1:65" s="14" customFormat="1">
      <c r="B155" s="209"/>
      <c r="C155" s="210"/>
      <c r="D155" s="200" t="s">
        <v>157</v>
      </c>
      <c r="E155" s="211" t="s">
        <v>19</v>
      </c>
      <c r="F155" s="212" t="s">
        <v>917</v>
      </c>
      <c r="G155" s="210"/>
      <c r="H155" s="213">
        <v>1</v>
      </c>
      <c r="I155" s="214"/>
      <c r="J155" s="210"/>
      <c r="K155" s="210"/>
      <c r="L155" s="215"/>
      <c r="M155" s="216"/>
      <c r="N155" s="217"/>
      <c r="O155" s="217"/>
      <c r="P155" s="217"/>
      <c r="Q155" s="217"/>
      <c r="R155" s="217"/>
      <c r="S155" s="217"/>
      <c r="T155" s="218"/>
      <c r="AT155" s="219" t="s">
        <v>157</v>
      </c>
      <c r="AU155" s="219" t="s">
        <v>83</v>
      </c>
      <c r="AV155" s="14" t="s">
        <v>83</v>
      </c>
      <c r="AW155" s="14" t="s">
        <v>34</v>
      </c>
      <c r="AX155" s="14" t="s">
        <v>73</v>
      </c>
      <c r="AY155" s="219" t="s">
        <v>146</v>
      </c>
    </row>
    <row r="156" spans="1:65" s="14" customFormat="1">
      <c r="B156" s="209"/>
      <c r="C156" s="210"/>
      <c r="D156" s="200" t="s">
        <v>157</v>
      </c>
      <c r="E156" s="211" t="s">
        <v>19</v>
      </c>
      <c r="F156" s="212" t="s">
        <v>918</v>
      </c>
      <c r="G156" s="210"/>
      <c r="H156" s="213">
        <v>1</v>
      </c>
      <c r="I156" s="214"/>
      <c r="J156" s="210"/>
      <c r="K156" s="210"/>
      <c r="L156" s="215"/>
      <c r="M156" s="216"/>
      <c r="N156" s="217"/>
      <c r="O156" s="217"/>
      <c r="P156" s="217"/>
      <c r="Q156" s="217"/>
      <c r="R156" s="217"/>
      <c r="S156" s="217"/>
      <c r="T156" s="218"/>
      <c r="AT156" s="219" t="s">
        <v>157</v>
      </c>
      <c r="AU156" s="219" t="s">
        <v>83</v>
      </c>
      <c r="AV156" s="14" t="s">
        <v>83</v>
      </c>
      <c r="AW156" s="14" t="s">
        <v>34</v>
      </c>
      <c r="AX156" s="14" t="s">
        <v>73</v>
      </c>
      <c r="AY156" s="219" t="s">
        <v>146</v>
      </c>
    </row>
    <row r="157" spans="1:65" s="15" customFormat="1">
      <c r="B157" s="220"/>
      <c r="C157" s="221"/>
      <c r="D157" s="200" t="s">
        <v>157</v>
      </c>
      <c r="E157" s="222" t="s">
        <v>19</v>
      </c>
      <c r="F157" s="223" t="s">
        <v>164</v>
      </c>
      <c r="G157" s="221"/>
      <c r="H157" s="224">
        <v>2</v>
      </c>
      <c r="I157" s="225"/>
      <c r="J157" s="221"/>
      <c r="K157" s="221"/>
      <c r="L157" s="226"/>
      <c r="M157" s="227"/>
      <c r="N157" s="228"/>
      <c r="O157" s="228"/>
      <c r="P157" s="228"/>
      <c r="Q157" s="228"/>
      <c r="R157" s="228"/>
      <c r="S157" s="228"/>
      <c r="T157" s="229"/>
      <c r="AT157" s="230" t="s">
        <v>157</v>
      </c>
      <c r="AU157" s="230" t="s">
        <v>83</v>
      </c>
      <c r="AV157" s="15" t="s">
        <v>153</v>
      </c>
      <c r="AW157" s="15" t="s">
        <v>34</v>
      </c>
      <c r="AX157" s="15" t="s">
        <v>81</v>
      </c>
      <c r="AY157" s="230" t="s">
        <v>146</v>
      </c>
    </row>
    <row r="158" spans="1:65" s="12" customFormat="1" ht="22.9" customHeight="1">
      <c r="B158" s="164"/>
      <c r="C158" s="165"/>
      <c r="D158" s="166" t="s">
        <v>72</v>
      </c>
      <c r="E158" s="178" t="s">
        <v>695</v>
      </c>
      <c r="F158" s="178" t="s">
        <v>696</v>
      </c>
      <c r="G158" s="165"/>
      <c r="H158" s="165"/>
      <c r="I158" s="168"/>
      <c r="J158" s="179">
        <f>BK158</f>
        <v>0</v>
      </c>
      <c r="K158" s="165"/>
      <c r="L158" s="170"/>
      <c r="M158" s="171"/>
      <c r="N158" s="172"/>
      <c r="O158" s="172"/>
      <c r="P158" s="173">
        <f>SUM(P159:P160)</f>
        <v>0</v>
      </c>
      <c r="Q158" s="172"/>
      <c r="R158" s="173">
        <f>SUM(R159:R160)</f>
        <v>0</v>
      </c>
      <c r="S158" s="172"/>
      <c r="T158" s="174">
        <f>SUM(T159:T160)</f>
        <v>0</v>
      </c>
      <c r="AR158" s="175" t="s">
        <v>81</v>
      </c>
      <c r="AT158" s="176" t="s">
        <v>72</v>
      </c>
      <c r="AU158" s="176" t="s">
        <v>81</v>
      </c>
      <c r="AY158" s="175" t="s">
        <v>146</v>
      </c>
      <c r="BK158" s="177">
        <f>SUM(BK159:BK160)</f>
        <v>0</v>
      </c>
    </row>
    <row r="159" spans="1:65" s="2" customFormat="1" ht="49.15" customHeight="1">
      <c r="A159" s="36"/>
      <c r="B159" s="37"/>
      <c r="C159" s="180" t="s">
        <v>354</v>
      </c>
      <c r="D159" s="180" t="s">
        <v>148</v>
      </c>
      <c r="E159" s="181" t="s">
        <v>931</v>
      </c>
      <c r="F159" s="182" t="s">
        <v>932</v>
      </c>
      <c r="G159" s="183" t="s">
        <v>206</v>
      </c>
      <c r="H159" s="184">
        <v>95.055999999999997</v>
      </c>
      <c r="I159" s="185"/>
      <c r="J159" s="186">
        <f>ROUND(I159*H159,2)</f>
        <v>0</v>
      </c>
      <c r="K159" s="182" t="s">
        <v>152</v>
      </c>
      <c r="L159" s="41"/>
      <c r="M159" s="187" t="s">
        <v>19</v>
      </c>
      <c r="N159" s="188" t="s">
        <v>44</v>
      </c>
      <c r="O159" s="66"/>
      <c r="P159" s="189">
        <f>O159*H159</f>
        <v>0</v>
      </c>
      <c r="Q159" s="189">
        <v>0</v>
      </c>
      <c r="R159" s="189">
        <f>Q159*H159</f>
        <v>0</v>
      </c>
      <c r="S159" s="189">
        <v>0</v>
      </c>
      <c r="T159" s="190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191" t="s">
        <v>153</v>
      </c>
      <c r="AT159" s="191" t="s">
        <v>148</v>
      </c>
      <c r="AU159" s="191" t="s">
        <v>83</v>
      </c>
      <c r="AY159" s="19" t="s">
        <v>146</v>
      </c>
      <c r="BE159" s="192">
        <f>IF(N159="základní",J159,0)</f>
        <v>0</v>
      </c>
      <c r="BF159" s="192">
        <f>IF(N159="snížená",J159,0)</f>
        <v>0</v>
      </c>
      <c r="BG159" s="192">
        <f>IF(N159="zákl. přenesená",J159,0)</f>
        <v>0</v>
      </c>
      <c r="BH159" s="192">
        <f>IF(N159="sníž. přenesená",J159,0)</f>
        <v>0</v>
      </c>
      <c r="BI159" s="192">
        <f>IF(N159="nulová",J159,0)</f>
        <v>0</v>
      </c>
      <c r="BJ159" s="19" t="s">
        <v>81</v>
      </c>
      <c r="BK159" s="192">
        <f>ROUND(I159*H159,2)</f>
        <v>0</v>
      </c>
      <c r="BL159" s="19" t="s">
        <v>153</v>
      </c>
      <c r="BM159" s="191" t="s">
        <v>933</v>
      </c>
    </row>
    <row r="160" spans="1:65" s="2" customFormat="1">
      <c r="A160" s="36"/>
      <c r="B160" s="37"/>
      <c r="C160" s="38"/>
      <c r="D160" s="193" t="s">
        <v>155</v>
      </c>
      <c r="E160" s="38"/>
      <c r="F160" s="194" t="s">
        <v>934</v>
      </c>
      <c r="G160" s="38"/>
      <c r="H160" s="38"/>
      <c r="I160" s="195"/>
      <c r="J160" s="38"/>
      <c r="K160" s="38"/>
      <c r="L160" s="41"/>
      <c r="M160" s="196"/>
      <c r="N160" s="197"/>
      <c r="O160" s="66"/>
      <c r="P160" s="66"/>
      <c r="Q160" s="66"/>
      <c r="R160" s="66"/>
      <c r="S160" s="66"/>
      <c r="T160" s="67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T160" s="19" t="s">
        <v>155</v>
      </c>
      <c r="AU160" s="19" t="s">
        <v>83</v>
      </c>
    </row>
    <row r="161" spans="1:65" s="12" customFormat="1" ht="25.9" customHeight="1">
      <c r="B161" s="164"/>
      <c r="C161" s="165"/>
      <c r="D161" s="166" t="s">
        <v>72</v>
      </c>
      <c r="E161" s="167" t="s">
        <v>702</v>
      </c>
      <c r="F161" s="167" t="s">
        <v>703</v>
      </c>
      <c r="G161" s="165"/>
      <c r="H161" s="165"/>
      <c r="I161" s="168"/>
      <c r="J161" s="169">
        <f>BK161</f>
        <v>0</v>
      </c>
      <c r="K161" s="165"/>
      <c r="L161" s="170"/>
      <c r="M161" s="171"/>
      <c r="N161" s="172"/>
      <c r="O161" s="172"/>
      <c r="P161" s="173">
        <f>P162</f>
        <v>0</v>
      </c>
      <c r="Q161" s="172"/>
      <c r="R161" s="173">
        <f>R162</f>
        <v>1.0749999999999997</v>
      </c>
      <c r="S161" s="172"/>
      <c r="T161" s="174">
        <f>T162</f>
        <v>0</v>
      </c>
      <c r="AR161" s="175" t="s">
        <v>83</v>
      </c>
      <c r="AT161" s="176" t="s">
        <v>72</v>
      </c>
      <c r="AU161" s="176" t="s">
        <v>73</v>
      </c>
      <c r="AY161" s="175" t="s">
        <v>146</v>
      </c>
      <c r="BK161" s="177">
        <f>BK162</f>
        <v>0</v>
      </c>
    </row>
    <row r="162" spans="1:65" s="12" customFormat="1" ht="22.9" customHeight="1">
      <c r="B162" s="164"/>
      <c r="C162" s="165"/>
      <c r="D162" s="166" t="s">
        <v>72</v>
      </c>
      <c r="E162" s="178" t="s">
        <v>935</v>
      </c>
      <c r="F162" s="178" t="s">
        <v>936</v>
      </c>
      <c r="G162" s="165"/>
      <c r="H162" s="165"/>
      <c r="I162" s="168"/>
      <c r="J162" s="179">
        <f>BK162</f>
        <v>0</v>
      </c>
      <c r="K162" s="165"/>
      <c r="L162" s="170"/>
      <c r="M162" s="171"/>
      <c r="N162" s="172"/>
      <c r="O162" s="172"/>
      <c r="P162" s="173">
        <f>SUM(P163:P175)</f>
        <v>0</v>
      </c>
      <c r="Q162" s="172"/>
      <c r="R162" s="173">
        <f>SUM(R163:R175)</f>
        <v>1.0749999999999997</v>
      </c>
      <c r="S162" s="172"/>
      <c r="T162" s="174">
        <f>SUM(T163:T175)</f>
        <v>0</v>
      </c>
      <c r="AR162" s="175" t="s">
        <v>83</v>
      </c>
      <c r="AT162" s="176" t="s">
        <v>72</v>
      </c>
      <c r="AU162" s="176" t="s">
        <v>81</v>
      </c>
      <c r="AY162" s="175" t="s">
        <v>146</v>
      </c>
      <c r="BK162" s="177">
        <f>SUM(BK163:BK175)</f>
        <v>0</v>
      </c>
    </row>
    <row r="163" spans="1:65" s="2" customFormat="1" ht="21.75" customHeight="1">
      <c r="A163" s="36"/>
      <c r="B163" s="37"/>
      <c r="C163" s="180" t="s">
        <v>358</v>
      </c>
      <c r="D163" s="180" t="s">
        <v>148</v>
      </c>
      <c r="E163" s="181" t="s">
        <v>937</v>
      </c>
      <c r="F163" s="182" t="s">
        <v>938</v>
      </c>
      <c r="G163" s="183" t="s">
        <v>361</v>
      </c>
      <c r="H163" s="184">
        <v>10</v>
      </c>
      <c r="I163" s="185"/>
      <c r="J163" s="186">
        <f>ROUND(I163*H163,2)</f>
        <v>0</v>
      </c>
      <c r="K163" s="182" t="s">
        <v>152</v>
      </c>
      <c r="L163" s="41"/>
      <c r="M163" s="187" t="s">
        <v>19</v>
      </c>
      <c r="N163" s="188" t="s">
        <v>44</v>
      </c>
      <c r="O163" s="66"/>
      <c r="P163" s="189">
        <f>O163*H163</f>
        <v>0</v>
      </c>
      <c r="Q163" s="189">
        <v>7.4400000000000004E-3</v>
      </c>
      <c r="R163" s="189">
        <f>Q163*H163</f>
        <v>7.4400000000000008E-2</v>
      </c>
      <c r="S163" s="189">
        <v>0</v>
      </c>
      <c r="T163" s="190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191" t="s">
        <v>354</v>
      </c>
      <c r="AT163" s="191" t="s">
        <v>148</v>
      </c>
      <c r="AU163" s="191" t="s">
        <v>83</v>
      </c>
      <c r="AY163" s="19" t="s">
        <v>146</v>
      </c>
      <c r="BE163" s="192">
        <f>IF(N163="základní",J163,0)</f>
        <v>0</v>
      </c>
      <c r="BF163" s="192">
        <f>IF(N163="snížená",J163,0)</f>
        <v>0</v>
      </c>
      <c r="BG163" s="192">
        <f>IF(N163="zákl. přenesená",J163,0)</f>
        <v>0</v>
      </c>
      <c r="BH163" s="192">
        <f>IF(N163="sníž. přenesená",J163,0)</f>
        <v>0</v>
      </c>
      <c r="BI163" s="192">
        <f>IF(N163="nulová",J163,0)</f>
        <v>0</v>
      </c>
      <c r="BJ163" s="19" t="s">
        <v>81</v>
      </c>
      <c r="BK163" s="192">
        <f>ROUND(I163*H163,2)</f>
        <v>0</v>
      </c>
      <c r="BL163" s="19" t="s">
        <v>354</v>
      </c>
      <c r="BM163" s="191" t="s">
        <v>939</v>
      </c>
    </row>
    <row r="164" spans="1:65" s="2" customFormat="1">
      <c r="A164" s="36"/>
      <c r="B164" s="37"/>
      <c r="C164" s="38"/>
      <c r="D164" s="193" t="s">
        <v>155</v>
      </c>
      <c r="E164" s="38"/>
      <c r="F164" s="194" t="s">
        <v>940</v>
      </c>
      <c r="G164" s="38"/>
      <c r="H164" s="38"/>
      <c r="I164" s="195"/>
      <c r="J164" s="38"/>
      <c r="K164" s="38"/>
      <c r="L164" s="41"/>
      <c r="M164" s="196"/>
      <c r="N164" s="197"/>
      <c r="O164" s="66"/>
      <c r="P164" s="66"/>
      <c r="Q164" s="66"/>
      <c r="R164" s="66"/>
      <c r="S164" s="66"/>
      <c r="T164" s="67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T164" s="19" t="s">
        <v>155</v>
      </c>
      <c r="AU164" s="19" t="s">
        <v>83</v>
      </c>
    </row>
    <row r="165" spans="1:65" s="2" customFormat="1" ht="21.75" customHeight="1">
      <c r="A165" s="36"/>
      <c r="B165" s="37"/>
      <c r="C165" s="180" t="s">
        <v>363</v>
      </c>
      <c r="D165" s="180" t="s">
        <v>148</v>
      </c>
      <c r="E165" s="181" t="s">
        <v>941</v>
      </c>
      <c r="F165" s="182" t="s">
        <v>942</v>
      </c>
      <c r="G165" s="183" t="s">
        <v>361</v>
      </c>
      <c r="H165" s="184">
        <v>80</v>
      </c>
      <c r="I165" s="185"/>
      <c r="J165" s="186">
        <f>ROUND(I165*H165,2)</f>
        <v>0</v>
      </c>
      <c r="K165" s="182" t="s">
        <v>152</v>
      </c>
      <c r="L165" s="41"/>
      <c r="M165" s="187" t="s">
        <v>19</v>
      </c>
      <c r="N165" s="188" t="s">
        <v>44</v>
      </c>
      <c r="O165" s="66"/>
      <c r="P165" s="189">
        <f>O165*H165</f>
        <v>0</v>
      </c>
      <c r="Q165" s="189">
        <v>1.2319999999999999E-2</v>
      </c>
      <c r="R165" s="189">
        <f>Q165*H165</f>
        <v>0.98559999999999992</v>
      </c>
      <c r="S165" s="189">
        <v>0</v>
      </c>
      <c r="T165" s="190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191" t="s">
        <v>354</v>
      </c>
      <c r="AT165" s="191" t="s">
        <v>148</v>
      </c>
      <c r="AU165" s="191" t="s">
        <v>83</v>
      </c>
      <c r="AY165" s="19" t="s">
        <v>146</v>
      </c>
      <c r="BE165" s="192">
        <f>IF(N165="základní",J165,0)</f>
        <v>0</v>
      </c>
      <c r="BF165" s="192">
        <f>IF(N165="snížená",J165,0)</f>
        <v>0</v>
      </c>
      <c r="BG165" s="192">
        <f>IF(N165="zákl. přenesená",J165,0)</f>
        <v>0</v>
      </c>
      <c r="BH165" s="192">
        <f>IF(N165="sníž. přenesená",J165,0)</f>
        <v>0</v>
      </c>
      <c r="BI165" s="192">
        <f>IF(N165="nulová",J165,0)</f>
        <v>0</v>
      </c>
      <c r="BJ165" s="19" t="s">
        <v>81</v>
      </c>
      <c r="BK165" s="192">
        <f>ROUND(I165*H165,2)</f>
        <v>0</v>
      </c>
      <c r="BL165" s="19" t="s">
        <v>354</v>
      </c>
      <c r="BM165" s="191" t="s">
        <v>943</v>
      </c>
    </row>
    <row r="166" spans="1:65" s="2" customFormat="1">
      <c r="A166" s="36"/>
      <c r="B166" s="37"/>
      <c r="C166" s="38"/>
      <c r="D166" s="193" t="s">
        <v>155</v>
      </c>
      <c r="E166" s="38"/>
      <c r="F166" s="194" t="s">
        <v>944</v>
      </c>
      <c r="G166" s="38"/>
      <c r="H166" s="38"/>
      <c r="I166" s="195"/>
      <c r="J166" s="38"/>
      <c r="K166" s="38"/>
      <c r="L166" s="41"/>
      <c r="M166" s="196"/>
      <c r="N166" s="197"/>
      <c r="O166" s="66"/>
      <c r="P166" s="66"/>
      <c r="Q166" s="66"/>
      <c r="R166" s="66"/>
      <c r="S166" s="66"/>
      <c r="T166" s="67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T166" s="19" t="s">
        <v>155</v>
      </c>
      <c r="AU166" s="19" t="s">
        <v>83</v>
      </c>
    </row>
    <row r="167" spans="1:65" s="2" customFormat="1" ht="24.2" customHeight="1">
      <c r="A167" s="36"/>
      <c r="B167" s="37"/>
      <c r="C167" s="180" t="s">
        <v>367</v>
      </c>
      <c r="D167" s="180" t="s">
        <v>148</v>
      </c>
      <c r="E167" s="181" t="s">
        <v>945</v>
      </c>
      <c r="F167" s="182" t="s">
        <v>946</v>
      </c>
      <c r="G167" s="183" t="s">
        <v>230</v>
      </c>
      <c r="H167" s="184">
        <v>10</v>
      </c>
      <c r="I167" s="185"/>
      <c r="J167" s="186">
        <f>ROUND(I167*H167,2)</f>
        <v>0</v>
      </c>
      <c r="K167" s="182" t="s">
        <v>152</v>
      </c>
      <c r="L167" s="41"/>
      <c r="M167" s="187" t="s">
        <v>19</v>
      </c>
      <c r="N167" s="188" t="s">
        <v>44</v>
      </c>
      <c r="O167" s="66"/>
      <c r="P167" s="189">
        <f>O167*H167</f>
        <v>0</v>
      </c>
      <c r="Q167" s="189">
        <v>1.5E-3</v>
      </c>
      <c r="R167" s="189">
        <f>Q167*H167</f>
        <v>1.4999999999999999E-2</v>
      </c>
      <c r="S167" s="189">
        <v>0</v>
      </c>
      <c r="T167" s="190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191" t="s">
        <v>354</v>
      </c>
      <c r="AT167" s="191" t="s">
        <v>148</v>
      </c>
      <c r="AU167" s="191" t="s">
        <v>83</v>
      </c>
      <c r="AY167" s="19" t="s">
        <v>146</v>
      </c>
      <c r="BE167" s="192">
        <f>IF(N167="základní",J167,0)</f>
        <v>0</v>
      </c>
      <c r="BF167" s="192">
        <f>IF(N167="snížená",J167,0)</f>
        <v>0</v>
      </c>
      <c r="BG167" s="192">
        <f>IF(N167="zákl. přenesená",J167,0)</f>
        <v>0</v>
      </c>
      <c r="BH167" s="192">
        <f>IF(N167="sníž. přenesená",J167,0)</f>
        <v>0</v>
      </c>
      <c r="BI167" s="192">
        <f>IF(N167="nulová",J167,0)</f>
        <v>0</v>
      </c>
      <c r="BJ167" s="19" t="s">
        <v>81</v>
      </c>
      <c r="BK167" s="192">
        <f>ROUND(I167*H167,2)</f>
        <v>0</v>
      </c>
      <c r="BL167" s="19" t="s">
        <v>354</v>
      </c>
      <c r="BM167" s="191" t="s">
        <v>947</v>
      </c>
    </row>
    <row r="168" spans="1:65" s="2" customFormat="1">
      <c r="A168" s="36"/>
      <c r="B168" s="37"/>
      <c r="C168" s="38"/>
      <c r="D168" s="193" t="s">
        <v>155</v>
      </c>
      <c r="E168" s="38"/>
      <c r="F168" s="194" t="s">
        <v>948</v>
      </c>
      <c r="G168" s="38"/>
      <c r="H168" s="38"/>
      <c r="I168" s="195"/>
      <c r="J168" s="38"/>
      <c r="K168" s="38"/>
      <c r="L168" s="41"/>
      <c r="M168" s="196"/>
      <c r="N168" s="197"/>
      <c r="O168" s="66"/>
      <c r="P168" s="66"/>
      <c r="Q168" s="66"/>
      <c r="R168" s="66"/>
      <c r="S168" s="66"/>
      <c r="T168" s="67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T168" s="19" t="s">
        <v>155</v>
      </c>
      <c r="AU168" s="19" t="s">
        <v>83</v>
      </c>
    </row>
    <row r="169" spans="1:65" s="2" customFormat="1" ht="24.2" customHeight="1">
      <c r="A169" s="36"/>
      <c r="B169" s="37"/>
      <c r="C169" s="180" t="s">
        <v>371</v>
      </c>
      <c r="D169" s="180" t="s">
        <v>148</v>
      </c>
      <c r="E169" s="181" t="s">
        <v>949</v>
      </c>
      <c r="F169" s="182" t="s">
        <v>950</v>
      </c>
      <c r="G169" s="183" t="s">
        <v>361</v>
      </c>
      <c r="H169" s="184">
        <v>10</v>
      </c>
      <c r="I169" s="185"/>
      <c r="J169" s="186">
        <f>ROUND(I169*H169,2)</f>
        <v>0</v>
      </c>
      <c r="K169" s="182" t="s">
        <v>152</v>
      </c>
      <c r="L169" s="41"/>
      <c r="M169" s="187" t="s">
        <v>19</v>
      </c>
      <c r="N169" s="188" t="s">
        <v>44</v>
      </c>
      <c r="O169" s="66"/>
      <c r="P169" s="189">
        <f>O169*H169</f>
        <v>0</v>
      </c>
      <c r="Q169" s="189">
        <v>0</v>
      </c>
      <c r="R169" s="189">
        <f>Q169*H169</f>
        <v>0</v>
      </c>
      <c r="S169" s="189">
        <v>0</v>
      </c>
      <c r="T169" s="190">
        <f>S169*H169</f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191" t="s">
        <v>354</v>
      </c>
      <c r="AT169" s="191" t="s">
        <v>148</v>
      </c>
      <c r="AU169" s="191" t="s">
        <v>83</v>
      </c>
      <c r="AY169" s="19" t="s">
        <v>146</v>
      </c>
      <c r="BE169" s="192">
        <f>IF(N169="základní",J169,0)</f>
        <v>0</v>
      </c>
      <c r="BF169" s="192">
        <f>IF(N169="snížená",J169,0)</f>
        <v>0</v>
      </c>
      <c r="BG169" s="192">
        <f>IF(N169="zákl. přenesená",J169,0)</f>
        <v>0</v>
      </c>
      <c r="BH169" s="192">
        <f>IF(N169="sníž. přenesená",J169,0)</f>
        <v>0</v>
      </c>
      <c r="BI169" s="192">
        <f>IF(N169="nulová",J169,0)</f>
        <v>0</v>
      </c>
      <c r="BJ169" s="19" t="s">
        <v>81</v>
      </c>
      <c r="BK169" s="192">
        <f>ROUND(I169*H169,2)</f>
        <v>0</v>
      </c>
      <c r="BL169" s="19" t="s">
        <v>354</v>
      </c>
      <c r="BM169" s="191" t="s">
        <v>951</v>
      </c>
    </row>
    <row r="170" spans="1:65" s="2" customFormat="1">
      <c r="A170" s="36"/>
      <c r="B170" s="37"/>
      <c r="C170" s="38"/>
      <c r="D170" s="193" t="s">
        <v>155</v>
      </c>
      <c r="E170" s="38"/>
      <c r="F170" s="194" t="s">
        <v>952</v>
      </c>
      <c r="G170" s="38"/>
      <c r="H170" s="38"/>
      <c r="I170" s="195"/>
      <c r="J170" s="38"/>
      <c r="K170" s="38"/>
      <c r="L170" s="41"/>
      <c r="M170" s="196"/>
      <c r="N170" s="197"/>
      <c r="O170" s="66"/>
      <c r="P170" s="66"/>
      <c r="Q170" s="66"/>
      <c r="R170" s="66"/>
      <c r="S170" s="66"/>
      <c r="T170" s="67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T170" s="19" t="s">
        <v>155</v>
      </c>
      <c r="AU170" s="19" t="s">
        <v>83</v>
      </c>
    </row>
    <row r="171" spans="1:65" s="2" customFormat="1" ht="24.2" customHeight="1">
      <c r="A171" s="36"/>
      <c r="B171" s="37"/>
      <c r="C171" s="180" t="s">
        <v>7</v>
      </c>
      <c r="D171" s="180" t="s">
        <v>148</v>
      </c>
      <c r="E171" s="181" t="s">
        <v>953</v>
      </c>
      <c r="F171" s="182" t="s">
        <v>954</v>
      </c>
      <c r="G171" s="183" t="s">
        <v>361</v>
      </c>
      <c r="H171" s="184">
        <v>80</v>
      </c>
      <c r="I171" s="185"/>
      <c r="J171" s="186">
        <f>ROUND(I171*H171,2)</f>
        <v>0</v>
      </c>
      <c r="K171" s="182" t="s">
        <v>152</v>
      </c>
      <c r="L171" s="41"/>
      <c r="M171" s="187" t="s">
        <v>19</v>
      </c>
      <c r="N171" s="188" t="s">
        <v>44</v>
      </c>
      <c r="O171" s="66"/>
      <c r="P171" s="189">
        <f>O171*H171</f>
        <v>0</v>
      </c>
      <c r="Q171" s="189">
        <v>0</v>
      </c>
      <c r="R171" s="189">
        <f>Q171*H171</f>
        <v>0</v>
      </c>
      <c r="S171" s="189">
        <v>0</v>
      </c>
      <c r="T171" s="190">
        <f>S171*H171</f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191" t="s">
        <v>354</v>
      </c>
      <c r="AT171" s="191" t="s">
        <v>148</v>
      </c>
      <c r="AU171" s="191" t="s">
        <v>83</v>
      </c>
      <c r="AY171" s="19" t="s">
        <v>146</v>
      </c>
      <c r="BE171" s="192">
        <f>IF(N171="základní",J171,0)</f>
        <v>0</v>
      </c>
      <c r="BF171" s="192">
        <f>IF(N171="snížená",J171,0)</f>
        <v>0</v>
      </c>
      <c r="BG171" s="192">
        <f>IF(N171="zákl. přenesená",J171,0)</f>
        <v>0</v>
      </c>
      <c r="BH171" s="192">
        <f>IF(N171="sníž. přenesená",J171,0)</f>
        <v>0</v>
      </c>
      <c r="BI171" s="192">
        <f>IF(N171="nulová",J171,0)</f>
        <v>0</v>
      </c>
      <c r="BJ171" s="19" t="s">
        <v>81</v>
      </c>
      <c r="BK171" s="192">
        <f>ROUND(I171*H171,2)</f>
        <v>0</v>
      </c>
      <c r="BL171" s="19" t="s">
        <v>354</v>
      </c>
      <c r="BM171" s="191" t="s">
        <v>955</v>
      </c>
    </row>
    <row r="172" spans="1:65" s="2" customFormat="1">
      <c r="A172" s="36"/>
      <c r="B172" s="37"/>
      <c r="C172" s="38"/>
      <c r="D172" s="193" t="s">
        <v>155</v>
      </c>
      <c r="E172" s="38"/>
      <c r="F172" s="194" t="s">
        <v>956</v>
      </c>
      <c r="G172" s="38"/>
      <c r="H172" s="38"/>
      <c r="I172" s="195"/>
      <c r="J172" s="38"/>
      <c r="K172" s="38"/>
      <c r="L172" s="41"/>
      <c r="M172" s="196"/>
      <c r="N172" s="197"/>
      <c r="O172" s="66"/>
      <c r="P172" s="66"/>
      <c r="Q172" s="66"/>
      <c r="R172" s="66"/>
      <c r="S172" s="66"/>
      <c r="T172" s="67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T172" s="19" t="s">
        <v>155</v>
      </c>
      <c r="AU172" s="19" t="s">
        <v>83</v>
      </c>
    </row>
    <row r="173" spans="1:65" s="2" customFormat="1" ht="37.9" customHeight="1">
      <c r="A173" s="36"/>
      <c r="B173" s="37"/>
      <c r="C173" s="180" t="s">
        <v>378</v>
      </c>
      <c r="D173" s="180" t="s">
        <v>148</v>
      </c>
      <c r="E173" s="181" t="s">
        <v>957</v>
      </c>
      <c r="F173" s="182" t="s">
        <v>958</v>
      </c>
      <c r="G173" s="183" t="s">
        <v>239</v>
      </c>
      <c r="H173" s="184">
        <v>7</v>
      </c>
      <c r="I173" s="185"/>
      <c r="J173" s="186">
        <f>ROUND(I173*H173,2)</f>
        <v>0</v>
      </c>
      <c r="K173" s="182" t="s">
        <v>19</v>
      </c>
      <c r="L173" s="41"/>
      <c r="M173" s="187" t="s">
        <v>19</v>
      </c>
      <c r="N173" s="188" t="s">
        <v>44</v>
      </c>
      <c r="O173" s="66"/>
      <c r="P173" s="189">
        <f>O173*H173</f>
        <v>0</v>
      </c>
      <c r="Q173" s="189">
        <v>0</v>
      </c>
      <c r="R173" s="189">
        <f>Q173*H173</f>
        <v>0</v>
      </c>
      <c r="S173" s="189">
        <v>0</v>
      </c>
      <c r="T173" s="190">
        <f>S173*H173</f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191" t="s">
        <v>354</v>
      </c>
      <c r="AT173" s="191" t="s">
        <v>148</v>
      </c>
      <c r="AU173" s="191" t="s">
        <v>83</v>
      </c>
      <c r="AY173" s="19" t="s">
        <v>146</v>
      </c>
      <c r="BE173" s="192">
        <f>IF(N173="základní",J173,0)</f>
        <v>0</v>
      </c>
      <c r="BF173" s="192">
        <f>IF(N173="snížená",J173,0)</f>
        <v>0</v>
      </c>
      <c r="BG173" s="192">
        <f>IF(N173="zákl. přenesená",J173,0)</f>
        <v>0</v>
      </c>
      <c r="BH173" s="192">
        <f>IF(N173="sníž. přenesená",J173,0)</f>
        <v>0</v>
      </c>
      <c r="BI173" s="192">
        <f>IF(N173="nulová",J173,0)</f>
        <v>0</v>
      </c>
      <c r="BJ173" s="19" t="s">
        <v>81</v>
      </c>
      <c r="BK173" s="192">
        <f>ROUND(I173*H173,2)</f>
        <v>0</v>
      </c>
      <c r="BL173" s="19" t="s">
        <v>354</v>
      </c>
      <c r="BM173" s="191" t="s">
        <v>959</v>
      </c>
    </row>
    <row r="174" spans="1:65" s="2" customFormat="1" ht="44.25" customHeight="1">
      <c r="A174" s="36"/>
      <c r="B174" s="37"/>
      <c r="C174" s="180" t="s">
        <v>382</v>
      </c>
      <c r="D174" s="180" t="s">
        <v>148</v>
      </c>
      <c r="E174" s="181" t="s">
        <v>960</v>
      </c>
      <c r="F174" s="182" t="s">
        <v>961</v>
      </c>
      <c r="G174" s="183" t="s">
        <v>737</v>
      </c>
      <c r="H174" s="252"/>
      <c r="I174" s="185"/>
      <c r="J174" s="186">
        <f>ROUND(I174*H174,2)</f>
        <v>0</v>
      </c>
      <c r="K174" s="182" t="s">
        <v>152</v>
      </c>
      <c r="L174" s="41"/>
      <c r="M174" s="187" t="s">
        <v>19</v>
      </c>
      <c r="N174" s="188" t="s">
        <v>44</v>
      </c>
      <c r="O174" s="66"/>
      <c r="P174" s="189">
        <f>O174*H174</f>
        <v>0</v>
      </c>
      <c r="Q174" s="189">
        <v>0</v>
      </c>
      <c r="R174" s="189">
        <f>Q174*H174</f>
        <v>0</v>
      </c>
      <c r="S174" s="189">
        <v>0</v>
      </c>
      <c r="T174" s="190">
        <f>S174*H174</f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191" t="s">
        <v>354</v>
      </c>
      <c r="AT174" s="191" t="s">
        <v>148</v>
      </c>
      <c r="AU174" s="191" t="s">
        <v>83</v>
      </c>
      <c r="AY174" s="19" t="s">
        <v>146</v>
      </c>
      <c r="BE174" s="192">
        <f>IF(N174="základní",J174,0)</f>
        <v>0</v>
      </c>
      <c r="BF174" s="192">
        <f>IF(N174="snížená",J174,0)</f>
        <v>0</v>
      </c>
      <c r="BG174" s="192">
        <f>IF(N174="zákl. přenesená",J174,0)</f>
        <v>0</v>
      </c>
      <c r="BH174" s="192">
        <f>IF(N174="sníž. přenesená",J174,0)</f>
        <v>0</v>
      </c>
      <c r="BI174" s="192">
        <f>IF(N174="nulová",J174,0)</f>
        <v>0</v>
      </c>
      <c r="BJ174" s="19" t="s">
        <v>81</v>
      </c>
      <c r="BK174" s="192">
        <f>ROUND(I174*H174,2)</f>
        <v>0</v>
      </c>
      <c r="BL174" s="19" t="s">
        <v>354</v>
      </c>
      <c r="BM174" s="191" t="s">
        <v>962</v>
      </c>
    </row>
    <row r="175" spans="1:65" s="2" customFormat="1">
      <c r="A175" s="36"/>
      <c r="B175" s="37"/>
      <c r="C175" s="38"/>
      <c r="D175" s="193" t="s">
        <v>155</v>
      </c>
      <c r="E175" s="38"/>
      <c r="F175" s="194" t="s">
        <v>963</v>
      </c>
      <c r="G175" s="38"/>
      <c r="H175" s="38"/>
      <c r="I175" s="195"/>
      <c r="J175" s="38"/>
      <c r="K175" s="38"/>
      <c r="L175" s="41"/>
      <c r="M175" s="253"/>
      <c r="N175" s="254"/>
      <c r="O175" s="255"/>
      <c r="P175" s="255"/>
      <c r="Q175" s="255"/>
      <c r="R175" s="255"/>
      <c r="S175" s="255"/>
      <c r="T175" s="25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T175" s="19" t="s">
        <v>155</v>
      </c>
      <c r="AU175" s="19" t="s">
        <v>83</v>
      </c>
    </row>
    <row r="176" spans="1:65" s="2" customFormat="1" ht="6.95" customHeight="1">
      <c r="A176" s="36"/>
      <c r="B176" s="49"/>
      <c r="C176" s="50"/>
      <c r="D176" s="50"/>
      <c r="E176" s="50"/>
      <c r="F176" s="50"/>
      <c r="G176" s="50"/>
      <c r="H176" s="50"/>
      <c r="I176" s="50"/>
      <c r="J176" s="50"/>
      <c r="K176" s="50"/>
      <c r="L176" s="41"/>
      <c r="M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</row>
  </sheetData>
  <sheetProtection algorithmName="SHA-512" hashValue="MP5VV1yyESP3mZ9ODfGH3IY3KgcDQNWkIEhq9UyD6j2iyYPYJtD9SfZq+TXKTTj0/bDDfxGxF+mwRYEqgCN7oQ==" saltValue="orUD6ZHNTHtjuZXgMqaTVDLbZrOAPB/iywNHIxaDQnp/qCkHjaZI58Ncs99FDrzoIlYKzzrImscfIIn/0xKHJw==" spinCount="100000" sheet="1" objects="1" scenarios="1" formatColumns="0" formatRows="0" autoFilter="0"/>
  <autoFilter ref="C85:K175" xr:uid="{00000000-0009-0000-0000-000002000000}"/>
  <mergeCells count="9">
    <mergeCell ref="E50:H50"/>
    <mergeCell ref="E76:H76"/>
    <mergeCell ref="E78:H78"/>
    <mergeCell ref="L2:V2"/>
    <mergeCell ref="E7:H7"/>
    <mergeCell ref="E9:H9"/>
    <mergeCell ref="E18:H18"/>
    <mergeCell ref="E27:H27"/>
    <mergeCell ref="E48:H48"/>
  </mergeCells>
  <hyperlinks>
    <hyperlink ref="F90" r:id="rId1" xr:uid="{00000000-0004-0000-0200-000000000000}"/>
    <hyperlink ref="F98" r:id="rId2" xr:uid="{00000000-0004-0000-0200-000001000000}"/>
    <hyperlink ref="F100" r:id="rId3" xr:uid="{00000000-0004-0000-0200-000002000000}"/>
    <hyperlink ref="F102" r:id="rId4" xr:uid="{00000000-0004-0000-0200-000003000000}"/>
    <hyperlink ref="F104" r:id="rId5" xr:uid="{00000000-0004-0000-0200-000004000000}"/>
    <hyperlink ref="F107" r:id="rId6" xr:uid="{00000000-0004-0000-0200-000005000000}"/>
    <hyperlink ref="F117" r:id="rId7" xr:uid="{00000000-0004-0000-0200-000006000000}"/>
    <hyperlink ref="F126" r:id="rId8" xr:uid="{00000000-0004-0000-0200-000007000000}"/>
    <hyperlink ref="F134" r:id="rId9" xr:uid="{00000000-0004-0000-0200-000008000000}"/>
    <hyperlink ref="F138" r:id="rId10" xr:uid="{00000000-0004-0000-0200-000009000000}"/>
    <hyperlink ref="F142" r:id="rId11" xr:uid="{00000000-0004-0000-0200-00000A000000}"/>
    <hyperlink ref="F147" r:id="rId12" xr:uid="{00000000-0004-0000-0200-00000B000000}"/>
    <hyperlink ref="F152" r:id="rId13" xr:uid="{00000000-0004-0000-0200-00000C000000}"/>
    <hyperlink ref="F154" r:id="rId14" xr:uid="{00000000-0004-0000-0200-00000D000000}"/>
    <hyperlink ref="F160" r:id="rId15" xr:uid="{00000000-0004-0000-0200-00000E000000}"/>
    <hyperlink ref="F164" r:id="rId16" xr:uid="{00000000-0004-0000-0200-00000F000000}"/>
    <hyperlink ref="F166" r:id="rId17" xr:uid="{00000000-0004-0000-0200-000010000000}"/>
    <hyperlink ref="F168" r:id="rId18" xr:uid="{00000000-0004-0000-0200-000011000000}"/>
    <hyperlink ref="F170" r:id="rId19" xr:uid="{00000000-0004-0000-0200-000012000000}"/>
    <hyperlink ref="F172" r:id="rId20" xr:uid="{00000000-0004-0000-0200-000013000000}"/>
    <hyperlink ref="F175" r:id="rId21" xr:uid="{00000000-0004-0000-0200-000014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2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64"/>
  <sheetViews>
    <sheetView showGridLines="0" topLeftCell="A145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AT2" s="19" t="s">
        <v>93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2"/>
      <c r="AT3" s="19" t="s">
        <v>83</v>
      </c>
    </row>
    <row r="4" spans="1:46" s="1" customFormat="1" ht="24.95" customHeight="1">
      <c r="B4" s="22"/>
      <c r="D4" s="112" t="s">
        <v>103</v>
      </c>
      <c r="L4" s="22"/>
      <c r="M4" s="113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14" t="s">
        <v>16</v>
      </c>
      <c r="L6" s="22"/>
    </row>
    <row r="7" spans="1:46" s="1" customFormat="1" ht="16.5" customHeight="1">
      <c r="B7" s="22"/>
      <c r="E7" s="391" t="str">
        <f>'Rekapitulace stavby'!K6</f>
        <v>Novostavba termoskladu v Malých Hošticích</v>
      </c>
      <c r="F7" s="392"/>
      <c r="G7" s="392"/>
      <c r="H7" s="392"/>
      <c r="L7" s="22"/>
    </row>
    <row r="8" spans="1:46" s="1" customFormat="1" ht="12" customHeight="1">
      <c r="B8" s="22"/>
      <c r="D8" s="114" t="s">
        <v>104</v>
      </c>
      <c r="L8" s="22"/>
    </row>
    <row r="9" spans="1:46" s="2" customFormat="1" ht="16.5" customHeight="1">
      <c r="A9" s="36"/>
      <c r="B9" s="41"/>
      <c r="C9" s="36"/>
      <c r="D9" s="36"/>
      <c r="E9" s="391" t="s">
        <v>964</v>
      </c>
      <c r="F9" s="394"/>
      <c r="G9" s="394"/>
      <c r="H9" s="394"/>
      <c r="I9" s="36"/>
      <c r="J9" s="36"/>
      <c r="K9" s="36"/>
      <c r="L9" s="115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2" customHeight="1">
      <c r="A10" s="36"/>
      <c r="B10" s="41"/>
      <c r="C10" s="36"/>
      <c r="D10" s="114" t="s">
        <v>965</v>
      </c>
      <c r="E10" s="36"/>
      <c r="F10" s="36"/>
      <c r="G10" s="36"/>
      <c r="H10" s="36"/>
      <c r="I10" s="36"/>
      <c r="J10" s="36"/>
      <c r="K10" s="36"/>
      <c r="L10" s="115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6.5" customHeight="1">
      <c r="A11" s="36"/>
      <c r="B11" s="41"/>
      <c r="C11" s="36"/>
      <c r="D11" s="36"/>
      <c r="E11" s="393" t="s">
        <v>966</v>
      </c>
      <c r="F11" s="394"/>
      <c r="G11" s="394"/>
      <c r="H11" s="394"/>
      <c r="I11" s="36"/>
      <c r="J11" s="36"/>
      <c r="K11" s="36"/>
      <c r="L11" s="115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>
      <c r="A12" s="36"/>
      <c r="B12" s="41"/>
      <c r="C12" s="36"/>
      <c r="D12" s="36"/>
      <c r="E12" s="36"/>
      <c r="F12" s="36"/>
      <c r="G12" s="36"/>
      <c r="H12" s="36"/>
      <c r="I12" s="36"/>
      <c r="J12" s="36"/>
      <c r="K12" s="36"/>
      <c r="L12" s="115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2" customHeight="1">
      <c r="A13" s="36"/>
      <c r="B13" s="41"/>
      <c r="C13" s="36"/>
      <c r="D13" s="114" t="s">
        <v>18</v>
      </c>
      <c r="E13" s="36"/>
      <c r="F13" s="105" t="s">
        <v>19</v>
      </c>
      <c r="G13" s="36"/>
      <c r="H13" s="36"/>
      <c r="I13" s="114" t="s">
        <v>20</v>
      </c>
      <c r="J13" s="105" t="s">
        <v>19</v>
      </c>
      <c r="K13" s="36"/>
      <c r="L13" s="115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14" t="s">
        <v>21</v>
      </c>
      <c r="E14" s="36"/>
      <c r="F14" s="105" t="s">
        <v>22</v>
      </c>
      <c r="G14" s="36"/>
      <c r="H14" s="36"/>
      <c r="I14" s="114" t="s">
        <v>23</v>
      </c>
      <c r="J14" s="116" t="str">
        <f>'Rekapitulace stavby'!AN8</f>
        <v>13. 3. 2022</v>
      </c>
      <c r="K14" s="36"/>
      <c r="L14" s="115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0.9" customHeight="1">
      <c r="A15" s="36"/>
      <c r="B15" s="41"/>
      <c r="C15" s="36"/>
      <c r="D15" s="36"/>
      <c r="E15" s="36"/>
      <c r="F15" s="36"/>
      <c r="G15" s="36"/>
      <c r="H15" s="36"/>
      <c r="I15" s="36"/>
      <c r="J15" s="36"/>
      <c r="K15" s="36"/>
      <c r="L15" s="115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2" customHeight="1">
      <c r="A16" s="36"/>
      <c r="B16" s="41"/>
      <c r="C16" s="36"/>
      <c r="D16" s="114" t="s">
        <v>25</v>
      </c>
      <c r="E16" s="36"/>
      <c r="F16" s="36"/>
      <c r="G16" s="36"/>
      <c r="H16" s="36"/>
      <c r="I16" s="114" t="s">
        <v>26</v>
      </c>
      <c r="J16" s="105" t="s">
        <v>27</v>
      </c>
      <c r="K16" s="36"/>
      <c r="L16" s="115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8" customHeight="1">
      <c r="A17" s="36"/>
      <c r="B17" s="41"/>
      <c r="C17" s="36"/>
      <c r="D17" s="36"/>
      <c r="E17" s="105" t="s">
        <v>28</v>
      </c>
      <c r="F17" s="36"/>
      <c r="G17" s="36"/>
      <c r="H17" s="36"/>
      <c r="I17" s="114" t="s">
        <v>29</v>
      </c>
      <c r="J17" s="105" t="s">
        <v>19</v>
      </c>
      <c r="K17" s="36"/>
      <c r="L17" s="11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6.95" customHeight="1">
      <c r="A18" s="36"/>
      <c r="B18" s="41"/>
      <c r="C18" s="36"/>
      <c r="D18" s="36"/>
      <c r="E18" s="36"/>
      <c r="F18" s="36"/>
      <c r="G18" s="36"/>
      <c r="H18" s="36"/>
      <c r="I18" s="36"/>
      <c r="J18" s="36"/>
      <c r="K18" s="36"/>
      <c r="L18" s="115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2" customHeight="1">
      <c r="A19" s="36"/>
      <c r="B19" s="41"/>
      <c r="C19" s="36"/>
      <c r="D19" s="114" t="s">
        <v>30</v>
      </c>
      <c r="E19" s="36"/>
      <c r="F19" s="36"/>
      <c r="G19" s="36"/>
      <c r="H19" s="36"/>
      <c r="I19" s="114" t="s">
        <v>26</v>
      </c>
      <c r="J19" s="32" t="str">
        <f>'Rekapitulace stavby'!AN13</f>
        <v>Vyplň údaj</v>
      </c>
      <c r="K19" s="36"/>
      <c r="L19" s="115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8" customHeight="1">
      <c r="A20" s="36"/>
      <c r="B20" s="41"/>
      <c r="C20" s="36"/>
      <c r="D20" s="36"/>
      <c r="E20" s="395" t="str">
        <f>'Rekapitulace stavby'!E14</f>
        <v>Vyplň údaj</v>
      </c>
      <c r="F20" s="396"/>
      <c r="G20" s="396"/>
      <c r="H20" s="396"/>
      <c r="I20" s="114" t="s">
        <v>29</v>
      </c>
      <c r="J20" s="32" t="str">
        <f>'Rekapitulace stavby'!AN14</f>
        <v>Vyplň údaj</v>
      </c>
      <c r="K20" s="36"/>
      <c r="L20" s="115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6.95" customHeight="1">
      <c r="A21" s="36"/>
      <c r="B21" s="41"/>
      <c r="C21" s="36"/>
      <c r="D21" s="36"/>
      <c r="E21" s="36"/>
      <c r="F21" s="36"/>
      <c r="G21" s="36"/>
      <c r="H21" s="36"/>
      <c r="I21" s="36"/>
      <c r="J21" s="36"/>
      <c r="K21" s="36"/>
      <c r="L21" s="115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2" customHeight="1">
      <c r="A22" s="36"/>
      <c r="B22" s="41"/>
      <c r="C22" s="36"/>
      <c r="D22" s="114" t="s">
        <v>32</v>
      </c>
      <c r="E22" s="36"/>
      <c r="F22" s="36"/>
      <c r="G22" s="36"/>
      <c r="H22" s="36"/>
      <c r="I22" s="114" t="s">
        <v>26</v>
      </c>
      <c r="J22" s="105" t="s">
        <v>19</v>
      </c>
      <c r="K22" s="36"/>
      <c r="L22" s="115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8" customHeight="1">
      <c r="A23" s="36"/>
      <c r="B23" s="41"/>
      <c r="C23" s="36"/>
      <c r="D23" s="36"/>
      <c r="E23" s="105" t="s">
        <v>33</v>
      </c>
      <c r="F23" s="36"/>
      <c r="G23" s="36"/>
      <c r="H23" s="36"/>
      <c r="I23" s="114" t="s">
        <v>29</v>
      </c>
      <c r="J23" s="105" t="s">
        <v>19</v>
      </c>
      <c r="K23" s="36"/>
      <c r="L23" s="115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6.95" customHeight="1">
      <c r="A24" s="36"/>
      <c r="B24" s="41"/>
      <c r="C24" s="36"/>
      <c r="D24" s="36"/>
      <c r="E24" s="36"/>
      <c r="F24" s="36"/>
      <c r="G24" s="36"/>
      <c r="H24" s="36"/>
      <c r="I24" s="36"/>
      <c r="J24" s="36"/>
      <c r="K24" s="36"/>
      <c r="L24" s="115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12" customHeight="1">
      <c r="A25" s="36"/>
      <c r="B25" s="41"/>
      <c r="C25" s="36"/>
      <c r="D25" s="114" t="s">
        <v>35</v>
      </c>
      <c r="E25" s="36"/>
      <c r="F25" s="36"/>
      <c r="G25" s="36"/>
      <c r="H25" s="36"/>
      <c r="I25" s="114" t="s">
        <v>26</v>
      </c>
      <c r="J25" s="105" t="str">
        <f>IF('Rekapitulace stavby'!AN19="","",'Rekapitulace stavby'!AN19)</f>
        <v/>
      </c>
      <c r="K25" s="36"/>
      <c r="L25" s="115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8" customHeight="1">
      <c r="A26" s="36"/>
      <c r="B26" s="41"/>
      <c r="C26" s="36"/>
      <c r="D26" s="36"/>
      <c r="E26" s="105" t="str">
        <f>IF('Rekapitulace stavby'!E20="","",'Rekapitulace stavby'!E20)</f>
        <v xml:space="preserve"> </v>
      </c>
      <c r="F26" s="36"/>
      <c r="G26" s="36"/>
      <c r="H26" s="36"/>
      <c r="I26" s="114" t="s">
        <v>29</v>
      </c>
      <c r="J26" s="105" t="str">
        <f>IF('Rekapitulace stavby'!AN20="","",'Rekapitulace stavby'!AN20)</f>
        <v/>
      </c>
      <c r="K26" s="36"/>
      <c r="L26" s="115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6.95" customHeight="1">
      <c r="A27" s="36"/>
      <c r="B27" s="41"/>
      <c r="C27" s="36"/>
      <c r="D27" s="36"/>
      <c r="E27" s="36"/>
      <c r="F27" s="36"/>
      <c r="G27" s="36"/>
      <c r="H27" s="36"/>
      <c r="I27" s="36"/>
      <c r="J27" s="36"/>
      <c r="K27" s="36"/>
      <c r="L27" s="115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12" customHeight="1">
      <c r="A28" s="36"/>
      <c r="B28" s="41"/>
      <c r="C28" s="36"/>
      <c r="D28" s="114" t="s">
        <v>37</v>
      </c>
      <c r="E28" s="36"/>
      <c r="F28" s="36"/>
      <c r="G28" s="36"/>
      <c r="H28" s="36"/>
      <c r="I28" s="36"/>
      <c r="J28" s="36"/>
      <c r="K28" s="36"/>
      <c r="L28" s="115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8" customFormat="1" ht="71.25" customHeight="1">
      <c r="A29" s="117"/>
      <c r="B29" s="118"/>
      <c r="C29" s="117"/>
      <c r="D29" s="117"/>
      <c r="E29" s="397" t="s">
        <v>38</v>
      </c>
      <c r="F29" s="397"/>
      <c r="G29" s="397"/>
      <c r="H29" s="397"/>
      <c r="I29" s="117"/>
      <c r="J29" s="117"/>
      <c r="K29" s="117"/>
      <c r="L29" s="119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</row>
    <row r="30" spans="1:31" s="2" customFormat="1" ht="6.95" customHeight="1">
      <c r="A30" s="36"/>
      <c r="B30" s="41"/>
      <c r="C30" s="36"/>
      <c r="D30" s="36"/>
      <c r="E30" s="36"/>
      <c r="F30" s="36"/>
      <c r="G30" s="36"/>
      <c r="H30" s="36"/>
      <c r="I30" s="36"/>
      <c r="J30" s="36"/>
      <c r="K30" s="36"/>
      <c r="L30" s="115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20"/>
      <c r="E31" s="120"/>
      <c r="F31" s="120"/>
      <c r="G31" s="120"/>
      <c r="H31" s="120"/>
      <c r="I31" s="120"/>
      <c r="J31" s="120"/>
      <c r="K31" s="120"/>
      <c r="L31" s="115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25.35" customHeight="1">
      <c r="A32" s="36"/>
      <c r="B32" s="41"/>
      <c r="C32" s="36"/>
      <c r="D32" s="121" t="s">
        <v>39</v>
      </c>
      <c r="E32" s="36"/>
      <c r="F32" s="36"/>
      <c r="G32" s="36"/>
      <c r="H32" s="36"/>
      <c r="I32" s="36"/>
      <c r="J32" s="122">
        <f>ROUND(J93, 2)</f>
        <v>0</v>
      </c>
      <c r="K32" s="36"/>
      <c r="L32" s="115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6.95" customHeight="1">
      <c r="A33" s="36"/>
      <c r="B33" s="41"/>
      <c r="C33" s="36"/>
      <c r="D33" s="120"/>
      <c r="E33" s="120"/>
      <c r="F33" s="120"/>
      <c r="G33" s="120"/>
      <c r="H33" s="120"/>
      <c r="I33" s="120"/>
      <c r="J33" s="120"/>
      <c r="K33" s="120"/>
      <c r="L33" s="115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36"/>
      <c r="F34" s="123" t="s">
        <v>41</v>
      </c>
      <c r="G34" s="36"/>
      <c r="H34" s="36"/>
      <c r="I34" s="123" t="s">
        <v>40</v>
      </c>
      <c r="J34" s="123" t="s">
        <v>42</v>
      </c>
      <c r="K34" s="36"/>
      <c r="L34" s="115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customHeight="1">
      <c r="A35" s="36"/>
      <c r="B35" s="41"/>
      <c r="C35" s="36"/>
      <c r="D35" s="124" t="s">
        <v>43</v>
      </c>
      <c r="E35" s="114" t="s">
        <v>44</v>
      </c>
      <c r="F35" s="125">
        <f>ROUND((SUM(BE93:BE163)),  2)</f>
        <v>0</v>
      </c>
      <c r="G35" s="36"/>
      <c r="H35" s="36"/>
      <c r="I35" s="126">
        <v>0.21</v>
      </c>
      <c r="J35" s="125">
        <f>ROUND(((SUM(BE93:BE163))*I35),  2)</f>
        <v>0</v>
      </c>
      <c r="K35" s="36"/>
      <c r="L35" s="115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customHeight="1">
      <c r="A36" s="36"/>
      <c r="B36" s="41"/>
      <c r="C36" s="36"/>
      <c r="D36" s="36"/>
      <c r="E36" s="114" t="s">
        <v>45</v>
      </c>
      <c r="F36" s="125">
        <f>ROUND((SUM(BF93:BF163)),  2)</f>
        <v>0</v>
      </c>
      <c r="G36" s="36"/>
      <c r="H36" s="36"/>
      <c r="I36" s="126">
        <v>0.15</v>
      </c>
      <c r="J36" s="125">
        <f>ROUND(((SUM(BF93:BF163))*I36),  2)</f>
        <v>0</v>
      </c>
      <c r="K36" s="36"/>
      <c r="L36" s="115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14" t="s">
        <v>46</v>
      </c>
      <c r="F37" s="125">
        <f>ROUND((SUM(BG93:BG163)),  2)</f>
        <v>0</v>
      </c>
      <c r="G37" s="36"/>
      <c r="H37" s="36"/>
      <c r="I37" s="126">
        <v>0.21</v>
      </c>
      <c r="J37" s="125">
        <f>0</f>
        <v>0</v>
      </c>
      <c r="K37" s="36"/>
      <c r="L37" s="115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5" hidden="1" customHeight="1">
      <c r="A38" s="36"/>
      <c r="B38" s="41"/>
      <c r="C38" s="36"/>
      <c r="D38" s="36"/>
      <c r="E38" s="114" t="s">
        <v>47</v>
      </c>
      <c r="F38" s="125">
        <f>ROUND((SUM(BH93:BH163)),  2)</f>
        <v>0</v>
      </c>
      <c r="G38" s="36"/>
      <c r="H38" s="36"/>
      <c r="I38" s="126">
        <v>0.15</v>
      </c>
      <c r="J38" s="125">
        <f>0</f>
        <v>0</v>
      </c>
      <c r="K38" s="36"/>
      <c r="L38" s="115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5" hidden="1" customHeight="1">
      <c r="A39" s="36"/>
      <c r="B39" s="41"/>
      <c r="C39" s="36"/>
      <c r="D39" s="36"/>
      <c r="E39" s="114" t="s">
        <v>48</v>
      </c>
      <c r="F39" s="125">
        <f>ROUND((SUM(BI93:BI163)),  2)</f>
        <v>0</v>
      </c>
      <c r="G39" s="36"/>
      <c r="H39" s="36"/>
      <c r="I39" s="126">
        <v>0</v>
      </c>
      <c r="J39" s="125">
        <f>0</f>
        <v>0</v>
      </c>
      <c r="K39" s="36"/>
      <c r="L39" s="115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6.95" customHeight="1">
      <c r="A40" s="36"/>
      <c r="B40" s="41"/>
      <c r="C40" s="36"/>
      <c r="D40" s="36"/>
      <c r="E40" s="36"/>
      <c r="F40" s="36"/>
      <c r="G40" s="36"/>
      <c r="H40" s="36"/>
      <c r="I40" s="36"/>
      <c r="J40" s="36"/>
      <c r="K40" s="36"/>
      <c r="L40" s="115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25.35" customHeight="1">
      <c r="A41" s="36"/>
      <c r="B41" s="41"/>
      <c r="C41" s="127"/>
      <c r="D41" s="128" t="s">
        <v>49</v>
      </c>
      <c r="E41" s="129"/>
      <c r="F41" s="129"/>
      <c r="G41" s="130" t="s">
        <v>50</v>
      </c>
      <c r="H41" s="131" t="s">
        <v>51</v>
      </c>
      <c r="I41" s="129"/>
      <c r="J41" s="132">
        <f>SUM(J32:J39)</f>
        <v>0</v>
      </c>
      <c r="K41" s="133"/>
      <c r="L41" s="115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14.45" customHeight="1">
      <c r="A42" s="36"/>
      <c r="B42" s="134"/>
      <c r="C42" s="135"/>
      <c r="D42" s="135"/>
      <c r="E42" s="135"/>
      <c r="F42" s="135"/>
      <c r="G42" s="135"/>
      <c r="H42" s="135"/>
      <c r="I42" s="135"/>
      <c r="J42" s="135"/>
      <c r="K42" s="135"/>
      <c r="L42" s="115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6" spans="1:31" s="2" customFormat="1" ht="6.95" customHeight="1">
      <c r="A46" s="36"/>
      <c r="B46" s="136"/>
      <c r="C46" s="137"/>
      <c r="D46" s="137"/>
      <c r="E46" s="137"/>
      <c r="F46" s="137"/>
      <c r="G46" s="137"/>
      <c r="H46" s="137"/>
      <c r="I46" s="137"/>
      <c r="J46" s="137"/>
      <c r="K46" s="137"/>
      <c r="L46" s="115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24.95" customHeight="1">
      <c r="A47" s="36"/>
      <c r="B47" s="37"/>
      <c r="C47" s="25" t="s">
        <v>106</v>
      </c>
      <c r="D47" s="38"/>
      <c r="E47" s="38"/>
      <c r="F47" s="38"/>
      <c r="G47" s="38"/>
      <c r="H47" s="38"/>
      <c r="I47" s="38"/>
      <c r="J47" s="38"/>
      <c r="K47" s="38"/>
      <c r="L47" s="115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6.95" customHeight="1">
      <c r="A48" s="36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115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16</v>
      </c>
      <c r="D49" s="38"/>
      <c r="E49" s="38"/>
      <c r="F49" s="38"/>
      <c r="G49" s="38"/>
      <c r="H49" s="38"/>
      <c r="I49" s="38"/>
      <c r="J49" s="38"/>
      <c r="K49" s="38"/>
      <c r="L49" s="115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89" t="str">
        <f>E7</f>
        <v>Novostavba termoskladu v Malých Hošticích</v>
      </c>
      <c r="F50" s="390"/>
      <c r="G50" s="390"/>
      <c r="H50" s="390"/>
      <c r="I50" s="38"/>
      <c r="J50" s="38"/>
      <c r="K50" s="38"/>
      <c r="L50" s="115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1" customFormat="1" ht="12" customHeight="1">
      <c r="B51" s="23"/>
      <c r="C51" s="31" t="s">
        <v>104</v>
      </c>
      <c r="D51" s="24"/>
      <c r="E51" s="24"/>
      <c r="F51" s="24"/>
      <c r="G51" s="24"/>
      <c r="H51" s="24"/>
      <c r="I51" s="24"/>
      <c r="J51" s="24"/>
      <c r="K51" s="24"/>
      <c r="L51" s="22"/>
    </row>
    <row r="52" spans="1:47" s="2" customFormat="1" ht="16.5" customHeight="1">
      <c r="A52" s="36"/>
      <c r="B52" s="37"/>
      <c r="C52" s="38"/>
      <c r="D52" s="38"/>
      <c r="E52" s="389" t="s">
        <v>964</v>
      </c>
      <c r="F52" s="388"/>
      <c r="G52" s="388"/>
      <c r="H52" s="388"/>
      <c r="I52" s="38"/>
      <c r="J52" s="38"/>
      <c r="K52" s="38"/>
      <c r="L52" s="115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12" customHeight="1">
      <c r="A53" s="36"/>
      <c r="B53" s="37"/>
      <c r="C53" s="31" t="s">
        <v>965</v>
      </c>
      <c r="D53" s="38"/>
      <c r="E53" s="38"/>
      <c r="F53" s="38"/>
      <c r="G53" s="38"/>
      <c r="H53" s="38"/>
      <c r="I53" s="38"/>
      <c r="J53" s="38"/>
      <c r="K53" s="38"/>
      <c r="L53" s="115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6.5" customHeight="1">
      <c r="A54" s="36"/>
      <c r="B54" s="37"/>
      <c r="C54" s="38"/>
      <c r="D54" s="38"/>
      <c r="E54" s="377" t="str">
        <f>E11</f>
        <v>03-1 - Montáž</v>
      </c>
      <c r="F54" s="388"/>
      <c r="G54" s="388"/>
      <c r="H54" s="388"/>
      <c r="I54" s="38"/>
      <c r="J54" s="38"/>
      <c r="K54" s="38"/>
      <c r="L54" s="115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6.95" customHeight="1">
      <c r="A55" s="36"/>
      <c r="B55" s="37"/>
      <c r="C55" s="38"/>
      <c r="D55" s="38"/>
      <c r="E55" s="38"/>
      <c r="F55" s="38"/>
      <c r="G55" s="38"/>
      <c r="H55" s="38"/>
      <c r="I55" s="38"/>
      <c r="J55" s="38"/>
      <c r="K55" s="38"/>
      <c r="L55" s="115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2" customHeight="1">
      <c r="A56" s="36"/>
      <c r="B56" s="37"/>
      <c r="C56" s="31" t="s">
        <v>21</v>
      </c>
      <c r="D56" s="38"/>
      <c r="E56" s="38"/>
      <c r="F56" s="29" t="str">
        <f>F14</f>
        <v>k.ú. Malé Hoštice, parc.č. 363/1</v>
      </c>
      <c r="G56" s="38"/>
      <c r="H56" s="38"/>
      <c r="I56" s="31" t="s">
        <v>23</v>
      </c>
      <c r="J56" s="61" t="str">
        <f>IF(J14="","",J14)</f>
        <v>13. 3. 2022</v>
      </c>
      <c r="K56" s="38"/>
      <c r="L56" s="115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6.95" customHeight="1">
      <c r="A57" s="36"/>
      <c r="B57" s="37"/>
      <c r="C57" s="38"/>
      <c r="D57" s="38"/>
      <c r="E57" s="38"/>
      <c r="F57" s="38"/>
      <c r="G57" s="38"/>
      <c r="H57" s="38"/>
      <c r="I57" s="38"/>
      <c r="J57" s="38"/>
      <c r="K57" s="38"/>
      <c r="L57" s="115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5.2" customHeight="1">
      <c r="A58" s="36"/>
      <c r="B58" s="37"/>
      <c r="C58" s="31" t="s">
        <v>25</v>
      </c>
      <c r="D58" s="38"/>
      <c r="E58" s="38"/>
      <c r="F58" s="29" t="str">
        <f>E17</f>
        <v>ZP Otice, a.s., Hlavní 266, 747 81 Otice</v>
      </c>
      <c r="G58" s="38"/>
      <c r="H58" s="38"/>
      <c r="I58" s="31" t="s">
        <v>32</v>
      </c>
      <c r="J58" s="34" t="str">
        <f>E23</f>
        <v>Ing. Martin Heider</v>
      </c>
      <c r="K58" s="38"/>
      <c r="L58" s="115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15.2" customHeight="1">
      <c r="A59" s="36"/>
      <c r="B59" s="37"/>
      <c r="C59" s="31" t="s">
        <v>30</v>
      </c>
      <c r="D59" s="38"/>
      <c r="E59" s="38"/>
      <c r="F59" s="29" t="str">
        <f>IF(E20="","",E20)</f>
        <v>Vyplň údaj</v>
      </c>
      <c r="G59" s="38"/>
      <c r="H59" s="38"/>
      <c r="I59" s="31" t="s">
        <v>35</v>
      </c>
      <c r="J59" s="34" t="str">
        <f>E26</f>
        <v xml:space="preserve"> </v>
      </c>
      <c r="K59" s="38"/>
      <c r="L59" s="115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</row>
    <row r="60" spans="1:47" s="2" customFormat="1" ht="10.35" customHeight="1">
      <c r="A60" s="36"/>
      <c r="B60" s="37"/>
      <c r="C60" s="38"/>
      <c r="D60" s="38"/>
      <c r="E60" s="38"/>
      <c r="F60" s="38"/>
      <c r="G60" s="38"/>
      <c r="H60" s="38"/>
      <c r="I60" s="38"/>
      <c r="J60" s="38"/>
      <c r="K60" s="38"/>
      <c r="L60" s="115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</row>
    <row r="61" spans="1:47" s="2" customFormat="1" ht="29.25" customHeight="1">
      <c r="A61" s="36"/>
      <c r="B61" s="37"/>
      <c r="C61" s="138" t="s">
        <v>107</v>
      </c>
      <c r="D61" s="139"/>
      <c r="E61" s="139"/>
      <c r="F61" s="139"/>
      <c r="G61" s="139"/>
      <c r="H61" s="139"/>
      <c r="I61" s="139"/>
      <c r="J61" s="140" t="s">
        <v>108</v>
      </c>
      <c r="K61" s="139"/>
      <c r="L61" s="115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47" s="2" customFormat="1" ht="10.35" customHeight="1">
      <c r="A62" s="36"/>
      <c r="B62" s="37"/>
      <c r="C62" s="38"/>
      <c r="D62" s="38"/>
      <c r="E62" s="38"/>
      <c r="F62" s="38"/>
      <c r="G62" s="38"/>
      <c r="H62" s="38"/>
      <c r="I62" s="38"/>
      <c r="J62" s="38"/>
      <c r="K62" s="38"/>
      <c r="L62" s="115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</row>
    <row r="63" spans="1:47" s="2" customFormat="1" ht="22.9" customHeight="1">
      <c r="A63" s="36"/>
      <c r="B63" s="37"/>
      <c r="C63" s="141" t="s">
        <v>71</v>
      </c>
      <c r="D63" s="38"/>
      <c r="E63" s="38"/>
      <c r="F63" s="38"/>
      <c r="G63" s="38"/>
      <c r="H63" s="38"/>
      <c r="I63" s="38"/>
      <c r="J63" s="79">
        <f>J93</f>
        <v>0</v>
      </c>
      <c r="K63" s="38"/>
      <c r="L63" s="115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U63" s="19" t="s">
        <v>109</v>
      </c>
    </row>
    <row r="64" spans="1:47" s="9" customFormat="1" ht="24.95" customHeight="1">
      <c r="B64" s="142"/>
      <c r="C64" s="143"/>
      <c r="D64" s="144" t="s">
        <v>125</v>
      </c>
      <c r="E64" s="145"/>
      <c r="F64" s="145"/>
      <c r="G64" s="145"/>
      <c r="H64" s="145"/>
      <c r="I64" s="145"/>
      <c r="J64" s="146">
        <f>J94</f>
        <v>0</v>
      </c>
      <c r="K64" s="143"/>
      <c r="L64" s="147"/>
    </row>
    <row r="65" spans="1:31" s="10" customFormat="1" ht="19.899999999999999" customHeight="1">
      <c r="B65" s="148"/>
      <c r="C65" s="99"/>
      <c r="D65" s="149" t="s">
        <v>967</v>
      </c>
      <c r="E65" s="150"/>
      <c r="F65" s="150"/>
      <c r="G65" s="150"/>
      <c r="H65" s="150"/>
      <c r="I65" s="150"/>
      <c r="J65" s="151">
        <f>J95</f>
        <v>0</v>
      </c>
      <c r="K65" s="99"/>
      <c r="L65" s="152"/>
    </row>
    <row r="66" spans="1:31" s="10" customFormat="1" ht="19.899999999999999" customHeight="1">
      <c r="B66" s="148"/>
      <c r="C66" s="99"/>
      <c r="D66" s="149" t="s">
        <v>968</v>
      </c>
      <c r="E66" s="150"/>
      <c r="F66" s="150"/>
      <c r="G66" s="150"/>
      <c r="H66" s="150"/>
      <c r="I66" s="150"/>
      <c r="J66" s="151">
        <f>J99</f>
        <v>0</v>
      </c>
      <c r="K66" s="99"/>
      <c r="L66" s="152"/>
    </row>
    <row r="67" spans="1:31" s="10" customFormat="1" ht="19.899999999999999" customHeight="1">
      <c r="B67" s="148"/>
      <c r="C67" s="99"/>
      <c r="D67" s="149" t="s">
        <v>969</v>
      </c>
      <c r="E67" s="150"/>
      <c r="F67" s="150"/>
      <c r="G67" s="150"/>
      <c r="H67" s="150"/>
      <c r="I67" s="150"/>
      <c r="J67" s="151">
        <f>J119</f>
        <v>0</v>
      </c>
      <c r="K67" s="99"/>
      <c r="L67" s="152"/>
    </row>
    <row r="68" spans="1:31" s="10" customFormat="1" ht="19.899999999999999" customHeight="1">
      <c r="B68" s="148"/>
      <c r="C68" s="99"/>
      <c r="D68" s="149" t="s">
        <v>970</v>
      </c>
      <c r="E68" s="150"/>
      <c r="F68" s="150"/>
      <c r="G68" s="150"/>
      <c r="H68" s="150"/>
      <c r="I68" s="150"/>
      <c r="J68" s="151">
        <f>J121</f>
        <v>0</v>
      </c>
      <c r="K68" s="99"/>
      <c r="L68" s="152"/>
    </row>
    <row r="69" spans="1:31" s="10" customFormat="1" ht="19.899999999999999" customHeight="1">
      <c r="B69" s="148"/>
      <c r="C69" s="99"/>
      <c r="D69" s="149" t="s">
        <v>971</v>
      </c>
      <c r="E69" s="150"/>
      <c r="F69" s="150"/>
      <c r="G69" s="150"/>
      <c r="H69" s="150"/>
      <c r="I69" s="150"/>
      <c r="J69" s="151">
        <f>J138</f>
        <v>0</v>
      </c>
      <c r="K69" s="99"/>
      <c r="L69" s="152"/>
    </row>
    <row r="70" spans="1:31" s="10" customFormat="1" ht="19.899999999999999" customHeight="1">
      <c r="B70" s="148"/>
      <c r="C70" s="99"/>
      <c r="D70" s="149" t="s">
        <v>972</v>
      </c>
      <c r="E70" s="150"/>
      <c r="F70" s="150"/>
      <c r="G70" s="150"/>
      <c r="H70" s="150"/>
      <c r="I70" s="150"/>
      <c r="J70" s="151">
        <f>J147</f>
        <v>0</v>
      </c>
      <c r="K70" s="99"/>
      <c r="L70" s="152"/>
    </row>
    <row r="71" spans="1:31" s="9" customFormat="1" ht="24.95" customHeight="1">
      <c r="B71" s="142"/>
      <c r="C71" s="143"/>
      <c r="D71" s="144" t="s">
        <v>973</v>
      </c>
      <c r="E71" s="145"/>
      <c r="F71" s="145"/>
      <c r="G71" s="145"/>
      <c r="H71" s="145"/>
      <c r="I71" s="145"/>
      <c r="J71" s="146">
        <f>J155</f>
        <v>0</v>
      </c>
      <c r="K71" s="143"/>
      <c r="L71" s="147"/>
    </row>
    <row r="72" spans="1:31" s="2" customFormat="1" ht="21.75" customHeight="1">
      <c r="A72" s="36"/>
      <c r="B72" s="37"/>
      <c r="C72" s="38"/>
      <c r="D72" s="38"/>
      <c r="E72" s="38"/>
      <c r="F72" s="38"/>
      <c r="G72" s="38"/>
      <c r="H72" s="38"/>
      <c r="I72" s="38"/>
      <c r="J72" s="38"/>
      <c r="K72" s="38"/>
      <c r="L72" s="115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31" s="2" customFormat="1" ht="6.95" customHeight="1">
      <c r="A73" s="36"/>
      <c r="B73" s="49"/>
      <c r="C73" s="50"/>
      <c r="D73" s="50"/>
      <c r="E73" s="50"/>
      <c r="F73" s="50"/>
      <c r="G73" s="50"/>
      <c r="H73" s="50"/>
      <c r="I73" s="50"/>
      <c r="J73" s="50"/>
      <c r="K73" s="50"/>
      <c r="L73" s="115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7" spans="1:31" s="2" customFormat="1" ht="6.95" customHeight="1">
      <c r="A77" s="36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115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24.95" customHeight="1">
      <c r="A78" s="36"/>
      <c r="B78" s="37"/>
      <c r="C78" s="25" t="s">
        <v>131</v>
      </c>
      <c r="D78" s="38"/>
      <c r="E78" s="38"/>
      <c r="F78" s="38"/>
      <c r="G78" s="38"/>
      <c r="H78" s="38"/>
      <c r="I78" s="38"/>
      <c r="J78" s="38"/>
      <c r="K78" s="38"/>
      <c r="L78" s="115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6.95" customHeight="1">
      <c r="A79" s="36"/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115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12" customHeight="1">
      <c r="A80" s="36"/>
      <c r="B80" s="37"/>
      <c r="C80" s="31" t="s">
        <v>16</v>
      </c>
      <c r="D80" s="38"/>
      <c r="E80" s="38"/>
      <c r="F80" s="38"/>
      <c r="G80" s="38"/>
      <c r="H80" s="38"/>
      <c r="I80" s="38"/>
      <c r="J80" s="38"/>
      <c r="K80" s="38"/>
      <c r="L80" s="115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16.5" customHeight="1">
      <c r="A81" s="36"/>
      <c r="B81" s="37"/>
      <c r="C81" s="38"/>
      <c r="D81" s="38"/>
      <c r="E81" s="389" t="str">
        <f>E7</f>
        <v>Novostavba termoskladu v Malých Hošticích</v>
      </c>
      <c r="F81" s="390"/>
      <c r="G81" s="390"/>
      <c r="H81" s="390"/>
      <c r="I81" s="38"/>
      <c r="J81" s="38"/>
      <c r="K81" s="38"/>
      <c r="L81" s="115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1" customFormat="1" ht="12" customHeight="1">
      <c r="B82" s="23"/>
      <c r="C82" s="31" t="s">
        <v>104</v>
      </c>
      <c r="D82" s="24"/>
      <c r="E82" s="24"/>
      <c r="F82" s="24"/>
      <c r="G82" s="24"/>
      <c r="H82" s="24"/>
      <c r="I82" s="24"/>
      <c r="J82" s="24"/>
      <c r="K82" s="24"/>
      <c r="L82" s="22"/>
    </row>
    <row r="83" spans="1:65" s="2" customFormat="1" ht="16.5" customHeight="1">
      <c r="A83" s="36"/>
      <c r="B83" s="37"/>
      <c r="C83" s="38"/>
      <c r="D83" s="38"/>
      <c r="E83" s="389" t="s">
        <v>964</v>
      </c>
      <c r="F83" s="388"/>
      <c r="G83" s="388"/>
      <c r="H83" s="388"/>
      <c r="I83" s="38"/>
      <c r="J83" s="38"/>
      <c r="K83" s="38"/>
      <c r="L83" s="115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2" customFormat="1" ht="12" customHeight="1">
      <c r="A84" s="36"/>
      <c r="B84" s="37"/>
      <c r="C84" s="31" t="s">
        <v>965</v>
      </c>
      <c r="D84" s="38"/>
      <c r="E84" s="38"/>
      <c r="F84" s="38"/>
      <c r="G84" s="38"/>
      <c r="H84" s="38"/>
      <c r="I84" s="38"/>
      <c r="J84" s="38"/>
      <c r="K84" s="38"/>
      <c r="L84" s="115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5" s="2" customFormat="1" ht="16.5" customHeight="1">
      <c r="A85" s="36"/>
      <c r="B85" s="37"/>
      <c r="C85" s="38"/>
      <c r="D85" s="38"/>
      <c r="E85" s="377" t="str">
        <f>E11</f>
        <v>03-1 - Montáž</v>
      </c>
      <c r="F85" s="388"/>
      <c r="G85" s="388"/>
      <c r="H85" s="388"/>
      <c r="I85" s="38"/>
      <c r="J85" s="38"/>
      <c r="K85" s="38"/>
      <c r="L85" s="115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65" s="2" customFormat="1" ht="6.95" customHeight="1">
      <c r="A86" s="36"/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115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65" s="2" customFormat="1" ht="12" customHeight="1">
      <c r="A87" s="36"/>
      <c r="B87" s="37"/>
      <c r="C87" s="31" t="s">
        <v>21</v>
      </c>
      <c r="D87" s="38"/>
      <c r="E87" s="38"/>
      <c r="F87" s="29" t="str">
        <f>F14</f>
        <v>k.ú. Malé Hoštice, parc.č. 363/1</v>
      </c>
      <c r="G87" s="38"/>
      <c r="H87" s="38"/>
      <c r="I87" s="31" t="s">
        <v>23</v>
      </c>
      <c r="J87" s="61" t="str">
        <f>IF(J14="","",J14)</f>
        <v>13. 3. 2022</v>
      </c>
      <c r="K87" s="38"/>
      <c r="L87" s="115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65" s="2" customFormat="1" ht="6.95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115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65" s="2" customFormat="1" ht="15.2" customHeight="1">
      <c r="A89" s="36"/>
      <c r="B89" s="37"/>
      <c r="C89" s="31" t="s">
        <v>25</v>
      </c>
      <c r="D89" s="38"/>
      <c r="E89" s="38"/>
      <c r="F89" s="29" t="str">
        <f>E17</f>
        <v>ZP Otice, a.s., Hlavní 266, 747 81 Otice</v>
      </c>
      <c r="G89" s="38"/>
      <c r="H89" s="38"/>
      <c r="I89" s="31" t="s">
        <v>32</v>
      </c>
      <c r="J89" s="34" t="str">
        <f>E23</f>
        <v>Ing. Martin Heider</v>
      </c>
      <c r="K89" s="38"/>
      <c r="L89" s="115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65" s="2" customFormat="1" ht="15.2" customHeight="1">
      <c r="A90" s="36"/>
      <c r="B90" s="37"/>
      <c r="C90" s="31" t="s">
        <v>30</v>
      </c>
      <c r="D90" s="38"/>
      <c r="E90" s="38"/>
      <c r="F90" s="29" t="str">
        <f>IF(E20="","",E20)</f>
        <v>Vyplň údaj</v>
      </c>
      <c r="G90" s="38"/>
      <c r="H90" s="38"/>
      <c r="I90" s="31" t="s">
        <v>35</v>
      </c>
      <c r="J90" s="34" t="str">
        <f>E26</f>
        <v xml:space="preserve"> </v>
      </c>
      <c r="K90" s="38"/>
      <c r="L90" s="115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65" s="2" customFormat="1" ht="10.35" customHeight="1">
      <c r="A91" s="36"/>
      <c r="B91" s="37"/>
      <c r="C91" s="38"/>
      <c r="D91" s="38"/>
      <c r="E91" s="38"/>
      <c r="F91" s="38"/>
      <c r="G91" s="38"/>
      <c r="H91" s="38"/>
      <c r="I91" s="38"/>
      <c r="J91" s="38"/>
      <c r="K91" s="38"/>
      <c r="L91" s="115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65" s="11" customFormat="1" ht="29.25" customHeight="1">
      <c r="A92" s="153"/>
      <c r="B92" s="154"/>
      <c r="C92" s="155" t="s">
        <v>132</v>
      </c>
      <c r="D92" s="156" t="s">
        <v>58</v>
      </c>
      <c r="E92" s="156" t="s">
        <v>54</v>
      </c>
      <c r="F92" s="156" t="s">
        <v>55</v>
      </c>
      <c r="G92" s="156" t="s">
        <v>133</v>
      </c>
      <c r="H92" s="156" t="s">
        <v>134</v>
      </c>
      <c r="I92" s="156" t="s">
        <v>135</v>
      </c>
      <c r="J92" s="156" t="s">
        <v>108</v>
      </c>
      <c r="K92" s="157" t="s">
        <v>136</v>
      </c>
      <c r="L92" s="158"/>
      <c r="M92" s="70" t="s">
        <v>19</v>
      </c>
      <c r="N92" s="71" t="s">
        <v>43</v>
      </c>
      <c r="O92" s="71" t="s">
        <v>137</v>
      </c>
      <c r="P92" s="71" t="s">
        <v>138</v>
      </c>
      <c r="Q92" s="71" t="s">
        <v>139</v>
      </c>
      <c r="R92" s="71" t="s">
        <v>140</v>
      </c>
      <c r="S92" s="71" t="s">
        <v>141</v>
      </c>
      <c r="T92" s="72" t="s">
        <v>142</v>
      </c>
      <c r="U92" s="153"/>
      <c r="V92" s="153"/>
      <c r="W92" s="153"/>
      <c r="X92" s="153"/>
      <c r="Y92" s="153"/>
      <c r="Z92" s="153"/>
      <c r="AA92" s="153"/>
      <c r="AB92" s="153"/>
      <c r="AC92" s="153"/>
      <c r="AD92" s="153"/>
      <c r="AE92" s="153"/>
    </row>
    <row r="93" spans="1:65" s="2" customFormat="1" ht="22.9" customHeight="1">
      <c r="A93" s="36"/>
      <c r="B93" s="37"/>
      <c r="C93" s="77" t="s">
        <v>143</v>
      </c>
      <c r="D93" s="38"/>
      <c r="E93" s="38"/>
      <c r="F93" s="38"/>
      <c r="G93" s="38"/>
      <c r="H93" s="38"/>
      <c r="I93" s="38"/>
      <c r="J93" s="159">
        <f>BK93</f>
        <v>0</v>
      </c>
      <c r="K93" s="38"/>
      <c r="L93" s="41"/>
      <c r="M93" s="73"/>
      <c r="N93" s="160"/>
      <c r="O93" s="74"/>
      <c r="P93" s="161">
        <f>P94+P155</f>
        <v>0</v>
      </c>
      <c r="Q93" s="74"/>
      <c r="R93" s="161">
        <f>R94+R155</f>
        <v>0</v>
      </c>
      <c r="S93" s="74"/>
      <c r="T93" s="162">
        <f>T94+T155</f>
        <v>0</v>
      </c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T93" s="19" t="s">
        <v>72</v>
      </c>
      <c r="AU93" s="19" t="s">
        <v>109</v>
      </c>
      <c r="BK93" s="163">
        <f>BK94+BK155</f>
        <v>0</v>
      </c>
    </row>
    <row r="94" spans="1:65" s="12" customFormat="1" ht="25.9" customHeight="1">
      <c r="B94" s="164"/>
      <c r="C94" s="165"/>
      <c r="D94" s="166" t="s">
        <v>72</v>
      </c>
      <c r="E94" s="167" t="s">
        <v>702</v>
      </c>
      <c r="F94" s="167" t="s">
        <v>703</v>
      </c>
      <c r="G94" s="165"/>
      <c r="H94" s="165"/>
      <c r="I94" s="168"/>
      <c r="J94" s="169">
        <f>BK94</f>
        <v>0</v>
      </c>
      <c r="K94" s="165"/>
      <c r="L94" s="170"/>
      <c r="M94" s="171"/>
      <c r="N94" s="172"/>
      <c r="O94" s="172"/>
      <c r="P94" s="173">
        <f>P95+P99+P119+P121+P138+P147</f>
        <v>0</v>
      </c>
      <c r="Q94" s="172"/>
      <c r="R94" s="173">
        <f>R95+R99+R119+R121+R138+R147</f>
        <v>0</v>
      </c>
      <c r="S94" s="172"/>
      <c r="T94" s="174">
        <f>T95+T99+T119+T121+T138+T147</f>
        <v>0</v>
      </c>
      <c r="AR94" s="175" t="s">
        <v>83</v>
      </c>
      <c r="AT94" s="176" t="s">
        <v>72</v>
      </c>
      <c r="AU94" s="176" t="s">
        <v>73</v>
      </c>
      <c r="AY94" s="175" t="s">
        <v>146</v>
      </c>
      <c r="BK94" s="177">
        <f>BK95+BK99+BK119+BK121+BK138+BK147</f>
        <v>0</v>
      </c>
    </row>
    <row r="95" spans="1:65" s="12" customFormat="1" ht="22.9" customHeight="1">
      <c r="B95" s="164"/>
      <c r="C95" s="165"/>
      <c r="D95" s="166" t="s">
        <v>72</v>
      </c>
      <c r="E95" s="178" t="s">
        <v>974</v>
      </c>
      <c r="F95" s="178" t="s">
        <v>975</v>
      </c>
      <c r="G95" s="165"/>
      <c r="H95" s="165"/>
      <c r="I95" s="168"/>
      <c r="J95" s="179">
        <f>BK95</f>
        <v>0</v>
      </c>
      <c r="K95" s="165"/>
      <c r="L95" s="170"/>
      <c r="M95" s="171"/>
      <c r="N95" s="172"/>
      <c r="O95" s="172"/>
      <c r="P95" s="173">
        <f>SUM(P96:P98)</f>
        <v>0</v>
      </c>
      <c r="Q95" s="172"/>
      <c r="R95" s="173">
        <f>SUM(R96:R98)</f>
        <v>0</v>
      </c>
      <c r="S95" s="172"/>
      <c r="T95" s="174">
        <f>SUM(T96:T98)</f>
        <v>0</v>
      </c>
      <c r="AR95" s="175" t="s">
        <v>83</v>
      </c>
      <c r="AT95" s="176" t="s">
        <v>72</v>
      </c>
      <c r="AU95" s="176" t="s">
        <v>81</v>
      </c>
      <c r="AY95" s="175" t="s">
        <v>146</v>
      </c>
      <c r="BK95" s="177">
        <f>SUM(BK96:BK98)</f>
        <v>0</v>
      </c>
    </row>
    <row r="96" spans="1:65" s="2" customFormat="1" ht="37.9" customHeight="1">
      <c r="A96" s="36"/>
      <c r="B96" s="37"/>
      <c r="C96" s="180" t="s">
        <v>81</v>
      </c>
      <c r="D96" s="180" t="s">
        <v>148</v>
      </c>
      <c r="E96" s="181" t="s">
        <v>976</v>
      </c>
      <c r="F96" s="182" t="s">
        <v>977</v>
      </c>
      <c r="G96" s="183" t="s">
        <v>230</v>
      </c>
      <c r="H96" s="184">
        <v>1</v>
      </c>
      <c r="I96" s="185"/>
      <c r="J96" s="186">
        <f>ROUND(I96*H96,2)</f>
        <v>0</v>
      </c>
      <c r="K96" s="182" t="s">
        <v>19</v>
      </c>
      <c r="L96" s="41"/>
      <c r="M96" s="187" t="s">
        <v>19</v>
      </c>
      <c r="N96" s="188" t="s">
        <v>44</v>
      </c>
      <c r="O96" s="66"/>
      <c r="P96" s="189">
        <f>O96*H96</f>
        <v>0</v>
      </c>
      <c r="Q96" s="189">
        <v>0</v>
      </c>
      <c r="R96" s="189">
        <f>Q96*H96</f>
        <v>0</v>
      </c>
      <c r="S96" s="189">
        <v>0</v>
      </c>
      <c r="T96" s="190">
        <f>S96*H96</f>
        <v>0</v>
      </c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R96" s="191" t="s">
        <v>354</v>
      </c>
      <c r="AT96" s="191" t="s">
        <v>148</v>
      </c>
      <c r="AU96" s="191" t="s">
        <v>83</v>
      </c>
      <c r="AY96" s="19" t="s">
        <v>146</v>
      </c>
      <c r="BE96" s="192">
        <f>IF(N96="základní",J96,0)</f>
        <v>0</v>
      </c>
      <c r="BF96" s="192">
        <f>IF(N96="snížená",J96,0)</f>
        <v>0</v>
      </c>
      <c r="BG96" s="192">
        <f>IF(N96="zákl. přenesená",J96,0)</f>
        <v>0</v>
      </c>
      <c r="BH96" s="192">
        <f>IF(N96="sníž. přenesená",J96,0)</f>
        <v>0</v>
      </c>
      <c r="BI96" s="192">
        <f>IF(N96="nulová",J96,0)</f>
        <v>0</v>
      </c>
      <c r="BJ96" s="19" t="s">
        <v>81</v>
      </c>
      <c r="BK96" s="192">
        <f>ROUND(I96*H96,2)</f>
        <v>0</v>
      </c>
      <c r="BL96" s="19" t="s">
        <v>354</v>
      </c>
      <c r="BM96" s="191" t="s">
        <v>978</v>
      </c>
    </row>
    <row r="97" spans="1:65" s="2" customFormat="1" ht="37.9" customHeight="1">
      <c r="A97" s="36"/>
      <c r="B97" s="37"/>
      <c r="C97" s="180" t="s">
        <v>83</v>
      </c>
      <c r="D97" s="180" t="s">
        <v>148</v>
      </c>
      <c r="E97" s="181" t="s">
        <v>979</v>
      </c>
      <c r="F97" s="182" t="s">
        <v>980</v>
      </c>
      <c r="G97" s="183" t="s">
        <v>230</v>
      </c>
      <c r="H97" s="184">
        <v>1</v>
      </c>
      <c r="I97" s="185"/>
      <c r="J97" s="186">
        <f>ROUND(I97*H97,2)</f>
        <v>0</v>
      </c>
      <c r="K97" s="182" t="s">
        <v>19</v>
      </c>
      <c r="L97" s="41"/>
      <c r="M97" s="187" t="s">
        <v>19</v>
      </c>
      <c r="N97" s="188" t="s">
        <v>44</v>
      </c>
      <c r="O97" s="66"/>
      <c r="P97" s="189">
        <f>O97*H97</f>
        <v>0</v>
      </c>
      <c r="Q97" s="189">
        <v>0</v>
      </c>
      <c r="R97" s="189">
        <f>Q97*H97</f>
        <v>0</v>
      </c>
      <c r="S97" s="189">
        <v>0</v>
      </c>
      <c r="T97" s="190">
        <f>S97*H97</f>
        <v>0</v>
      </c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R97" s="191" t="s">
        <v>354</v>
      </c>
      <c r="AT97" s="191" t="s">
        <v>148</v>
      </c>
      <c r="AU97" s="191" t="s">
        <v>83</v>
      </c>
      <c r="AY97" s="19" t="s">
        <v>146</v>
      </c>
      <c r="BE97" s="192">
        <f>IF(N97="základní",J97,0)</f>
        <v>0</v>
      </c>
      <c r="BF97" s="192">
        <f>IF(N97="snížená",J97,0)</f>
        <v>0</v>
      </c>
      <c r="BG97" s="192">
        <f>IF(N97="zákl. přenesená",J97,0)</f>
        <v>0</v>
      </c>
      <c r="BH97" s="192">
        <f>IF(N97="sníž. přenesená",J97,0)</f>
        <v>0</v>
      </c>
      <c r="BI97" s="192">
        <f>IF(N97="nulová",J97,0)</f>
        <v>0</v>
      </c>
      <c r="BJ97" s="19" t="s">
        <v>81</v>
      </c>
      <c r="BK97" s="192">
        <f>ROUND(I97*H97,2)</f>
        <v>0</v>
      </c>
      <c r="BL97" s="19" t="s">
        <v>354</v>
      </c>
      <c r="BM97" s="191" t="s">
        <v>981</v>
      </c>
    </row>
    <row r="98" spans="1:65" s="2" customFormat="1" ht="24.2" customHeight="1">
      <c r="A98" s="36"/>
      <c r="B98" s="37"/>
      <c r="C98" s="180" t="s">
        <v>176</v>
      </c>
      <c r="D98" s="180" t="s">
        <v>148</v>
      </c>
      <c r="E98" s="181" t="s">
        <v>982</v>
      </c>
      <c r="F98" s="182" t="s">
        <v>983</v>
      </c>
      <c r="G98" s="183" t="s">
        <v>230</v>
      </c>
      <c r="H98" s="184">
        <v>2</v>
      </c>
      <c r="I98" s="185"/>
      <c r="J98" s="186">
        <f>ROUND(I98*H98,2)</f>
        <v>0</v>
      </c>
      <c r="K98" s="182" t="s">
        <v>19</v>
      </c>
      <c r="L98" s="41"/>
      <c r="M98" s="187" t="s">
        <v>19</v>
      </c>
      <c r="N98" s="188" t="s">
        <v>44</v>
      </c>
      <c r="O98" s="66"/>
      <c r="P98" s="189">
        <f>O98*H98</f>
        <v>0</v>
      </c>
      <c r="Q98" s="189">
        <v>0</v>
      </c>
      <c r="R98" s="189">
        <f>Q98*H98</f>
        <v>0</v>
      </c>
      <c r="S98" s="189">
        <v>0</v>
      </c>
      <c r="T98" s="190">
        <f>S98*H98</f>
        <v>0</v>
      </c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R98" s="191" t="s">
        <v>354</v>
      </c>
      <c r="AT98" s="191" t="s">
        <v>148</v>
      </c>
      <c r="AU98" s="191" t="s">
        <v>83</v>
      </c>
      <c r="AY98" s="19" t="s">
        <v>146</v>
      </c>
      <c r="BE98" s="192">
        <f>IF(N98="základní",J98,0)</f>
        <v>0</v>
      </c>
      <c r="BF98" s="192">
        <f>IF(N98="snížená",J98,0)</f>
        <v>0</v>
      </c>
      <c r="BG98" s="192">
        <f>IF(N98="zákl. přenesená",J98,0)</f>
        <v>0</v>
      </c>
      <c r="BH98" s="192">
        <f>IF(N98="sníž. přenesená",J98,0)</f>
        <v>0</v>
      </c>
      <c r="BI98" s="192">
        <f>IF(N98="nulová",J98,0)</f>
        <v>0</v>
      </c>
      <c r="BJ98" s="19" t="s">
        <v>81</v>
      </c>
      <c r="BK98" s="192">
        <f>ROUND(I98*H98,2)</f>
        <v>0</v>
      </c>
      <c r="BL98" s="19" t="s">
        <v>354</v>
      </c>
      <c r="BM98" s="191" t="s">
        <v>984</v>
      </c>
    </row>
    <row r="99" spans="1:65" s="12" customFormat="1" ht="22.9" customHeight="1">
      <c r="B99" s="164"/>
      <c r="C99" s="165"/>
      <c r="D99" s="166" t="s">
        <v>72</v>
      </c>
      <c r="E99" s="178" t="s">
        <v>985</v>
      </c>
      <c r="F99" s="178" t="s">
        <v>986</v>
      </c>
      <c r="G99" s="165"/>
      <c r="H99" s="165"/>
      <c r="I99" s="168"/>
      <c r="J99" s="179">
        <f>BK99</f>
        <v>0</v>
      </c>
      <c r="K99" s="165"/>
      <c r="L99" s="170"/>
      <c r="M99" s="171"/>
      <c r="N99" s="172"/>
      <c r="O99" s="172"/>
      <c r="P99" s="173">
        <f>SUM(P100:P118)</f>
        <v>0</v>
      </c>
      <c r="Q99" s="172"/>
      <c r="R99" s="173">
        <f>SUM(R100:R118)</f>
        <v>0</v>
      </c>
      <c r="S99" s="172"/>
      <c r="T99" s="174">
        <f>SUM(T100:T118)</f>
        <v>0</v>
      </c>
      <c r="AR99" s="175" t="s">
        <v>83</v>
      </c>
      <c r="AT99" s="176" t="s">
        <v>72</v>
      </c>
      <c r="AU99" s="176" t="s">
        <v>81</v>
      </c>
      <c r="AY99" s="175" t="s">
        <v>146</v>
      </c>
      <c r="BK99" s="177">
        <f>SUM(BK100:BK118)</f>
        <v>0</v>
      </c>
    </row>
    <row r="100" spans="1:65" s="2" customFormat="1" ht="16.5" customHeight="1">
      <c r="A100" s="36"/>
      <c r="B100" s="37"/>
      <c r="C100" s="180" t="s">
        <v>153</v>
      </c>
      <c r="D100" s="180" t="s">
        <v>148</v>
      </c>
      <c r="E100" s="181" t="s">
        <v>987</v>
      </c>
      <c r="F100" s="182" t="s">
        <v>988</v>
      </c>
      <c r="G100" s="183" t="s">
        <v>230</v>
      </c>
      <c r="H100" s="184">
        <v>3</v>
      </c>
      <c r="I100" s="185"/>
      <c r="J100" s="186">
        <f t="shared" ref="J100:J118" si="0">ROUND(I100*H100,2)</f>
        <v>0</v>
      </c>
      <c r="K100" s="182" t="s">
        <v>19</v>
      </c>
      <c r="L100" s="41"/>
      <c r="M100" s="187" t="s">
        <v>19</v>
      </c>
      <c r="N100" s="188" t="s">
        <v>44</v>
      </c>
      <c r="O100" s="66"/>
      <c r="P100" s="189">
        <f t="shared" ref="P100:P118" si="1">O100*H100</f>
        <v>0</v>
      </c>
      <c r="Q100" s="189">
        <v>0</v>
      </c>
      <c r="R100" s="189">
        <f t="shared" ref="R100:R118" si="2">Q100*H100</f>
        <v>0</v>
      </c>
      <c r="S100" s="189">
        <v>0</v>
      </c>
      <c r="T100" s="190">
        <f t="shared" ref="T100:T118" si="3">S100*H100</f>
        <v>0</v>
      </c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R100" s="191" t="s">
        <v>354</v>
      </c>
      <c r="AT100" s="191" t="s">
        <v>148</v>
      </c>
      <c r="AU100" s="191" t="s">
        <v>83</v>
      </c>
      <c r="AY100" s="19" t="s">
        <v>146</v>
      </c>
      <c r="BE100" s="192">
        <f t="shared" ref="BE100:BE118" si="4">IF(N100="základní",J100,0)</f>
        <v>0</v>
      </c>
      <c r="BF100" s="192">
        <f t="shared" ref="BF100:BF118" si="5">IF(N100="snížená",J100,0)</f>
        <v>0</v>
      </c>
      <c r="BG100" s="192">
        <f t="shared" ref="BG100:BG118" si="6">IF(N100="zákl. přenesená",J100,0)</f>
        <v>0</v>
      </c>
      <c r="BH100" s="192">
        <f t="shared" ref="BH100:BH118" si="7">IF(N100="sníž. přenesená",J100,0)</f>
        <v>0</v>
      </c>
      <c r="BI100" s="192">
        <f t="shared" ref="BI100:BI118" si="8">IF(N100="nulová",J100,0)</f>
        <v>0</v>
      </c>
      <c r="BJ100" s="19" t="s">
        <v>81</v>
      </c>
      <c r="BK100" s="192">
        <f t="shared" ref="BK100:BK118" si="9">ROUND(I100*H100,2)</f>
        <v>0</v>
      </c>
      <c r="BL100" s="19" t="s">
        <v>354</v>
      </c>
      <c r="BM100" s="191" t="s">
        <v>989</v>
      </c>
    </row>
    <row r="101" spans="1:65" s="2" customFormat="1" ht="16.5" customHeight="1">
      <c r="A101" s="36"/>
      <c r="B101" s="37"/>
      <c r="C101" s="180" t="s">
        <v>198</v>
      </c>
      <c r="D101" s="180" t="s">
        <v>148</v>
      </c>
      <c r="E101" s="181" t="s">
        <v>990</v>
      </c>
      <c r="F101" s="182" t="s">
        <v>991</v>
      </c>
      <c r="G101" s="183" t="s">
        <v>230</v>
      </c>
      <c r="H101" s="184">
        <v>3</v>
      </c>
      <c r="I101" s="185"/>
      <c r="J101" s="186">
        <f t="shared" si="0"/>
        <v>0</v>
      </c>
      <c r="K101" s="182" t="s">
        <v>19</v>
      </c>
      <c r="L101" s="41"/>
      <c r="M101" s="187" t="s">
        <v>19</v>
      </c>
      <c r="N101" s="188" t="s">
        <v>44</v>
      </c>
      <c r="O101" s="66"/>
      <c r="P101" s="189">
        <f t="shared" si="1"/>
        <v>0</v>
      </c>
      <c r="Q101" s="189">
        <v>0</v>
      </c>
      <c r="R101" s="189">
        <f t="shared" si="2"/>
        <v>0</v>
      </c>
      <c r="S101" s="189">
        <v>0</v>
      </c>
      <c r="T101" s="190">
        <f t="shared" si="3"/>
        <v>0</v>
      </c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R101" s="191" t="s">
        <v>354</v>
      </c>
      <c r="AT101" s="191" t="s">
        <v>148</v>
      </c>
      <c r="AU101" s="191" t="s">
        <v>83</v>
      </c>
      <c r="AY101" s="19" t="s">
        <v>146</v>
      </c>
      <c r="BE101" s="192">
        <f t="shared" si="4"/>
        <v>0</v>
      </c>
      <c r="BF101" s="192">
        <f t="shared" si="5"/>
        <v>0</v>
      </c>
      <c r="BG101" s="192">
        <f t="shared" si="6"/>
        <v>0</v>
      </c>
      <c r="BH101" s="192">
        <f t="shared" si="7"/>
        <v>0</v>
      </c>
      <c r="BI101" s="192">
        <f t="shared" si="8"/>
        <v>0</v>
      </c>
      <c r="BJ101" s="19" t="s">
        <v>81</v>
      </c>
      <c r="BK101" s="192">
        <f t="shared" si="9"/>
        <v>0</v>
      </c>
      <c r="BL101" s="19" t="s">
        <v>354</v>
      </c>
      <c r="BM101" s="191" t="s">
        <v>992</v>
      </c>
    </row>
    <row r="102" spans="1:65" s="2" customFormat="1" ht="33" customHeight="1">
      <c r="A102" s="36"/>
      <c r="B102" s="37"/>
      <c r="C102" s="180" t="s">
        <v>203</v>
      </c>
      <c r="D102" s="180" t="s">
        <v>148</v>
      </c>
      <c r="E102" s="181" t="s">
        <v>993</v>
      </c>
      <c r="F102" s="182" t="s">
        <v>994</v>
      </c>
      <c r="G102" s="183" t="s">
        <v>230</v>
      </c>
      <c r="H102" s="184">
        <v>2</v>
      </c>
      <c r="I102" s="185"/>
      <c r="J102" s="186">
        <f t="shared" si="0"/>
        <v>0</v>
      </c>
      <c r="K102" s="182" t="s">
        <v>19</v>
      </c>
      <c r="L102" s="41"/>
      <c r="M102" s="187" t="s">
        <v>19</v>
      </c>
      <c r="N102" s="188" t="s">
        <v>44</v>
      </c>
      <c r="O102" s="66"/>
      <c r="P102" s="189">
        <f t="shared" si="1"/>
        <v>0</v>
      </c>
      <c r="Q102" s="189">
        <v>0</v>
      </c>
      <c r="R102" s="189">
        <f t="shared" si="2"/>
        <v>0</v>
      </c>
      <c r="S102" s="189">
        <v>0</v>
      </c>
      <c r="T102" s="190">
        <f t="shared" si="3"/>
        <v>0</v>
      </c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R102" s="191" t="s">
        <v>354</v>
      </c>
      <c r="AT102" s="191" t="s">
        <v>148</v>
      </c>
      <c r="AU102" s="191" t="s">
        <v>83</v>
      </c>
      <c r="AY102" s="19" t="s">
        <v>146</v>
      </c>
      <c r="BE102" s="192">
        <f t="shared" si="4"/>
        <v>0</v>
      </c>
      <c r="BF102" s="192">
        <f t="shared" si="5"/>
        <v>0</v>
      </c>
      <c r="BG102" s="192">
        <f t="shared" si="6"/>
        <v>0</v>
      </c>
      <c r="BH102" s="192">
        <f t="shared" si="7"/>
        <v>0</v>
      </c>
      <c r="BI102" s="192">
        <f t="shared" si="8"/>
        <v>0</v>
      </c>
      <c r="BJ102" s="19" t="s">
        <v>81</v>
      </c>
      <c r="BK102" s="192">
        <f t="shared" si="9"/>
        <v>0</v>
      </c>
      <c r="BL102" s="19" t="s">
        <v>354</v>
      </c>
      <c r="BM102" s="191" t="s">
        <v>995</v>
      </c>
    </row>
    <row r="103" spans="1:65" s="2" customFormat="1" ht="24.2" customHeight="1">
      <c r="A103" s="36"/>
      <c r="B103" s="37"/>
      <c r="C103" s="180" t="s">
        <v>211</v>
      </c>
      <c r="D103" s="180" t="s">
        <v>148</v>
      </c>
      <c r="E103" s="181" t="s">
        <v>996</v>
      </c>
      <c r="F103" s="182" t="s">
        <v>997</v>
      </c>
      <c r="G103" s="183" t="s">
        <v>230</v>
      </c>
      <c r="H103" s="184">
        <v>1</v>
      </c>
      <c r="I103" s="185"/>
      <c r="J103" s="186">
        <f t="shared" si="0"/>
        <v>0</v>
      </c>
      <c r="K103" s="182" t="s">
        <v>19</v>
      </c>
      <c r="L103" s="41"/>
      <c r="M103" s="187" t="s">
        <v>19</v>
      </c>
      <c r="N103" s="188" t="s">
        <v>44</v>
      </c>
      <c r="O103" s="66"/>
      <c r="P103" s="189">
        <f t="shared" si="1"/>
        <v>0</v>
      </c>
      <c r="Q103" s="189">
        <v>0</v>
      </c>
      <c r="R103" s="189">
        <f t="shared" si="2"/>
        <v>0</v>
      </c>
      <c r="S103" s="189">
        <v>0</v>
      </c>
      <c r="T103" s="190">
        <f t="shared" si="3"/>
        <v>0</v>
      </c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R103" s="191" t="s">
        <v>354</v>
      </c>
      <c r="AT103" s="191" t="s">
        <v>148</v>
      </c>
      <c r="AU103" s="191" t="s">
        <v>83</v>
      </c>
      <c r="AY103" s="19" t="s">
        <v>146</v>
      </c>
      <c r="BE103" s="192">
        <f t="shared" si="4"/>
        <v>0</v>
      </c>
      <c r="BF103" s="192">
        <f t="shared" si="5"/>
        <v>0</v>
      </c>
      <c r="BG103" s="192">
        <f t="shared" si="6"/>
        <v>0</v>
      </c>
      <c r="BH103" s="192">
        <f t="shared" si="7"/>
        <v>0</v>
      </c>
      <c r="BI103" s="192">
        <f t="shared" si="8"/>
        <v>0</v>
      </c>
      <c r="BJ103" s="19" t="s">
        <v>81</v>
      </c>
      <c r="BK103" s="192">
        <f t="shared" si="9"/>
        <v>0</v>
      </c>
      <c r="BL103" s="19" t="s">
        <v>354</v>
      </c>
      <c r="BM103" s="191" t="s">
        <v>998</v>
      </c>
    </row>
    <row r="104" spans="1:65" s="2" customFormat="1" ht="16.5" customHeight="1">
      <c r="A104" s="36"/>
      <c r="B104" s="37"/>
      <c r="C104" s="180" t="s">
        <v>219</v>
      </c>
      <c r="D104" s="180" t="s">
        <v>148</v>
      </c>
      <c r="E104" s="181" t="s">
        <v>999</v>
      </c>
      <c r="F104" s="182" t="s">
        <v>1000</v>
      </c>
      <c r="G104" s="183" t="s">
        <v>230</v>
      </c>
      <c r="H104" s="184">
        <v>43</v>
      </c>
      <c r="I104" s="185"/>
      <c r="J104" s="186">
        <f t="shared" si="0"/>
        <v>0</v>
      </c>
      <c r="K104" s="182" t="s">
        <v>19</v>
      </c>
      <c r="L104" s="41"/>
      <c r="M104" s="187" t="s">
        <v>19</v>
      </c>
      <c r="N104" s="188" t="s">
        <v>44</v>
      </c>
      <c r="O104" s="66"/>
      <c r="P104" s="189">
        <f t="shared" si="1"/>
        <v>0</v>
      </c>
      <c r="Q104" s="189">
        <v>0</v>
      </c>
      <c r="R104" s="189">
        <f t="shared" si="2"/>
        <v>0</v>
      </c>
      <c r="S104" s="189">
        <v>0</v>
      </c>
      <c r="T104" s="190">
        <f t="shared" si="3"/>
        <v>0</v>
      </c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R104" s="191" t="s">
        <v>354</v>
      </c>
      <c r="AT104" s="191" t="s">
        <v>148</v>
      </c>
      <c r="AU104" s="191" t="s">
        <v>83</v>
      </c>
      <c r="AY104" s="19" t="s">
        <v>146</v>
      </c>
      <c r="BE104" s="192">
        <f t="shared" si="4"/>
        <v>0</v>
      </c>
      <c r="BF104" s="192">
        <f t="shared" si="5"/>
        <v>0</v>
      </c>
      <c r="BG104" s="192">
        <f t="shared" si="6"/>
        <v>0</v>
      </c>
      <c r="BH104" s="192">
        <f t="shared" si="7"/>
        <v>0</v>
      </c>
      <c r="BI104" s="192">
        <f t="shared" si="8"/>
        <v>0</v>
      </c>
      <c r="BJ104" s="19" t="s">
        <v>81</v>
      </c>
      <c r="BK104" s="192">
        <f t="shared" si="9"/>
        <v>0</v>
      </c>
      <c r="BL104" s="19" t="s">
        <v>354</v>
      </c>
      <c r="BM104" s="191" t="s">
        <v>1001</v>
      </c>
    </row>
    <row r="105" spans="1:65" s="2" customFormat="1" ht="16.5" customHeight="1">
      <c r="A105" s="36"/>
      <c r="B105" s="37"/>
      <c r="C105" s="180" t="s">
        <v>227</v>
      </c>
      <c r="D105" s="180" t="s">
        <v>148</v>
      </c>
      <c r="E105" s="181" t="s">
        <v>1002</v>
      </c>
      <c r="F105" s="182" t="s">
        <v>1003</v>
      </c>
      <c r="G105" s="183" t="s">
        <v>361</v>
      </c>
      <c r="H105" s="184">
        <v>150</v>
      </c>
      <c r="I105" s="185"/>
      <c r="J105" s="186">
        <f t="shared" si="0"/>
        <v>0</v>
      </c>
      <c r="K105" s="182" t="s">
        <v>19</v>
      </c>
      <c r="L105" s="41"/>
      <c r="M105" s="187" t="s">
        <v>19</v>
      </c>
      <c r="N105" s="188" t="s">
        <v>44</v>
      </c>
      <c r="O105" s="66"/>
      <c r="P105" s="189">
        <f t="shared" si="1"/>
        <v>0</v>
      </c>
      <c r="Q105" s="189">
        <v>0</v>
      </c>
      <c r="R105" s="189">
        <f t="shared" si="2"/>
        <v>0</v>
      </c>
      <c r="S105" s="189">
        <v>0</v>
      </c>
      <c r="T105" s="190">
        <f t="shared" si="3"/>
        <v>0</v>
      </c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R105" s="191" t="s">
        <v>354</v>
      </c>
      <c r="AT105" s="191" t="s">
        <v>148</v>
      </c>
      <c r="AU105" s="191" t="s">
        <v>83</v>
      </c>
      <c r="AY105" s="19" t="s">
        <v>146</v>
      </c>
      <c r="BE105" s="192">
        <f t="shared" si="4"/>
        <v>0</v>
      </c>
      <c r="BF105" s="192">
        <f t="shared" si="5"/>
        <v>0</v>
      </c>
      <c r="BG105" s="192">
        <f t="shared" si="6"/>
        <v>0</v>
      </c>
      <c r="BH105" s="192">
        <f t="shared" si="7"/>
        <v>0</v>
      </c>
      <c r="BI105" s="192">
        <f t="shared" si="8"/>
        <v>0</v>
      </c>
      <c r="BJ105" s="19" t="s">
        <v>81</v>
      </c>
      <c r="BK105" s="192">
        <f t="shared" si="9"/>
        <v>0</v>
      </c>
      <c r="BL105" s="19" t="s">
        <v>354</v>
      </c>
      <c r="BM105" s="191" t="s">
        <v>1004</v>
      </c>
    </row>
    <row r="106" spans="1:65" s="2" customFormat="1" ht="16.5" customHeight="1">
      <c r="A106" s="36"/>
      <c r="B106" s="37"/>
      <c r="C106" s="180" t="s">
        <v>236</v>
      </c>
      <c r="D106" s="180" t="s">
        <v>148</v>
      </c>
      <c r="E106" s="181" t="s">
        <v>1005</v>
      </c>
      <c r="F106" s="182" t="s">
        <v>1006</v>
      </c>
      <c r="G106" s="183" t="s">
        <v>361</v>
      </c>
      <c r="H106" s="184">
        <v>40</v>
      </c>
      <c r="I106" s="185"/>
      <c r="J106" s="186">
        <f t="shared" si="0"/>
        <v>0</v>
      </c>
      <c r="K106" s="182" t="s">
        <v>19</v>
      </c>
      <c r="L106" s="41"/>
      <c r="M106" s="187" t="s">
        <v>19</v>
      </c>
      <c r="N106" s="188" t="s">
        <v>44</v>
      </c>
      <c r="O106" s="66"/>
      <c r="P106" s="189">
        <f t="shared" si="1"/>
        <v>0</v>
      </c>
      <c r="Q106" s="189">
        <v>0</v>
      </c>
      <c r="R106" s="189">
        <f t="shared" si="2"/>
        <v>0</v>
      </c>
      <c r="S106" s="189">
        <v>0</v>
      </c>
      <c r="T106" s="190">
        <f t="shared" si="3"/>
        <v>0</v>
      </c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R106" s="191" t="s">
        <v>354</v>
      </c>
      <c r="AT106" s="191" t="s">
        <v>148</v>
      </c>
      <c r="AU106" s="191" t="s">
        <v>83</v>
      </c>
      <c r="AY106" s="19" t="s">
        <v>146</v>
      </c>
      <c r="BE106" s="192">
        <f t="shared" si="4"/>
        <v>0</v>
      </c>
      <c r="BF106" s="192">
        <f t="shared" si="5"/>
        <v>0</v>
      </c>
      <c r="BG106" s="192">
        <f t="shared" si="6"/>
        <v>0</v>
      </c>
      <c r="BH106" s="192">
        <f t="shared" si="7"/>
        <v>0</v>
      </c>
      <c r="BI106" s="192">
        <f t="shared" si="8"/>
        <v>0</v>
      </c>
      <c r="BJ106" s="19" t="s">
        <v>81</v>
      </c>
      <c r="BK106" s="192">
        <f t="shared" si="9"/>
        <v>0</v>
      </c>
      <c r="BL106" s="19" t="s">
        <v>354</v>
      </c>
      <c r="BM106" s="191" t="s">
        <v>1007</v>
      </c>
    </row>
    <row r="107" spans="1:65" s="2" customFormat="1" ht="16.5" customHeight="1">
      <c r="A107" s="36"/>
      <c r="B107" s="37"/>
      <c r="C107" s="180" t="s">
        <v>241</v>
      </c>
      <c r="D107" s="180" t="s">
        <v>148</v>
      </c>
      <c r="E107" s="181" t="s">
        <v>1008</v>
      </c>
      <c r="F107" s="182" t="s">
        <v>1009</v>
      </c>
      <c r="G107" s="183" t="s">
        <v>361</v>
      </c>
      <c r="H107" s="184">
        <v>5</v>
      </c>
      <c r="I107" s="185"/>
      <c r="J107" s="186">
        <f t="shared" si="0"/>
        <v>0</v>
      </c>
      <c r="K107" s="182" t="s">
        <v>19</v>
      </c>
      <c r="L107" s="41"/>
      <c r="M107" s="187" t="s">
        <v>19</v>
      </c>
      <c r="N107" s="188" t="s">
        <v>44</v>
      </c>
      <c r="O107" s="66"/>
      <c r="P107" s="189">
        <f t="shared" si="1"/>
        <v>0</v>
      </c>
      <c r="Q107" s="189">
        <v>0</v>
      </c>
      <c r="R107" s="189">
        <f t="shared" si="2"/>
        <v>0</v>
      </c>
      <c r="S107" s="189">
        <v>0</v>
      </c>
      <c r="T107" s="190">
        <f t="shared" si="3"/>
        <v>0</v>
      </c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R107" s="191" t="s">
        <v>354</v>
      </c>
      <c r="AT107" s="191" t="s">
        <v>148</v>
      </c>
      <c r="AU107" s="191" t="s">
        <v>83</v>
      </c>
      <c r="AY107" s="19" t="s">
        <v>146</v>
      </c>
      <c r="BE107" s="192">
        <f t="shared" si="4"/>
        <v>0</v>
      </c>
      <c r="BF107" s="192">
        <f t="shared" si="5"/>
        <v>0</v>
      </c>
      <c r="BG107" s="192">
        <f t="shared" si="6"/>
        <v>0</v>
      </c>
      <c r="BH107" s="192">
        <f t="shared" si="7"/>
        <v>0</v>
      </c>
      <c r="BI107" s="192">
        <f t="shared" si="8"/>
        <v>0</v>
      </c>
      <c r="BJ107" s="19" t="s">
        <v>81</v>
      </c>
      <c r="BK107" s="192">
        <f t="shared" si="9"/>
        <v>0</v>
      </c>
      <c r="BL107" s="19" t="s">
        <v>354</v>
      </c>
      <c r="BM107" s="191" t="s">
        <v>1010</v>
      </c>
    </row>
    <row r="108" spans="1:65" s="2" customFormat="1" ht="24.2" customHeight="1">
      <c r="A108" s="36"/>
      <c r="B108" s="37"/>
      <c r="C108" s="180" t="s">
        <v>248</v>
      </c>
      <c r="D108" s="180" t="s">
        <v>148</v>
      </c>
      <c r="E108" s="181" t="s">
        <v>1011</v>
      </c>
      <c r="F108" s="182" t="s">
        <v>1012</v>
      </c>
      <c r="G108" s="183" t="s">
        <v>230</v>
      </c>
      <c r="H108" s="184">
        <v>70</v>
      </c>
      <c r="I108" s="185"/>
      <c r="J108" s="186">
        <f t="shared" si="0"/>
        <v>0</v>
      </c>
      <c r="K108" s="182" t="s">
        <v>19</v>
      </c>
      <c r="L108" s="41"/>
      <c r="M108" s="187" t="s">
        <v>19</v>
      </c>
      <c r="N108" s="188" t="s">
        <v>44</v>
      </c>
      <c r="O108" s="66"/>
      <c r="P108" s="189">
        <f t="shared" si="1"/>
        <v>0</v>
      </c>
      <c r="Q108" s="189">
        <v>0</v>
      </c>
      <c r="R108" s="189">
        <f t="shared" si="2"/>
        <v>0</v>
      </c>
      <c r="S108" s="189">
        <v>0</v>
      </c>
      <c r="T108" s="190">
        <f t="shared" si="3"/>
        <v>0</v>
      </c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R108" s="191" t="s">
        <v>354</v>
      </c>
      <c r="AT108" s="191" t="s">
        <v>148</v>
      </c>
      <c r="AU108" s="191" t="s">
        <v>83</v>
      </c>
      <c r="AY108" s="19" t="s">
        <v>146</v>
      </c>
      <c r="BE108" s="192">
        <f t="shared" si="4"/>
        <v>0</v>
      </c>
      <c r="BF108" s="192">
        <f t="shared" si="5"/>
        <v>0</v>
      </c>
      <c r="BG108" s="192">
        <f t="shared" si="6"/>
        <v>0</v>
      </c>
      <c r="BH108" s="192">
        <f t="shared" si="7"/>
        <v>0</v>
      </c>
      <c r="BI108" s="192">
        <f t="shared" si="8"/>
        <v>0</v>
      </c>
      <c r="BJ108" s="19" t="s">
        <v>81</v>
      </c>
      <c r="BK108" s="192">
        <f t="shared" si="9"/>
        <v>0</v>
      </c>
      <c r="BL108" s="19" t="s">
        <v>354</v>
      </c>
      <c r="BM108" s="191" t="s">
        <v>1013</v>
      </c>
    </row>
    <row r="109" spans="1:65" s="2" customFormat="1" ht="16.5" customHeight="1">
      <c r="A109" s="36"/>
      <c r="B109" s="37"/>
      <c r="C109" s="180" t="s">
        <v>234</v>
      </c>
      <c r="D109" s="180" t="s">
        <v>148</v>
      </c>
      <c r="E109" s="181" t="s">
        <v>1014</v>
      </c>
      <c r="F109" s="182" t="s">
        <v>1015</v>
      </c>
      <c r="G109" s="183" t="s">
        <v>230</v>
      </c>
      <c r="H109" s="184">
        <v>900</v>
      </c>
      <c r="I109" s="185"/>
      <c r="J109" s="186">
        <f t="shared" si="0"/>
        <v>0</v>
      </c>
      <c r="K109" s="182" t="s">
        <v>19</v>
      </c>
      <c r="L109" s="41"/>
      <c r="M109" s="187" t="s">
        <v>19</v>
      </c>
      <c r="N109" s="188" t="s">
        <v>44</v>
      </c>
      <c r="O109" s="66"/>
      <c r="P109" s="189">
        <f t="shared" si="1"/>
        <v>0</v>
      </c>
      <c r="Q109" s="189">
        <v>0</v>
      </c>
      <c r="R109" s="189">
        <f t="shared" si="2"/>
        <v>0</v>
      </c>
      <c r="S109" s="189">
        <v>0</v>
      </c>
      <c r="T109" s="190">
        <f t="shared" si="3"/>
        <v>0</v>
      </c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R109" s="191" t="s">
        <v>354</v>
      </c>
      <c r="AT109" s="191" t="s">
        <v>148</v>
      </c>
      <c r="AU109" s="191" t="s">
        <v>83</v>
      </c>
      <c r="AY109" s="19" t="s">
        <v>146</v>
      </c>
      <c r="BE109" s="192">
        <f t="shared" si="4"/>
        <v>0</v>
      </c>
      <c r="BF109" s="192">
        <f t="shared" si="5"/>
        <v>0</v>
      </c>
      <c r="BG109" s="192">
        <f t="shared" si="6"/>
        <v>0</v>
      </c>
      <c r="BH109" s="192">
        <f t="shared" si="7"/>
        <v>0</v>
      </c>
      <c r="BI109" s="192">
        <f t="shared" si="8"/>
        <v>0</v>
      </c>
      <c r="BJ109" s="19" t="s">
        <v>81</v>
      </c>
      <c r="BK109" s="192">
        <f t="shared" si="9"/>
        <v>0</v>
      </c>
      <c r="BL109" s="19" t="s">
        <v>354</v>
      </c>
      <c r="BM109" s="191" t="s">
        <v>1016</v>
      </c>
    </row>
    <row r="110" spans="1:65" s="2" customFormat="1" ht="16.5" customHeight="1">
      <c r="A110" s="36"/>
      <c r="B110" s="37"/>
      <c r="C110" s="180" t="s">
        <v>266</v>
      </c>
      <c r="D110" s="180" t="s">
        <v>148</v>
      </c>
      <c r="E110" s="181" t="s">
        <v>1017</v>
      </c>
      <c r="F110" s="182" t="s">
        <v>1018</v>
      </c>
      <c r="G110" s="183" t="s">
        <v>230</v>
      </c>
      <c r="H110" s="184">
        <v>3</v>
      </c>
      <c r="I110" s="185"/>
      <c r="J110" s="186">
        <f t="shared" si="0"/>
        <v>0</v>
      </c>
      <c r="K110" s="182" t="s">
        <v>19</v>
      </c>
      <c r="L110" s="41"/>
      <c r="M110" s="187" t="s">
        <v>19</v>
      </c>
      <c r="N110" s="188" t="s">
        <v>44</v>
      </c>
      <c r="O110" s="66"/>
      <c r="P110" s="189">
        <f t="shared" si="1"/>
        <v>0</v>
      </c>
      <c r="Q110" s="189">
        <v>0</v>
      </c>
      <c r="R110" s="189">
        <f t="shared" si="2"/>
        <v>0</v>
      </c>
      <c r="S110" s="189">
        <v>0</v>
      </c>
      <c r="T110" s="190">
        <f t="shared" si="3"/>
        <v>0</v>
      </c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R110" s="191" t="s">
        <v>354</v>
      </c>
      <c r="AT110" s="191" t="s">
        <v>148</v>
      </c>
      <c r="AU110" s="191" t="s">
        <v>83</v>
      </c>
      <c r="AY110" s="19" t="s">
        <v>146</v>
      </c>
      <c r="BE110" s="192">
        <f t="shared" si="4"/>
        <v>0</v>
      </c>
      <c r="BF110" s="192">
        <f t="shared" si="5"/>
        <v>0</v>
      </c>
      <c r="BG110" s="192">
        <f t="shared" si="6"/>
        <v>0</v>
      </c>
      <c r="BH110" s="192">
        <f t="shared" si="7"/>
        <v>0</v>
      </c>
      <c r="BI110" s="192">
        <f t="shared" si="8"/>
        <v>0</v>
      </c>
      <c r="BJ110" s="19" t="s">
        <v>81</v>
      </c>
      <c r="BK110" s="192">
        <f t="shared" si="9"/>
        <v>0</v>
      </c>
      <c r="BL110" s="19" t="s">
        <v>354</v>
      </c>
      <c r="BM110" s="191" t="s">
        <v>1019</v>
      </c>
    </row>
    <row r="111" spans="1:65" s="2" customFormat="1" ht="21.75" customHeight="1">
      <c r="A111" s="36"/>
      <c r="B111" s="37"/>
      <c r="C111" s="180" t="s">
        <v>8</v>
      </c>
      <c r="D111" s="180" t="s">
        <v>148</v>
      </c>
      <c r="E111" s="181" t="s">
        <v>1020</v>
      </c>
      <c r="F111" s="182" t="s">
        <v>1021</v>
      </c>
      <c r="G111" s="183" t="s">
        <v>230</v>
      </c>
      <c r="H111" s="184">
        <v>240</v>
      </c>
      <c r="I111" s="185"/>
      <c r="J111" s="186">
        <f t="shared" si="0"/>
        <v>0</v>
      </c>
      <c r="K111" s="182" t="s">
        <v>19</v>
      </c>
      <c r="L111" s="41"/>
      <c r="M111" s="187" t="s">
        <v>19</v>
      </c>
      <c r="N111" s="188" t="s">
        <v>44</v>
      </c>
      <c r="O111" s="66"/>
      <c r="P111" s="189">
        <f t="shared" si="1"/>
        <v>0</v>
      </c>
      <c r="Q111" s="189">
        <v>0</v>
      </c>
      <c r="R111" s="189">
        <f t="shared" si="2"/>
        <v>0</v>
      </c>
      <c r="S111" s="189">
        <v>0</v>
      </c>
      <c r="T111" s="190">
        <f t="shared" si="3"/>
        <v>0</v>
      </c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R111" s="191" t="s">
        <v>354</v>
      </c>
      <c r="AT111" s="191" t="s">
        <v>148</v>
      </c>
      <c r="AU111" s="191" t="s">
        <v>83</v>
      </c>
      <c r="AY111" s="19" t="s">
        <v>146</v>
      </c>
      <c r="BE111" s="192">
        <f t="shared" si="4"/>
        <v>0</v>
      </c>
      <c r="BF111" s="192">
        <f t="shared" si="5"/>
        <v>0</v>
      </c>
      <c r="BG111" s="192">
        <f t="shared" si="6"/>
        <v>0</v>
      </c>
      <c r="BH111" s="192">
        <f t="shared" si="7"/>
        <v>0</v>
      </c>
      <c r="BI111" s="192">
        <f t="shared" si="8"/>
        <v>0</v>
      </c>
      <c r="BJ111" s="19" t="s">
        <v>81</v>
      </c>
      <c r="BK111" s="192">
        <f t="shared" si="9"/>
        <v>0</v>
      </c>
      <c r="BL111" s="19" t="s">
        <v>354</v>
      </c>
      <c r="BM111" s="191" t="s">
        <v>1022</v>
      </c>
    </row>
    <row r="112" spans="1:65" s="2" customFormat="1" ht="16.5" customHeight="1">
      <c r="A112" s="36"/>
      <c r="B112" s="37"/>
      <c r="C112" s="180" t="s">
        <v>354</v>
      </c>
      <c r="D112" s="180" t="s">
        <v>148</v>
      </c>
      <c r="E112" s="181" t="s">
        <v>1023</v>
      </c>
      <c r="F112" s="182" t="s">
        <v>1024</v>
      </c>
      <c r="G112" s="183" t="s">
        <v>230</v>
      </c>
      <c r="H112" s="184">
        <v>12</v>
      </c>
      <c r="I112" s="185"/>
      <c r="J112" s="186">
        <f t="shared" si="0"/>
        <v>0</v>
      </c>
      <c r="K112" s="182" t="s">
        <v>19</v>
      </c>
      <c r="L112" s="41"/>
      <c r="M112" s="187" t="s">
        <v>19</v>
      </c>
      <c r="N112" s="188" t="s">
        <v>44</v>
      </c>
      <c r="O112" s="66"/>
      <c r="P112" s="189">
        <f t="shared" si="1"/>
        <v>0</v>
      </c>
      <c r="Q112" s="189">
        <v>0</v>
      </c>
      <c r="R112" s="189">
        <f t="shared" si="2"/>
        <v>0</v>
      </c>
      <c r="S112" s="189">
        <v>0</v>
      </c>
      <c r="T112" s="190">
        <f t="shared" si="3"/>
        <v>0</v>
      </c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R112" s="191" t="s">
        <v>354</v>
      </c>
      <c r="AT112" s="191" t="s">
        <v>148</v>
      </c>
      <c r="AU112" s="191" t="s">
        <v>83</v>
      </c>
      <c r="AY112" s="19" t="s">
        <v>146</v>
      </c>
      <c r="BE112" s="192">
        <f t="shared" si="4"/>
        <v>0</v>
      </c>
      <c r="BF112" s="192">
        <f t="shared" si="5"/>
        <v>0</v>
      </c>
      <c r="BG112" s="192">
        <f t="shared" si="6"/>
        <v>0</v>
      </c>
      <c r="BH112" s="192">
        <f t="shared" si="7"/>
        <v>0</v>
      </c>
      <c r="BI112" s="192">
        <f t="shared" si="8"/>
        <v>0</v>
      </c>
      <c r="BJ112" s="19" t="s">
        <v>81</v>
      </c>
      <c r="BK112" s="192">
        <f t="shared" si="9"/>
        <v>0</v>
      </c>
      <c r="BL112" s="19" t="s">
        <v>354</v>
      </c>
      <c r="BM112" s="191" t="s">
        <v>1025</v>
      </c>
    </row>
    <row r="113" spans="1:65" s="2" customFormat="1" ht="24.2" customHeight="1">
      <c r="A113" s="36"/>
      <c r="B113" s="37"/>
      <c r="C113" s="180" t="s">
        <v>358</v>
      </c>
      <c r="D113" s="180" t="s">
        <v>148</v>
      </c>
      <c r="E113" s="181" t="s">
        <v>1026</v>
      </c>
      <c r="F113" s="182" t="s">
        <v>1027</v>
      </c>
      <c r="G113" s="183" t="s">
        <v>230</v>
      </c>
      <c r="H113" s="184">
        <v>6</v>
      </c>
      <c r="I113" s="185"/>
      <c r="J113" s="186">
        <f t="shared" si="0"/>
        <v>0</v>
      </c>
      <c r="K113" s="182" t="s">
        <v>19</v>
      </c>
      <c r="L113" s="41"/>
      <c r="M113" s="187" t="s">
        <v>19</v>
      </c>
      <c r="N113" s="188" t="s">
        <v>44</v>
      </c>
      <c r="O113" s="66"/>
      <c r="P113" s="189">
        <f t="shared" si="1"/>
        <v>0</v>
      </c>
      <c r="Q113" s="189">
        <v>0</v>
      </c>
      <c r="R113" s="189">
        <f t="shared" si="2"/>
        <v>0</v>
      </c>
      <c r="S113" s="189">
        <v>0</v>
      </c>
      <c r="T113" s="190">
        <f t="shared" si="3"/>
        <v>0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R113" s="191" t="s">
        <v>354</v>
      </c>
      <c r="AT113" s="191" t="s">
        <v>148</v>
      </c>
      <c r="AU113" s="191" t="s">
        <v>83</v>
      </c>
      <c r="AY113" s="19" t="s">
        <v>146</v>
      </c>
      <c r="BE113" s="192">
        <f t="shared" si="4"/>
        <v>0</v>
      </c>
      <c r="BF113" s="192">
        <f t="shared" si="5"/>
        <v>0</v>
      </c>
      <c r="BG113" s="192">
        <f t="shared" si="6"/>
        <v>0</v>
      </c>
      <c r="BH113" s="192">
        <f t="shared" si="7"/>
        <v>0</v>
      </c>
      <c r="BI113" s="192">
        <f t="shared" si="8"/>
        <v>0</v>
      </c>
      <c r="BJ113" s="19" t="s">
        <v>81</v>
      </c>
      <c r="BK113" s="192">
        <f t="shared" si="9"/>
        <v>0</v>
      </c>
      <c r="BL113" s="19" t="s">
        <v>354</v>
      </c>
      <c r="BM113" s="191" t="s">
        <v>1028</v>
      </c>
    </row>
    <row r="114" spans="1:65" s="2" customFormat="1" ht="16.5" customHeight="1">
      <c r="A114" s="36"/>
      <c r="B114" s="37"/>
      <c r="C114" s="180" t="s">
        <v>363</v>
      </c>
      <c r="D114" s="180" t="s">
        <v>148</v>
      </c>
      <c r="E114" s="181" t="s">
        <v>1029</v>
      </c>
      <c r="F114" s="182" t="s">
        <v>1030</v>
      </c>
      <c r="G114" s="183" t="s">
        <v>230</v>
      </c>
      <c r="H114" s="184">
        <v>42</v>
      </c>
      <c r="I114" s="185"/>
      <c r="J114" s="186">
        <f t="shared" si="0"/>
        <v>0</v>
      </c>
      <c r="K114" s="182" t="s">
        <v>19</v>
      </c>
      <c r="L114" s="41"/>
      <c r="M114" s="187" t="s">
        <v>19</v>
      </c>
      <c r="N114" s="188" t="s">
        <v>44</v>
      </c>
      <c r="O114" s="66"/>
      <c r="P114" s="189">
        <f t="shared" si="1"/>
        <v>0</v>
      </c>
      <c r="Q114" s="189">
        <v>0</v>
      </c>
      <c r="R114" s="189">
        <f t="shared" si="2"/>
        <v>0</v>
      </c>
      <c r="S114" s="189">
        <v>0</v>
      </c>
      <c r="T114" s="190">
        <f t="shared" si="3"/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191" t="s">
        <v>354</v>
      </c>
      <c r="AT114" s="191" t="s">
        <v>148</v>
      </c>
      <c r="AU114" s="191" t="s">
        <v>83</v>
      </c>
      <c r="AY114" s="19" t="s">
        <v>146</v>
      </c>
      <c r="BE114" s="192">
        <f t="shared" si="4"/>
        <v>0</v>
      </c>
      <c r="BF114" s="192">
        <f t="shared" si="5"/>
        <v>0</v>
      </c>
      <c r="BG114" s="192">
        <f t="shared" si="6"/>
        <v>0</v>
      </c>
      <c r="BH114" s="192">
        <f t="shared" si="7"/>
        <v>0</v>
      </c>
      <c r="BI114" s="192">
        <f t="shared" si="8"/>
        <v>0</v>
      </c>
      <c r="BJ114" s="19" t="s">
        <v>81</v>
      </c>
      <c r="BK114" s="192">
        <f t="shared" si="9"/>
        <v>0</v>
      </c>
      <c r="BL114" s="19" t="s">
        <v>354</v>
      </c>
      <c r="BM114" s="191" t="s">
        <v>1031</v>
      </c>
    </row>
    <row r="115" spans="1:65" s="2" customFormat="1" ht="24.2" customHeight="1">
      <c r="A115" s="36"/>
      <c r="B115" s="37"/>
      <c r="C115" s="180" t="s">
        <v>367</v>
      </c>
      <c r="D115" s="180" t="s">
        <v>148</v>
      </c>
      <c r="E115" s="181" t="s">
        <v>1032</v>
      </c>
      <c r="F115" s="182" t="s">
        <v>1033</v>
      </c>
      <c r="G115" s="183" t="s">
        <v>239</v>
      </c>
      <c r="H115" s="184">
        <v>1</v>
      </c>
      <c r="I115" s="185"/>
      <c r="J115" s="186">
        <f t="shared" si="0"/>
        <v>0</v>
      </c>
      <c r="K115" s="182" t="s">
        <v>19</v>
      </c>
      <c r="L115" s="41"/>
      <c r="M115" s="187" t="s">
        <v>19</v>
      </c>
      <c r="N115" s="188" t="s">
        <v>44</v>
      </c>
      <c r="O115" s="66"/>
      <c r="P115" s="189">
        <f t="shared" si="1"/>
        <v>0</v>
      </c>
      <c r="Q115" s="189">
        <v>0</v>
      </c>
      <c r="R115" s="189">
        <f t="shared" si="2"/>
        <v>0</v>
      </c>
      <c r="S115" s="189">
        <v>0</v>
      </c>
      <c r="T115" s="190">
        <f t="shared" si="3"/>
        <v>0</v>
      </c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R115" s="191" t="s">
        <v>354</v>
      </c>
      <c r="AT115" s="191" t="s">
        <v>148</v>
      </c>
      <c r="AU115" s="191" t="s">
        <v>83</v>
      </c>
      <c r="AY115" s="19" t="s">
        <v>146</v>
      </c>
      <c r="BE115" s="192">
        <f t="shared" si="4"/>
        <v>0</v>
      </c>
      <c r="BF115" s="192">
        <f t="shared" si="5"/>
        <v>0</v>
      </c>
      <c r="BG115" s="192">
        <f t="shared" si="6"/>
        <v>0</v>
      </c>
      <c r="BH115" s="192">
        <f t="shared" si="7"/>
        <v>0</v>
      </c>
      <c r="BI115" s="192">
        <f t="shared" si="8"/>
        <v>0</v>
      </c>
      <c r="BJ115" s="19" t="s">
        <v>81</v>
      </c>
      <c r="BK115" s="192">
        <f t="shared" si="9"/>
        <v>0</v>
      </c>
      <c r="BL115" s="19" t="s">
        <v>354</v>
      </c>
      <c r="BM115" s="191" t="s">
        <v>1034</v>
      </c>
    </row>
    <row r="116" spans="1:65" s="2" customFormat="1" ht="24.2" customHeight="1">
      <c r="A116" s="36"/>
      <c r="B116" s="37"/>
      <c r="C116" s="180" t="s">
        <v>371</v>
      </c>
      <c r="D116" s="180" t="s">
        <v>148</v>
      </c>
      <c r="E116" s="181" t="s">
        <v>1035</v>
      </c>
      <c r="F116" s="182" t="s">
        <v>1036</v>
      </c>
      <c r="G116" s="183" t="s">
        <v>251</v>
      </c>
      <c r="H116" s="184">
        <v>0.5</v>
      </c>
      <c r="I116" s="185"/>
      <c r="J116" s="186">
        <f t="shared" si="0"/>
        <v>0</v>
      </c>
      <c r="K116" s="182" t="s">
        <v>19</v>
      </c>
      <c r="L116" s="41"/>
      <c r="M116" s="187" t="s">
        <v>19</v>
      </c>
      <c r="N116" s="188" t="s">
        <v>44</v>
      </c>
      <c r="O116" s="66"/>
      <c r="P116" s="189">
        <f t="shared" si="1"/>
        <v>0</v>
      </c>
      <c r="Q116" s="189">
        <v>0</v>
      </c>
      <c r="R116" s="189">
        <f t="shared" si="2"/>
        <v>0</v>
      </c>
      <c r="S116" s="189">
        <v>0</v>
      </c>
      <c r="T116" s="190">
        <f t="shared" si="3"/>
        <v>0</v>
      </c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R116" s="191" t="s">
        <v>354</v>
      </c>
      <c r="AT116" s="191" t="s">
        <v>148</v>
      </c>
      <c r="AU116" s="191" t="s">
        <v>83</v>
      </c>
      <c r="AY116" s="19" t="s">
        <v>146</v>
      </c>
      <c r="BE116" s="192">
        <f t="shared" si="4"/>
        <v>0</v>
      </c>
      <c r="BF116" s="192">
        <f t="shared" si="5"/>
        <v>0</v>
      </c>
      <c r="BG116" s="192">
        <f t="shared" si="6"/>
        <v>0</v>
      </c>
      <c r="BH116" s="192">
        <f t="shared" si="7"/>
        <v>0</v>
      </c>
      <c r="BI116" s="192">
        <f t="shared" si="8"/>
        <v>0</v>
      </c>
      <c r="BJ116" s="19" t="s">
        <v>81</v>
      </c>
      <c r="BK116" s="192">
        <f t="shared" si="9"/>
        <v>0</v>
      </c>
      <c r="BL116" s="19" t="s">
        <v>354</v>
      </c>
      <c r="BM116" s="191" t="s">
        <v>1037</v>
      </c>
    </row>
    <row r="117" spans="1:65" s="2" customFormat="1" ht="16.5" customHeight="1">
      <c r="A117" s="36"/>
      <c r="B117" s="37"/>
      <c r="C117" s="180" t="s">
        <v>7</v>
      </c>
      <c r="D117" s="180" t="s">
        <v>148</v>
      </c>
      <c r="E117" s="181" t="s">
        <v>1038</v>
      </c>
      <c r="F117" s="182" t="s">
        <v>1039</v>
      </c>
      <c r="G117" s="183" t="s">
        <v>230</v>
      </c>
      <c r="H117" s="184">
        <v>600</v>
      </c>
      <c r="I117" s="185"/>
      <c r="J117" s="186">
        <f t="shared" si="0"/>
        <v>0</v>
      </c>
      <c r="K117" s="182" t="s">
        <v>19</v>
      </c>
      <c r="L117" s="41"/>
      <c r="M117" s="187" t="s">
        <v>19</v>
      </c>
      <c r="N117" s="188" t="s">
        <v>44</v>
      </c>
      <c r="O117" s="66"/>
      <c r="P117" s="189">
        <f t="shared" si="1"/>
        <v>0</v>
      </c>
      <c r="Q117" s="189">
        <v>0</v>
      </c>
      <c r="R117" s="189">
        <f t="shared" si="2"/>
        <v>0</v>
      </c>
      <c r="S117" s="189">
        <v>0</v>
      </c>
      <c r="T117" s="190">
        <f t="shared" si="3"/>
        <v>0</v>
      </c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R117" s="191" t="s">
        <v>354</v>
      </c>
      <c r="AT117" s="191" t="s">
        <v>148</v>
      </c>
      <c r="AU117" s="191" t="s">
        <v>83</v>
      </c>
      <c r="AY117" s="19" t="s">
        <v>146</v>
      </c>
      <c r="BE117" s="192">
        <f t="shared" si="4"/>
        <v>0</v>
      </c>
      <c r="BF117" s="192">
        <f t="shared" si="5"/>
        <v>0</v>
      </c>
      <c r="BG117" s="192">
        <f t="shared" si="6"/>
        <v>0</v>
      </c>
      <c r="BH117" s="192">
        <f t="shared" si="7"/>
        <v>0</v>
      </c>
      <c r="BI117" s="192">
        <f t="shared" si="8"/>
        <v>0</v>
      </c>
      <c r="BJ117" s="19" t="s">
        <v>81</v>
      </c>
      <c r="BK117" s="192">
        <f t="shared" si="9"/>
        <v>0</v>
      </c>
      <c r="BL117" s="19" t="s">
        <v>354</v>
      </c>
      <c r="BM117" s="191" t="s">
        <v>1040</v>
      </c>
    </row>
    <row r="118" spans="1:65" s="2" customFormat="1" ht="37.9" customHeight="1">
      <c r="A118" s="36"/>
      <c r="B118" s="37"/>
      <c r="C118" s="180" t="s">
        <v>378</v>
      </c>
      <c r="D118" s="180" t="s">
        <v>148</v>
      </c>
      <c r="E118" s="181" t="s">
        <v>1041</v>
      </c>
      <c r="F118" s="182" t="s">
        <v>1042</v>
      </c>
      <c r="G118" s="183" t="s">
        <v>230</v>
      </c>
      <c r="H118" s="184">
        <v>6</v>
      </c>
      <c r="I118" s="185"/>
      <c r="J118" s="186">
        <f t="shared" si="0"/>
        <v>0</v>
      </c>
      <c r="K118" s="182" t="s">
        <v>19</v>
      </c>
      <c r="L118" s="41"/>
      <c r="M118" s="187" t="s">
        <v>19</v>
      </c>
      <c r="N118" s="188" t="s">
        <v>44</v>
      </c>
      <c r="O118" s="66"/>
      <c r="P118" s="189">
        <f t="shared" si="1"/>
        <v>0</v>
      </c>
      <c r="Q118" s="189">
        <v>0</v>
      </c>
      <c r="R118" s="189">
        <f t="shared" si="2"/>
        <v>0</v>
      </c>
      <c r="S118" s="189">
        <v>0</v>
      </c>
      <c r="T118" s="190">
        <f t="shared" si="3"/>
        <v>0</v>
      </c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R118" s="191" t="s">
        <v>354</v>
      </c>
      <c r="AT118" s="191" t="s">
        <v>148</v>
      </c>
      <c r="AU118" s="191" t="s">
        <v>83</v>
      </c>
      <c r="AY118" s="19" t="s">
        <v>146</v>
      </c>
      <c r="BE118" s="192">
        <f t="shared" si="4"/>
        <v>0</v>
      </c>
      <c r="BF118" s="192">
        <f t="shared" si="5"/>
        <v>0</v>
      </c>
      <c r="BG118" s="192">
        <f t="shared" si="6"/>
        <v>0</v>
      </c>
      <c r="BH118" s="192">
        <f t="shared" si="7"/>
        <v>0</v>
      </c>
      <c r="BI118" s="192">
        <f t="shared" si="8"/>
        <v>0</v>
      </c>
      <c r="BJ118" s="19" t="s">
        <v>81</v>
      </c>
      <c r="BK118" s="192">
        <f t="shared" si="9"/>
        <v>0</v>
      </c>
      <c r="BL118" s="19" t="s">
        <v>354</v>
      </c>
      <c r="BM118" s="191" t="s">
        <v>1043</v>
      </c>
    </row>
    <row r="119" spans="1:65" s="12" customFormat="1" ht="22.9" customHeight="1">
      <c r="B119" s="164"/>
      <c r="C119" s="165"/>
      <c r="D119" s="166" t="s">
        <v>72</v>
      </c>
      <c r="E119" s="178" t="s">
        <v>1044</v>
      </c>
      <c r="F119" s="178" t="s">
        <v>1045</v>
      </c>
      <c r="G119" s="165"/>
      <c r="H119" s="165"/>
      <c r="I119" s="168"/>
      <c r="J119" s="179">
        <f>BK119</f>
        <v>0</v>
      </c>
      <c r="K119" s="165"/>
      <c r="L119" s="170"/>
      <c r="M119" s="171"/>
      <c r="N119" s="172"/>
      <c r="O119" s="172"/>
      <c r="P119" s="173">
        <f>P120</f>
        <v>0</v>
      </c>
      <c r="Q119" s="172"/>
      <c r="R119" s="173">
        <f>R120</f>
        <v>0</v>
      </c>
      <c r="S119" s="172"/>
      <c r="T119" s="174">
        <f>T120</f>
        <v>0</v>
      </c>
      <c r="AR119" s="175" t="s">
        <v>83</v>
      </c>
      <c r="AT119" s="176" t="s">
        <v>72</v>
      </c>
      <c r="AU119" s="176" t="s">
        <v>81</v>
      </c>
      <c r="AY119" s="175" t="s">
        <v>146</v>
      </c>
      <c r="BK119" s="177">
        <f>BK120</f>
        <v>0</v>
      </c>
    </row>
    <row r="120" spans="1:65" s="2" customFormat="1" ht="16.5" customHeight="1">
      <c r="A120" s="36"/>
      <c r="B120" s="37"/>
      <c r="C120" s="180" t="s">
        <v>382</v>
      </c>
      <c r="D120" s="180" t="s">
        <v>148</v>
      </c>
      <c r="E120" s="181" t="s">
        <v>1046</v>
      </c>
      <c r="F120" s="182" t="s">
        <v>1047</v>
      </c>
      <c r="G120" s="183" t="s">
        <v>230</v>
      </c>
      <c r="H120" s="184">
        <v>65</v>
      </c>
      <c r="I120" s="185"/>
      <c r="J120" s="186">
        <f>ROUND(I120*H120,2)</f>
        <v>0</v>
      </c>
      <c r="K120" s="182" t="s">
        <v>19</v>
      </c>
      <c r="L120" s="41"/>
      <c r="M120" s="187" t="s">
        <v>19</v>
      </c>
      <c r="N120" s="188" t="s">
        <v>44</v>
      </c>
      <c r="O120" s="66"/>
      <c r="P120" s="189">
        <f>O120*H120</f>
        <v>0</v>
      </c>
      <c r="Q120" s="189">
        <v>0</v>
      </c>
      <c r="R120" s="189">
        <f>Q120*H120</f>
        <v>0</v>
      </c>
      <c r="S120" s="189">
        <v>0</v>
      </c>
      <c r="T120" s="190">
        <f>S120*H120</f>
        <v>0</v>
      </c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R120" s="191" t="s">
        <v>354</v>
      </c>
      <c r="AT120" s="191" t="s">
        <v>148</v>
      </c>
      <c r="AU120" s="191" t="s">
        <v>83</v>
      </c>
      <c r="AY120" s="19" t="s">
        <v>146</v>
      </c>
      <c r="BE120" s="192">
        <f>IF(N120="základní",J120,0)</f>
        <v>0</v>
      </c>
      <c r="BF120" s="192">
        <f>IF(N120="snížená",J120,0)</f>
        <v>0</v>
      </c>
      <c r="BG120" s="192">
        <f>IF(N120="zákl. přenesená",J120,0)</f>
        <v>0</v>
      </c>
      <c r="BH120" s="192">
        <f>IF(N120="sníž. přenesená",J120,0)</f>
        <v>0</v>
      </c>
      <c r="BI120" s="192">
        <f>IF(N120="nulová",J120,0)</f>
        <v>0</v>
      </c>
      <c r="BJ120" s="19" t="s">
        <v>81</v>
      </c>
      <c r="BK120" s="192">
        <f>ROUND(I120*H120,2)</f>
        <v>0</v>
      </c>
      <c r="BL120" s="19" t="s">
        <v>354</v>
      </c>
      <c r="BM120" s="191" t="s">
        <v>1048</v>
      </c>
    </row>
    <row r="121" spans="1:65" s="12" customFormat="1" ht="22.9" customHeight="1">
      <c r="B121" s="164"/>
      <c r="C121" s="165"/>
      <c r="D121" s="166" t="s">
        <v>72</v>
      </c>
      <c r="E121" s="178" t="s">
        <v>1049</v>
      </c>
      <c r="F121" s="178" t="s">
        <v>1050</v>
      </c>
      <c r="G121" s="165"/>
      <c r="H121" s="165"/>
      <c r="I121" s="168"/>
      <c r="J121" s="179">
        <f>BK121</f>
        <v>0</v>
      </c>
      <c r="K121" s="165"/>
      <c r="L121" s="170"/>
      <c r="M121" s="171"/>
      <c r="N121" s="172"/>
      <c r="O121" s="172"/>
      <c r="P121" s="173">
        <f>SUM(P122:P137)</f>
        <v>0</v>
      </c>
      <c r="Q121" s="172"/>
      <c r="R121" s="173">
        <f>SUM(R122:R137)</f>
        <v>0</v>
      </c>
      <c r="S121" s="172"/>
      <c r="T121" s="174">
        <f>SUM(T122:T137)</f>
        <v>0</v>
      </c>
      <c r="AR121" s="175" t="s">
        <v>83</v>
      </c>
      <c r="AT121" s="176" t="s">
        <v>72</v>
      </c>
      <c r="AU121" s="176" t="s">
        <v>81</v>
      </c>
      <c r="AY121" s="175" t="s">
        <v>146</v>
      </c>
      <c r="BK121" s="177">
        <f>SUM(BK122:BK137)</f>
        <v>0</v>
      </c>
    </row>
    <row r="122" spans="1:65" s="2" customFormat="1" ht="16.5" customHeight="1">
      <c r="A122" s="36"/>
      <c r="B122" s="37"/>
      <c r="C122" s="180" t="s">
        <v>386</v>
      </c>
      <c r="D122" s="180" t="s">
        <v>148</v>
      </c>
      <c r="E122" s="181" t="s">
        <v>1051</v>
      </c>
      <c r="F122" s="182" t="s">
        <v>1052</v>
      </c>
      <c r="G122" s="183" t="s">
        <v>361</v>
      </c>
      <c r="H122" s="184">
        <v>170</v>
      </c>
      <c r="I122" s="185"/>
      <c r="J122" s="186">
        <f t="shared" ref="J122:J137" si="10">ROUND(I122*H122,2)</f>
        <v>0</v>
      </c>
      <c r="K122" s="182" t="s">
        <v>19</v>
      </c>
      <c r="L122" s="41"/>
      <c r="M122" s="187" t="s">
        <v>19</v>
      </c>
      <c r="N122" s="188" t="s">
        <v>44</v>
      </c>
      <c r="O122" s="66"/>
      <c r="P122" s="189">
        <f t="shared" ref="P122:P137" si="11">O122*H122</f>
        <v>0</v>
      </c>
      <c r="Q122" s="189">
        <v>0</v>
      </c>
      <c r="R122" s="189">
        <f t="shared" ref="R122:R137" si="12">Q122*H122</f>
        <v>0</v>
      </c>
      <c r="S122" s="189">
        <v>0</v>
      </c>
      <c r="T122" s="190">
        <f t="shared" ref="T122:T137" si="13">S122*H122</f>
        <v>0</v>
      </c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R122" s="191" t="s">
        <v>354</v>
      </c>
      <c r="AT122" s="191" t="s">
        <v>148</v>
      </c>
      <c r="AU122" s="191" t="s">
        <v>83</v>
      </c>
      <c r="AY122" s="19" t="s">
        <v>146</v>
      </c>
      <c r="BE122" s="192">
        <f t="shared" ref="BE122:BE137" si="14">IF(N122="základní",J122,0)</f>
        <v>0</v>
      </c>
      <c r="BF122" s="192">
        <f t="shared" ref="BF122:BF137" si="15">IF(N122="snížená",J122,0)</f>
        <v>0</v>
      </c>
      <c r="BG122" s="192">
        <f t="shared" ref="BG122:BG137" si="16">IF(N122="zákl. přenesená",J122,0)</f>
        <v>0</v>
      </c>
      <c r="BH122" s="192">
        <f t="shared" ref="BH122:BH137" si="17">IF(N122="sníž. přenesená",J122,0)</f>
        <v>0</v>
      </c>
      <c r="BI122" s="192">
        <f t="shared" ref="BI122:BI137" si="18">IF(N122="nulová",J122,0)</f>
        <v>0</v>
      </c>
      <c r="BJ122" s="19" t="s">
        <v>81</v>
      </c>
      <c r="BK122" s="192">
        <f t="shared" ref="BK122:BK137" si="19">ROUND(I122*H122,2)</f>
        <v>0</v>
      </c>
      <c r="BL122" s="19" t="s">
        <v>354</v>
      </c>
      <c r="BM122" s="191" t="s">
        <v>1053</v>
      </c>
    </row>
    <row r="123" spans="1:65" s="2" customFormat="1" ht="16.5" customHeight="1">
      <c r="A123" s="36"/>
      <c r="B123" s="37"/>
      <c r="C123" s="180" t="s">
        <v>392</v>
      </c>
      <c r="D123" s="180" t="s">
        <v>148</v>
      </c>
      <c r="E123" s="181" t="s">
        <v>1054</v>
      </c>
      <c r="F123" s="182" t="s">
        <v>1055</v>
      </c>
      <c r="G123" s="183" t="s">
        <v>361</v>
      </c>
      <c r="H123" s="184">
        <v>120</v>
      </c>
      <c r="I123" s="185"/>
      <c r="J123" s="186">
        <f t="shared" si="10"/>
        <v>0</v>
      </c>
      <c r="K123" s="182" t="s">
        <v>19</v>
      </c>
      <c r="L123" s="41"/>
      <c r="M123" s="187" t="s">
        <v>19</v>
      </c>
      <c r="N123" s="188" t="s">
        <v>44</v>
      </c>
      <c r="O123" s="66"/>
      <c r="P123" s="189">
        <f t="shared" si="11"/>
        <v>0</v>
      </c>
      <c r="Q123" s="189">
        <v>0</v>
      </c>
      <c r="R123" s="189">
        <f t="shared" si="12"/>
        <v>0</v>
      </c>
      <c r="S123" s="189">
        <v>0</v>
      </c>
      <c r="T123" s="190">
        <f t="shared" si="13"/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R123" s="191" t="s">
        <v>354</v>
      </c>
      <c r="AT123" s="191" t="s">
        <v>148</v>
      </c>
      <c r="AU123" s="191" t="s">
        <v>83</v>
      </c>
      <c r="AY123" s="19" t="s">
        <v>146</v>
      </c>
      <c r="BE123" s="192">
        <f t="shared" si="14"/>
        <v>0</v>
      </c>
      <c r="BF123" s="192">
        <f t="shared" si="15"/>
        <v>0</v>
      </c>
      <c r="BG123" s="192">
        <f t="shared" si="16"/>
        <v>0</v>
      </c>
      <c r="BH123" s="192">
        <f t="shared" si="17"/>
        <v>0</v>
      </c>
      <c r="BI123" s="192">
        <f t="shared" si="18"/>
        <v>0</v>
      </c>
      <c r="BJ123" s="19" t="s">
        <v>81</v>
      </c>
      <c r="BK123" s="192">
        <f t="shared" si="19"/>
        <v>0</v>
      </c>
      <c r="BL123" s="19" t="s">
        <v>354</v>
      </c>
      <c r="BM123" s="191" t="s">
        <v>1056</v>
      </c>
    </row>
    <row r="124" spans="1:65" s="2" customFormat="1" ht="16.5" customHeight="1">
      <c r="A124" s="36"/>
      <c r="B124" s="37"/>
      <c r="C124" s="180" t="s">
        <v>396</v>
      </c>
      <c r="D124" s="180" t="s">
        <v>148</v>
      </c>
      <c r="E124" s="181" t="s">
        <v>1057</v>
      </c>
      <c r="F124" s="182" t="s">
        <v>1058</v>
      </c>
      <c r="G124" s="183" t="s">
        <v>361</v>
      </c>
      <c r="H124" s="184">
        <v>310</v>
      </c>
      <c r="I124" s="185"/>
      <c r="J124" s="186">
        <f t="shared" si="10"/>
        <v>0</v>
      </c>
      <c r="K124" s="182" t="s">
        <v>19</v>
      </c>
      <c r="L124" s="41"/>
      <c r="M124" s="187" t="s">
        <v>19</v>
      </c>
      <c r="N124" s="188" t="s">
        <v>44</v>
      </c>
      <c r="O124" s="66"/>
      <c r="P124" s="189">
        <f t="shared" si="11"/>
        <v>0</v>
      </c>
      <c r="Q124" s="189">
        <v>0</v>
      </c>
      <c r="R124" s="189">
        <f t="shared" si="12"/>
        <v>0</v>
      </c>
      <c r="S124" s="189">
        <v>0</v>
      </c>
      <c r="T124" s="190">
        <f t="shared" si="13"/>
        <v>0</v>
      </c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R124" s="191" t="s">
        <v>354</v>
      </c>
      <c r="AT124" s="191" t="s">
        <v>148</v>
      </c>
      <c r="AU124" s="191" t="s">
        <v>83</v>
      </c>
      <c r="AY124" s="19" t="s">
        <v>146</v>
      </c>
      <c r="BE124" s="192">
        <f t="shared" si="14"/>
        <v>0</v>
      </c>
      <c r="BF124" s="192">
        <f t="shared" si="15"/>
        <v>0</v>
      </c>
      <c r="BG124" s="192">
        <f t="shared" si="16"/>
        <v>0</v>
      </c>
      <c r="BH124" s="192">
        <f t="shared" si="17"/>
        <v>0</v>
      </c>
      <c r="BI124" s="192">
        <f t="shared" si="18"/>
        <v>0</v>
      </c>
      <c r="BJ124" s="19" t="s">
        <v>81</v>
      </c>
      <c r="BK124" s="192">
        <f t="shared" si="19"/>
        <v>0</v>
      </c>
      <c r="BL124" s="19" t="s">
        <v>354</v>
      </c>
      <c r="BM124" s="191" t="s">
        <v>1059</v>
      </c>
    </row>
    <row r="125" spans="1:65" s="2" customFormat="1" ht="16.5" customHeight="1">
      <c r="A125" s="36"/>
      <c r="B125" s="37"/>
      <c r="C125" s="180" t="s">
        <v>400</v>
      </c>
      <c r="D125" s="180" t="s">
        <v>148</v>
      </c>
      <c r="E125" s="181" t="s">
        <v>1060</v>
      </c>
      <c r="F125" s="182" t="s">
        <v>1061</v>
      </c>
      <c r="G125" s="183" t="s">
        <v>361</v>
      </c>
      <c r="H125" s="184">
        <v>190</v>
      </c>
      <c r="I125" s="185"/>
      <c r="J125" s="186">
        <f t="shared" si="10"/>
        <v>0</v>
      </c>
      <c r="K125" s="182" t="s">
        <v>19</v>
      </c>
      <c r="L125" s="41"/>
      <c r="M125" s="187" t="s">
        <v>19</v>
      </c>
      <c r="N125" s="188" t="s">
        <v>44</v>
      </c>
      <c r="O125" s="66"/>
      <c r="P125" s="189">
        <f t="shared" si="11"/>
        <v>0</v>
      </c>
      <c r="Q125" s="189">
        <v>0</v>
      </c>
      <c r="R125" s="189">
        <f t="shared" si="12"/>
        <v>0</v>
      </c>
      <c r="S125" s="189">
        <v>0</v>
      </c>
      <c r="T125" s="190">
        <f t="shared" si="13"/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R125" s="191" t="s">
        <v>354</v>
      </c>
      <c r="AT125" s="191" t="s">
        <v>148</v>
      </c>
      <c r="AU125" s="191" t="s">
        <v>83</v>
      </c>
      <c r="AY125" s="19" t="s">
        <v>146</v>
      </c>
      <c r="BE125" s="192">
        <f t="shared" si="14"/>
        <v>0</v>
      </c>
      <c r="BF125" s="192">
        <f t="shared" si="15"/>
        <v>0</v>
      </c>
      <c r="BG125" s="192">
        <f t="shared" si="16"/>
        <v>0</v>
      </c>
      <c r="BH125" s="192">
        <f t="shared" si="17"/>
        <v>0</v>
      </c>
      <c r="BI125" s="192">
        <f t="shared" si="18"/>
        <v>0</v>
      </c>
      <c r="BJ125" s="19" t="s">
        <v>81</v>
      </c>
      <c r="BK125" s="192">
        <f t="shared" si="19"/>
        <v>0</v>
      </c>
      <c r="BL125" s="19" t="s">
        <v>354</v>
      </c>
      <c r="BM125" s="191" t="s">
        <v>1062</v>
      </c>
    </row>
    <row r="126" spans="1:65" s="2" customFormat="1" ht="16.5" customHeight="1">
      <c r="A126" s="36"/>
      <c r="B126" s="37"/>
      <c r="C126" s="180" t="s">
        <v>404</v>
      </c>
      <c r="D126" s="180" t="s">
        <v>148</v>
      </c>
      <c r="E126" s="181" t="s">
        <v>1063</v>
      </c>
      <c r="F126" s="182" t="s">
        <v>1064</v>
      </c>
      <c r="G126" s="183" t="s">
        <v>361</v>
      </c>
      <c r="H126" s="184">
        <v>520</v>
      </c>
      <c r="I126" s="185"/>
      <c r="J126" s="186">
        <f t="shared" si="10"/>
        <v>0</v>
      </c>
      <c r="K126" s="182" t="s">
        <v>19</v>
      </c>
      <c r="L126" s="41"/>
      <c r="M126" s="187" t="s">
        <v>19</v>
      </c>
      <c r="N126" s="188" t="s">
        <v>44</v>
      </c>
      <c r="O126" s="66"/>
      <c r="P126" s="189">
        <f t="shared" si="11"/>
        <v>0</v>
      </c>
      <c r="Q126" s="189">
        <v>0</v>
      </c>
      <c r="R126" s="189">
        <f t="shared" si="12"/>
        <v>0</v>
      </c>
      <c r="S126" s="189">
        <v>0</v>
      </c>
      <c r="T126" s="190">
        <f t="shared" si="13"/>
        <v>0</v>
      </c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R126" s="191" t="s">
        <v>354</v>
      </c>
      <c r="AT126" s="191" t="s">
        <v>148</v>
      </c>
      <c r="AU126" s="191" t="s">
        <v>83</v>
      </c>
      <c r="AY126" s="19" t="s">
        <v>146</v>
      </c>
      <c r="BE126" s="192">
        <f t="shared" si="14"/>
        <v>0</v>
      </c>
      <c r="BF126" s="192">
        <f t="shared" si="15"/>
        <v>0</v>
      </c>
      <c r="BG126" s="192">
        <f t="shared" si="16"/>
        <v>0</v>
      </c>
      <c r="BH126" s="192">
        <f t="shared" si="17"/>
        <v>0</v>
      </c>
      <c r="BI126" s="192">
        <f t="shared" si="18"/>
        <v>0</v>
      </c>
      <c r="BJ126" s="19" t="s">
        <v>81</v>
      </c>
      <c r="BK126" s="192">
        <f t="shared" si="19"/>
        <v>0</v>
      </c>
      <c r="BL126" s="19" t="s">
        <v>354</v>
      </c>
      <c r="BM126" s="191" t="s">
        <v>1065</v>
      </c>
    </row>
    <row r="127" spans="1:65" s="2" customFormat="1" ht="16.5" customHeight="1">
      <c r="A127" s="36"/>
      <c r="B127" s="37"/>
      <c r="C127" s="180" t="s">
        <v>410</v>
      </c>
      <c r="D127" s="180" t="s">
        <v>148</v>
      </c>
      <c r="E127" s="181" t="s">
        <v>1066</v>
      </c>
      <c r="F127" s="182" t="s">
        <v>1067</v>
      </c>
      <c r="G127" s="183" t="s">
        <v>361</v>
      </c>
      <c r="H127" s="184">
        <v>130</v>
      </c>
      <c r="I127" s="185"/>
      <c r="J127" s="186">
        <f t="shared" si="10"/>
        <v>0</v>
      </c>
      <c r="K127" s="182" t="s">
        <v>19</v>
      </c>
      <c r="L127" s="41"/>
      <c r="M127" s="187" t="s">
        <v>19</v>
      </c>
      <c r="N127" s="188" t="s">
        <v>44</v>
      </c>
      <c r="O127" s="66"/>
      <c r="P127" s="189">
        <f t="shared" si="11"/>
        <v>0</v>
      </c>
      <c r="Q127" s="189">
        <v>0</v>
      </c>
      <c r="R127" s="189">
        <f t="shared" si="12"/>
        <v>0</v>
      </c>
      <c r="S127" s="189">
        <v>0</v>
      </c>
      <c r="T127" s="190">
        <f t="shared" si="13"/>
        <v>0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191" t="s">
        <v>354</v>
      </c>
      <c r="AT127" s="191" t="s">
        <v>148</v>
      </c>
      <c r="AU127" s="191" t="s">
        <v>83</v>
      </c>
      <c r="AY127" s="19" t="s">
        <v>146</v>
      </c>
      <c r="BE127" s="192">
        <f t="shared" si="14"/>
        <v>0</v>
      </c>
      <c r="BF127" s="192">
        <f t="shared" si="15"/>
        <v>0</v>
      </c>
      <c r="BG127" s="192">
        <f t="shared" si="16"/>
        <v>0</v>
      </c>
      <c r="BH127" s="192">
        <f t="shared" si="17"/>
        <v>0</v>
      </c>
      <c r="BI127" s="192">
        <f t="shared" si="18"/>
        <v>0</v>
      </c>
      <c r="BJ127" s="19" t="s">
        <v>81</v>
      </c>
      <c r="BK127" s="192">
        <f t="shared" si="19"/>
        <v>0</v>
      </c>
      <c r="BL127" s="19" t="s">
        <v>354</v>
      </c>
      <c r="BM127" s="191" t="s">
        <v>1068</v>
      </c>
    </row>
    <row r="128" spans="1:65" s="2" customFormat="1" ht="16.5" customHeight="1">
      <c r="A128" s="36"/>
      <c r="B128" s="37"/>
      <c r="C128" s="180" t="s">
        <v>421</v>
      </c>
      <c r="D128" s="180" t="s">
        <v>148</v>
      </c>
      <c r="E128" s="181" t="s">
        <v>1069</v>
      </c>
      <c r="F128" s="182" t="s">
        <v>1070</v>
      </c>
      <c r="G128" s="183" t="s">
        <v>361</v>
      </c>
      <c r="H128" s="184">
        <v>210</v>
      </c>
      <c r="I128" s="185"/>
      <c r="J128" s="186">
        <f t="shared" si="10"/>
        <v>0</v>
      </c>
      <c r="K128" s="182" t="s">
        <v>19</v>
      </c>
      <c r="L128" s="41"/>
      <c r="M128" s="187" t="s">
        <v>19</v>
      </c>
      <c r="N128" s="188" t="s">
        <v>44</v>
      </c>
      <c r="O128" s="66"/>
      <c r="P128" s="189">
        <f t="shared" si="11"/>
        <v>0</v>
      </c>
      <c r="Q128" s="189">
        <v>0</v>
      </c>
      <c r="R128" s="189">
        <f t="shared" si="12"/>
        <v>0</v>
      </c>
      <c r="S128" s="189">
        <v>0</v>
      </c>
      <c r="T128" s="190">
        <f t="shared" si="13"/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191" t="s">
        <v>354</v>
      </c>
      <c r="AT128" s="191" t="s">
        <v>148</v>
      </c>
      <c r="AU128" s="191" t="s">
        <v>83</v>
      </c>
      <c r="AY128" s="19" t="s">
        <v>146</v>
      </c>
      <c r="BE128" s="192">
        <f t="shared" si="14"/>
        <v>0</v>
      </c>
      <c r="BF128" s="192">
        <f t="shared" si="15"/>
        <v>0</v>
      </c>
      <c r="BG128" s="192">
        <f t="shared" si="16"/>
        <v>0</v>
      </c>
      <c r="BH128" s="192">
        <f t="shared" si="17"/>
        <v>0</v>
      </c>
      <c r="BI128" s="192">
        <f t="shared" si="18"/>
        <v>0</v>
      </c>
      <c r="BJ128" s="19" t="s">
        <v>81</v>
      </c>
      <c r="BK128" s="192">
        <f t="shared" si="19"/>
        <v>0</v>
      </c>
      <c r="BL128" s="19" t="s">
        <v>354</v>
      </c>
      <c r="BM128" s="191" t="s">
        <v>1071</v>
      </c>
    </row>
    <row r="129" spans="1:65" s="2" customFormat="1" ht="16.5" customHeight="1">
      <c r="A129" s="36"/>
      <c r="B129" s="37"/>
      <c r="C129" s="180" t="s">
        <v>426</v>
      </c>
      <c r="D129" s="180" t="s">
        <v>148</v>
      </c>
      <c r="E129" s="181" t="s">
        <v>1072</v>
      </c>
      <c r="F129" s="182" t="s">
        <v>1073</v>
      </c>
      <c r="G129" s="183" t="s">
        <v>361</v>
      </c>
      <c r="H129" s="184">
        <v>135</v>
      </c>
      <c r="I129" s="185"/>
      <c r="J129" s="186">
        <f t="shared" si="10"/>
        <v>0</v>
      </c>
      <c r="K129" s="182" t="s">
        <v>19</v>
      </c>
      <c r="L129" s="41"/>
      <c r="M129" s="187" t="s">
        <v>19</v>
      </c>
      <c r="N129" s="188" t="s">
        <v>44</v>
      </c>
      <c r="O129" s="66"/>
      <c r="P129" s="189">
        <f t="shared" si="11"/>
        <v>0</v>
      </c>
      <c r="Q129" s="189">
        <v>0</v>
      </c>
      <c r="R129" s="189">
        <f t="shared" si="12"/>
        <v>0</v>
      </c>
      <c r="S129" s="189">
        <v>0</v>
      </c>
      <c r="T129" s="190">
        <f t="shared" si="13"/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191" t="s">
        <v>354</v>
      </c>
      <c r="AT129" s="191" t="s">
        <v>148</v>
      </c>
      <c r="AU129" s="191" t="s">
        <v>83</v>
      </c>
      <c r="AY129" s="19" t="s">
        <v>146</v>
      </c>
      <c r="BE129" s="192">
        <f t="shared" si="14"/>
        <v>0</v>
      </c>
      <c r="BF129" s="192">
        <f t="shared" si="15"/>
        <v>0</v>
      </c>
      <c r="BG129" s="192">
        <f t="shared" si="16"/>
        <v>0</v>
      </c>
      <c r="BH129" s="192">
        <f t="shared" si="17"/>
        <v>0</v>
      </c>
      <c r="BI129" s="192">
        <f t="shared" si="18"/>
        <v>0</v>
      </c>
      <c r="BJ129" s="19" t="s">
        <v>81</v>
      </c>
      <c r="BK129" s="192">
        <f t="shared" si="19"/>
        <v>0</v>
      </c>
      <c r="BL129" s="19" t="s">
        <v>354</v>
      </c>
      <c r="BM129" s="191" t="s">
        <v>1074</v>
      </c>
    </row>
    <row r="130" spans="1:65" s="2" customFormat="1" ht="16.5" customHeight="1">
      <c r="A130" s="36"/>
      <c r="B130" s="37"/>
      <c r="C130" s="180" t="s">
        <v>434</v>
      </c>
      <c r="D130" s="180" t="s">
        <v>148</v>
      </c>
      <c r="E130" s="181" t="s">
        <v>1075</v>
      </c>
      <c r="F130" s="182" t="s">
        <v>1076</v>
      </c>
      <c r="G130" s="183" t="s">
        <v>361</v>
      </c>
      <c r="H130" s="184">
        <v>90</v>
      </c>
      <c r="I130" s="185"/>
      <c r="J130" s="186">
        <f t="shared" si="10"/>
        <v>0</v>
      </c>
      <c r="K130" s="182" t="s">
        <v>19</v>
      </c>
      <c r="L130" s="41"/>
      <c r="M130" s="187" t="s">
        <v>19</v>
      </c>
      <c r="N130" s="188" t="s">
        <v>44</v>
      </c>
      <c r="O130" s="66"/>
      <c r="P130" s="189">
        <f t="shared" si="11"/>
        <v>0</v>
      </c>
      <c r="Q130" s="189">
        <v>0</v>
      </c>
      <c r="R130" s="189">
        <f t="shared" si="12"/>
        <v>0</v>
      </c>
      <c r="S130" s="189">
        <v>0</v>
      </c>
      <c r="T130" s="190">
        <f t="shared" si="13"/>
        <v>0</v>
      </c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R130" s="191" t="s">
        <v>354</v>
      </c>
      <c r="AT130" s="191" t="s">
        <v>148</v>
      </c>
      <c r="AU130" s="191" t="s">
        <v>83</v>
      </c>
      <c r="AY130" s="19" t="s">
        <v>146</v>
      </c>
      <c r="BE130" s="192">
        <f t="shared" si="14"/>
        <v>0</v>
      </c>
      <c r="BF130" s="192">
        <f t="shared" si="15"/>
        <v>0</v>
      </c>
      <c r="BG130" s="192">
        <f t="shared" si="16"/>
        <v>0</v>
      </c>
      <c r="BH130" s="192">
        <f t="shared" si="17"/>
        <v>0</v>
      </c>
      <c r="BI130" s="192">
        <f t="shared" si="18"/>
        <v>0</v>
      </c>
      <c r="BJ130" s="19" t="s">
        <v>81</v>
      </c>
      <c r="BK130" s="192">
        <f t="shared" si="19"/>
        <v>0</v>
      </c>
      <c r="BL130" s="19" t="s">
        <v>354</v>
      </c>
      <c r="BM130" s="191" t="s">
        <v>1077</v>
      </c>
    </row>
    <row r="131" spans="1:65" s="2" customFormat="1" ht="16.5" customHeight="1">
      <c r="A131" s="36"/>
      <c r="B131" s="37"/>
      <c r="C131" s="180" t="s">
        <v>441</v>
      </c>
      <c r="D131" s="180" t="s">
        <v>148</v>
      </c>
      <c r="E131" s="181" t="s">
        <v>1078</v>
      </c>
      <c r="F131" s="182" t="s">
        <v>1079</v>
      </c>
      <c r="G131" s="183" t="s">
        <v>361</v>
      </c>
      <c r="H131" s="184">
        <v>40</v>
      </c>
      <c r="I131" s="185"/>
      <c r="J131" s="186">
        <f t="shared" si="10"/>
        <v>0</v>
      </c>
      <c r="K131" s="182" t="s">
        <v>19</v>
      </c>
      <c r="L131" s="41"/>
      <c r="M131" s="187" t="s">
        <v>19</v>
      </c>
      <c r="N131" s="188" t="s">
        <v>44</v>
      </c>
      <c r="O131" s="66"/>
      <c r="P131" s="189">
        <f t="shared" si="11"/>
        <v>0</v>
      </c>
      <c r="Q131" s="189">
        <v>0</v>
      </c>
      <c r="R131" s="189">
        <f t="shared" si="12"/>
        <v>0</v>
      </c>
      <c r="S131" s="189">
        <v>0</v>
      </c>
      <c r="T131" s="190">
        <f t="shared" si="13"/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191" t="s">
        <v>354</v>
      </c>
      <c r="AT131" s="191" t="s">
        <v>148</v>
      </c>
      <c r="AU131" s="191" t="s">
        <v>83</v>
      </c>
      <c r="AY131" s="19" t="s">
        <v>146</v>
      </c>
      <c r="BE131" s="192">
        <f t="shared" si="14"/>
        <v>0</v>
      </c>
      <c r="BF131" s="192">
        <f t="shared" si="15"/>
        <v>0</v>
      </c>
      <c r="BG131" s="192">
        <f t="shared" si="16"/>
        <v>0</v>
      </c>
      <c r="BH131" s="192">
        <f t="shared" si="17"/>
        <v>0</v>
      </c>
      <c r="BI131" s="192">
        <f t="shared" si="18"/>
        <v>0</v>
      </c>
      <c r="BJ131" s="19" t="s">
        <v>81</v>
      </c>
      <c r="BK131" s="192">
        <f t="shared" si="19"/>
        <v>0</v>
      </c>
      <c r="BL131" s="19" t="s">
        <v>354</v>
      </c>
      <c r="BM131" s="191" t="s">
        <v>1080</v>
      </c>
    </row>
    <row r="132" spans="1:65" s="2" customFormat="1" ht="16.5" customHeight="1">
      <c r="A132" s="36"/>
      <c r="B132" s="37"/>
      <c r="C132" s="180" t="s">
        <v>447</v>
      </c>
      <c r="D132" s="180" t="s">
        <v>148</v>
      </c>
      <c r="E132" s="181" t="s">
        <v>1081</v>
      </c>
      <c r="F132" s="182" t="s">
        <v>1082</v>
      </c>
      <c r="G132" s="183" t="s">
        <v>361</v>
      </c>
      <c r="H132" s="184">
        <v>30</v>
      </c>
      <c r="I132" s="185"/>
      <c r="J132" s="186">
        <f t="shared" si="10"/>
        <v>0</v>
      </c>
      <c r="K132" s="182" t="s">
        <v>19</v>
      </c>
      <c r="L132" s="41"/>
      <c r="M132" s="187" t="s">
        <v>19</v>
      </c>
      <c r="N132" s="188" t="s">
        <v>44</v>
      </c>
      <c r="O132" s="66"/>
      <c r="P132" s="189">
        <f t="shared" si="11"/>
        <v>0</v>
      </c>
      <c r="Q132" s="189">
        <v>0</v>
      </c>
      <c r="R132" s="189">
        <f t="shared" si="12"/>
        <v>0</v>
      </c>
      <c r="S132" s="189">
        <v>0</v>
      </c>
      <c r="T132" s="190">
        <f t="shared" si="13"/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191" t="s">
        <v>354</v>
      </c>
      <c r="AT132" s="191" t="s">
        <v>148</v>
      </c>
      <c r="AU132" s="191" t="s">
        <v>83</v>
      </c>
      <c r="AY132" s="19" t="s">
        <v>146</v>
      </c>
      <c r="BE132" s="192">
        <f t="shared" si="14"/>
        <v>0</v>
      </c>
      <c r="BF132" s="192">
        <f t="shared" si="15"/>
        <v>0</v>
      </c>
      <c r="BG132" s="192">
        <f t="shared" si="16"/>
        <v>0</v>
      </c>
      <c r="BH132" s="192">
        <f t="shared" si="17"/>
        <v>0</v>
      </c>
      <c r="BI132" s="192">
        <f t="shared" si="18"/>
        <v>0</v>
      </c>
      <c r="BJ132" s="19" t="s">
        <v>81</v>
      </c>
      <c r="BK132" s="192">
        <f t="shared" si="19"/>
        <v>0</v>
      </c>
      <c r="BL132" s="19" t="s">
        <v>354</v>
      </c>
      <c r="BM132" s="191" t="s">
        <v>1083</v>
      </c>
    </row>
    <row r="133" spans="1:65" s="2" customFormat="1" ht="24.2" customHeight="1">
      <c r="A133" s="36"/>
      <c r="B133" s="37"/>
      <c r="C133" s="180" t="s">
        <v>454</v>
      </c>
      <c r="D133" s="180" t="s">
        <v>148</v>
      </c>
      <c r="E133" s="181" t="s">
        <v>1084</v>
      </c>
      <c r="F133" s="182" t="s">
        <v>1085</v>
      </c>
      <c r="G133" s="183" t="s">
        <v>361</v>
      </c>
      <c r="H133" s="184">
        <v>100</v>
      </c>
      <c r="I133" s="185"/>
      <c r="J133" s="186">
        <f t="shared" si="10"/>
        <v>0</v>
      </c>
      <c r="K133" s="182" t="s">
        <v>19</v>
      </c>
      <c r="L133" s="41"/>
      <c r="M133" s="187" t="s">
        <v>19</v>
      </c>
      <c r="N133" s="188" t="s">
        <v>44</v>
      </c>
      <c r="O133" s="66"/>
      <c r="P133" s="189">
        <f t="shared" si="11"/>
        <v>0</v>
      </c>
      <c r="Q133" s="189">
        <v>0</v>
      </c>
      <c r="R133" s="189">
        <f t="shared" si="12"/>
        <v>0</v>
      </c>
      <c r="S133" s="189">
        <v>0</v>
      </c>
      <c r="T133" s="190">
        <f t="shared" si="13"/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191" t="s">
        <v>354</v>
      </c>
      <c r="AT133" s="191" t="s">
        <v>148</v>
      </c>
      <c r="AU133" s="191" t="s">
        <v>83</v>
      </c>
      <c r="AY133" s="19" t="s">
        <v>146</v>
      </c>
      <c r="BE133" s="192">
        <f t="shared" si="14"/>
        <v>0</v>
      </c>
      <c r="BF133" s="192">
        <f t="shared" si="15"/>
        <v>0</v>
      </c>
      <c r="BG133" s="192">
        <f t="shared" si="16"/>
        <v>0</v>
      </c>
      <c r="BH133" s="192">
        <f t="shared" si="17"/>
        <v>0</v>
      </c>
      <c r="BI133" s="192">
        <f t="shared" si="18"/>
        <v>0</v>
      </c>
      <c r="BJ133" s="19" t="s">
        <v>81</v>
      </c>
      <c r="BK133" s="192">
        <f t="shared" si="19"/>
        <v>0</v>
      </c>
      <c r="BL133" s="19" t="s">
        <v>354</v>
      </c>
      <c r="BM133" s="191" t="s">
        <v>1086</v>
      </c>
    </row>
    <row r="134" spans="1:65" s="2" customFormat="1" ht="16.5" customHeight="1">
      <c r="A134" s="36"/>
      <c r="B134" s="37"/>
      <c r="C134" s="180" t="s">
        <v>459</v>
      </c>
      <c r="D134" s="180" t="s">
        <v>148</v>
      </c>
      <c r="E134" s="181" t="s">
        <v>1087</v>
      </c>
      <c r="F134" s="182" t="s">
        <v>1088</v>
      </c>
      <c r="G134" s="183" t="s">
        <v>361</v>
      </c>
      <c r="H134" s="184">
        <v>20</v>
      </c>
      <c r="I134" s="185"/>
      <c r="J134" s="186">
        <f t="shared" si="10"/>
        <v>0</v>
      </c>
      <c r="K134" s="182" t="s">
        <v>19</v>
      </c>
      <c r="L134" s="41"/>
      <c r="M134" s="187" t="s">
        <v>19</v>
      </c>
      <c r="N134" s="188" t="s">
        <v>44</v>
      </c>
      <c r="O134" s="66"/>
      <c r="P134" s="189">
        <f t="shared" si="11"/>
        <v>0</v>
      </c>
      <c r="Q134" s="189">
        <v>0</v>
      </c>
      <c r="R134" s="189">
        <f t="shared" si="12"/>
        <v>0</v>
      </c>
      <c r="S134" s="189">
        <v>0</v>
      </c>
      <c r="T134" s="190">
        <f t="shared" si="13"/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191" t="s">
        <v>354</v>
      </c>
      <c r="AT134" s="191" t="s">
        <v>148</v>
      </c>
      <c r="AU134" s="191" t="s">
        <v>83</v>
      </c>
      <c r="AY134" s="19" t="s">
        <v>146</v>
      </c>
      <c r="BE134" s="192">
        <f t="shared" si="14"/>
        <v>0</v>
      </c>
      <c r="BF134" s="192">
        <f t="shared" si="15"/>
        <v>0</v>
      </c>
      <c r="BG134" s="192">
        <f t="shared" si="16"/>
        <v>0</v>
      </c>
      <c r="BH134" s="192">
        <f t="shared" si="17"/>
        <v>0</v>
      </c>
      <c r="BI134" s="192">
        <f t="shared" si="18"/>
        <v>0</v>
      </c>
      <c r="BJ134" s="19" t="s">
        <v>81</v>
      </c>
      <c r="BK134" s="192">
        <f t="shared" si="19"/>
        <v>0</v>
      </c>
      <c r="BL134" s="19" t="s">
        <v>354</v>
      </c>
      <c r="BM134" s="191" t="s">
        <v>1089</v>
      </c>
    </row>
    <row r="135" spans="1:65" s="2" customFormat="1" ht="16.5" customHeight="1">
      <c r="A135" s="36"/>
      <c r="B135" s="37"/>
      <c r="C135" s="180" t="s">
        <v>464</v>
      </c>
      <c r="D135" s="180" t="s">
        <v>148</v>
      </c>
      <c r="E135" s="181" t="s">
        <v>1090</v>
      </c>
      <c r="F135" s="182" t="s">
        <v>1091</v>
      </c>
      <c r="G135" s="183" t="s">
        <v>361</v>
      </c>
      <c r="H135" s="184">
        <v>170</v>
      </c>
      <c r="I135" s="185"/>
      <c r="J135" s="186">
        <f t="shared" si="10"/>
        <v>0</v>
      </c>
      <c r="K135" s="182" t="s">
        <v>19</v>
      </c>
      <c r="L135" s="41"/>
      <c r="M135" s="187" t="s">
        <v>19</v>
      </c>
      <c r="N135" s="188" t="s">
        <v>44</v>
      </c>
      <c r="O135" s="66"/>
      <c r="P135" s="189">
        <f t="shared" si="11"/>
        <v>0</v>
      </c>
      <c r="Q135" s="189">
        <v>0</v>
      </c>
      <c r="R135" s="189">
        <f t="shared" si="12"/>
        <v>0</v>
      </c>
      <c r="S135" s="189">
        <v>0</v>
      </c>
      <c r="T135" s="190">
        <f t="shared" si="13"/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191" t="s">
        <v>354</v>
      </c>
      <c r="AT135" s="191" t="s">
        <v>148</v>
      </c>
      <c r="AU135" s="191" t="s">
        <v>83</v>
      </c>
      <c r="AY135" s="19" t="s">
        <v>146</v>
      </c>
      <c r="BE135" s="192">
        <f t="shared" si="14"/>
        <v>0</v>
      </c>
      <c r="BF135" s="192">
        <f t="shared" si="15"/>
        <v>0</v>
      </c>
      <c r="BG135" s="192">
        <f t="shared" si="16"/>
        <v>0</v>
      </c>
      <c r="BH135" s="192">
        <f t="shared" si="17"/>
        <v>0</v>
      </c>
      <c r="BI135" s="192">
        <f t="shared" si="18"/>
        <v>0</v>
      </c>
      <c r="BJ135" s="19" t="s">
        <v>81</v>
      </c>
      <c r="BK135" s="192">
        <f t="shared" si="19"/>
        <v>0</v>
      </c>
      <c r="BL135" s="19" t="s">
        <v>354</v>
      </c>
      <c r="BM135" s="191" t="s">
        <v>1092</v>
      </c>
    </row>
    <row r="136" spans="1:65" s="2" customFormat="1" ht="16.5" customHeight="1">
      <c r="A136" s="36"/>
      <c r="B136" s="37"/>
      <c r="C136" s="180" t="s">
        <v>474</v>
      </c>
      <c r="D136" s="180" t="s">
        <v>148</v>
      </c>
      <c r="E136" s="181" t="s">
        <v>1093</v>
      </c>
      <c r="F136" s="182" t="s">
        <v>1094</v>
      </c>
      <c r="G136" s="183" t="s">
        <v>361</v>
      </c>
      <c r="H136" s="184">
        <v>100</v>
      </c>
      <c r="I136" s="185"/>
      <c r="J136" s="186">
        <f t="shared" si="10"/>
        <v>0</v>
      </c>
      <c r="K136" s="182" t="s">
        <v>19</v>
      </c>
      <c r="L136" s="41"/>
      <c r="M136" s="187" t="s">
        <v>19</v>
      </c>
      <c r="N136" s="188" t="s">
        <v>44</v>
      </c>
      <c r="O136" s="66"/>
      <c r="P136" s="189">
        <f t="shared" si="11"/>
        <v>0</v>
      </c>
      <c r="Q136" s="189">
        <v>0</v>
      </c>
      <c r="R136" s="189">
        <f t="shared" si="12"/>
        <v>0</v>
      </c>
      <c r="S136" s="189">
        <v>0</v>
      </c>
      <c r="T136" s="190">
        <f t="shared" si="13"/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191" t="s">
        <v>354</v>
      </c>
      <c r="AT136" s="191" t="s">
        <v>148</v>
      </c>
      <c r="AU136" s="191" t="s">
        <v>83</v>
      </c>
      <c r="AY136" s="19" t="s">
        <v>146</v>
      </c>
      <c r="BE136" s="192">
        <f t="shared" si="14"/>
        <v>0</v>
      </c>
      <c r="BF136" s="192">
        <f t="shared" si="15"/>
        <v>0</v>
      </c>
      <c r="BG136" s="192">
        <f t="shared" si="16"/>
        <v>0</v>
      </c>
      <c r="BH136" s="192">
        <f t="shared" si="17"/>
        <v>0</v>
      </c>
      <c r="BI136" s="192">
        <f t="shared" si="18"/>
        <v>0</v>
      </c>
      <c r="BJ136" s="19" t="s">
        <v>81</v>
      </c>
      <c r="BK136" s="192">
        <f t="shared" si="19"/>
        <v>0</v>
      </c>
      <c r="BL136" s="19" t="s">
        <v>354</v>
      </c>
      <c r="BM136" s="191" t="s">
        <v>1095</v>
      </c>
    </row>
    <row r="137" spans="1:65" s="2" customFormat="1" ht="16.5" customHeight="1">
      <c r="A137" s="36"/>
      <c r="B137" s="37"/>
      <c r="C137" s="180" t="s">
        <v>489</v>
      </c>
      <c r="D137" s="180" t="s">
        <v>148</v>
      </c>
      <c r="E137" s="181" t="s">
        <v>1096</v>
      </c>
      <c r="F137" s="182" t="s">
        <v>1097</v>
      </c>
      <c r="G137" s="183" t="s">
        <v>361</v>
      </c>
      <c r="H137" s="184">
        <v>30</v>
      </c>
      <c r="I137" s="185"/>
      <c r="J137" s="186">
        <f t="shared" si="10"/>
        <v>0</v>
      </c>
      <c r="K137" s="182" t="s">
        <v>19</v>
      </c>
      <c r="L137" s="41"/>
      <c r="M137" s="187" t="s">
        <v>19</v>
      </c>
      <c r="N137" s="188" t="s">
        <v>44</v>
      </c>
      <c r="O137" s="66"/>
      <c r="P137" s="189">
        <f t="shared" si="11"/>
        <v>0</v>
      </c>
      <c r="Q137" s="189">
        <v>0</v>
      </c>
      <c r="R137" s="189">
        <f t="shared" si="12"/>
        <v>0</v>
      </c>
      <c r="S137" s="189">
        <v>0</v>
      </c>
      <c r="T137" s="190">
        <f t="shared" si="13"/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191" t="s">
        <v>354</v>
      </c>
      <c r="AT137" s="191" t="s">
        <v>148</v>
      </c>
      <c r="AU137" s="191" t="s">
        <v>83</v>
      </c>
      <c r="AY137" s="19" t="s">
        <v>146</v>
      </c>
      <c r="BE137" s="192">
        <f t="shared" si="14"/>
        <v>0</v>
      </c>
      <c r="BF137" s="192">
        <f t="shared" si="15"/>
        <v>0</v>
      </c>
      <c r="BG137" s="192">
        <f t="shared" si="16"/>
        <v>0</v>
      </c>
      <c r="BH137" s="192">
        <f t="shared" si="17"/>
        <v>0</v>
      </c>
      <c r="BI137" s="192">
        <f t="shared" si="18"/>
        <v>0</v>
      </c>
      <c r="BJ137" s="19" t="s">
        <v>81</v>
      </c>
      <c r="BK137" s="192">
        <f t="shared" si="19"/>
        <v>0</v>
      </c>
      <c r="BL137" s="19" t="s">
        <v>354</v>
      </c>
      <c r="BM137" s="191" t="s">
        <v>1098</v>
      </c>
    </row>
    <row r="138" spans="1:65" s="12" customFormat="1" ht="22.9" customHeight="1">
      <c r="B138" s="164"/>
      <c r="C138" s="165"/>
      <c r="D138" s="166" t="s">
        <v>72</v>
      </c>
      <c r="E138" s="178" t="s">
        <v>1099</v>
      </c>
      <c r="F138" s="178" t="s">
        <v>1100</v>
      </c>
      <c r="G138" s="165"/>
      <c r="H138" s="165"/>
      <c r="I138" s="168"/>
      <c r="J138" s="179">
        <f>BK138</f>
        <v>0</v>
      </c>
      <c r="K138" s="165"/>
      <c r="L138" s="170"/>
      <c r="M138" s="171"/>
      <c r="N138" s="172"/>
      <c r="O138" s="172"/>
      <c r="P138" s="173">
        <f>SUM(P139:P146)</f>
        <v>0</v>
      </c>
      <c r="Q138" s="172"/>
      <c r="R138" s="173">
        <f>SUM(R139:R146)</f>
        <v>0</v>
      </c>
      <c r="S138" s="172"/>
      <c r="T138" s="174">
        <f>SUM(T139:T146)</f>
        <v>0</v>
      </c>
      <c r="AR138" s="175" t="s">
        <v>83</v>
      </c>
      <c r="AT138" s="176" t="s">
        <v>72</v>
      </c>
      <c r="AU138" s="176" t="s">
        <v>81</v>
      </c>
      <c r="AY138" s="175" t="s">
        <v>146</v>
      </c>
      <c r="BK138" s="177">
        <f>SUM(BK139:BK146)</f>
        <v>0</v>
      </c>
    </row>
    <row r="139" spans="1:65" s="2" customFormat="1" ht="111.75" customHeight="1">
      <c r="A139" s="36"/>
      <c r="B139" s="37"/>
      <c r="C139" s="180" t="s">
        <v>496</v>
      </c>
      <c r="D139" s="180" t="s">
        <v>148</v>
      </c>
      <c r="E139" s="181" t="s">
        <v>1101</v>
      </c>
      <c r="F139" s="182" t="s">
        <v>1102</v>
      </c>
      <c r="G139" s="183" t="s">
        <v>230</v>
      </c>
      <c r="H139" s="184">
        <v>10</v>
      </c>
      <c r="I139" s="185"/>
      <c r="J139" s="186">
        <f t="shared" ref="J139:J146" si="20">ROUND(I139*H139,2)</f>
        <v>0</v>
      </c>
      <c r="K139" s="182" t="s">
        <v>19</v>
      </c>
      <c r="L139" s="41"/>
      <c r="M139" s="187" t="s">
        <v>19</v>
      </c>
      <c r="N139" s="188" t="s">
        <v>44</v>
      </c>
      <c r="O139" s="66"/>
      <c r="P139" s="189">
        <f t="shared" ref="P139:P146" si="21">O139*H139</f>
        <v>0</v>
      </c>
      <c r="Q139" s="189">
        <v>0</v>
      </c>
      <c r="R139" s="189">
        <f t="shared" ref="R139:R146" si="22">Q139*H139</f>
        <v>0</v>
      </c>
      <c r="S139" s="189">
        <v>0</v>
      </c>
      <c r="T139" s="190">
        <f t="shared" ref="T139:T146" si="23"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191" t="s">
        <v>354</v>
      </c>
      <c r="AT139" s="191" t="s">
        <v>148</v>
      </c>
      <c r="AU139" s="191" t="s">
        <v>83</v>
      </c>
      <c r="AY139" s="19" t="s">
        <v>146</v>
      </c>
      <c r="BE139" s="192">
        <f t="shared" ref="BE139:BE146" si="24">IF(N139="základní",J139,0)</f>
        <v>0</v>
      </c>
      <c r="BF139" s="192">
        <f t="shared" ref="BF139:BF146" si="25">IF(N139="snížená",J139,0)</f>
        <v>0</v>
      </c>
      <c r="BG139" s="192">
        <f t="shared" ref="BG139:BG146" si="26">IF(N139="zákl. přenesená",J139,0)</f>
        <v>0</v>
      </c>
      <c r="BH139" s="192">
        <f t="shared" ref="BH139:BH146" si="27">IF(N139="sníž. přenesená",J139,0)</f>
        <v>0</v>
      </c>
      <c r="BI139" s="192">
        <f t="shared" ref="BI139:BI146" si="28">IF(N139="nulová",J139,0)</f>
        <v>0</v>
      </c>
      <c r="BJ139" s="19" t="s">
        <v>81</v>
      </c>
      <c r="BK139" s="192">
        <f t="shared" ref="BK139:BK146" si="29">ROUND(I139*H139,2)</f>
        <v>0</v>
      </c>
      <c r="BL139" s="19" t="s">
        <v>354</v>
      </c>
      <c r="BM139" s="191" t="s">
        <v>1103</v>
      </c>
    </row>
    <row r="140" spans="1:65" s="2" customFormat="1" ht="24.2" customHeight="1">
      <c r="A140" s="36"/>
      <c r="B140" s="37"/>
      <c r="C140" s="180" t="s">
        <v>501</v>
      </c>
      <c r="D140" s="180" t="s">
        <v>148</v>
      </c>
      <c r="E140" s="181" t="s">
        <v>1104</v>
      </c>
      <c r="F140" s="182" t="s">
        <v>1105</v>
      </c>
      <c r="G140" s="183" t="s">
        <v>230</v>
      </c>
      <c r="H140" s="184">
        <v>30</v>
      </c>
      <c r="I140" s="185"/>
      <c r="J140" s="186">
        <f t="shared" si="20"/>
        <v>0</v>
      </c>
      <c r="K140" s="182" t="s">
        <v>19</v>
      </c>
      <c r="L140" s="41"/>
      <c r="M140" s="187" t="s">
        <v>19</v>
      </c>
      <c r="N140" s="188" t="s">
        <v>44</v>
      </c>
      <c r="O140" s="66"/>
      <c r="P140" s="189">
        <f t="shared" si="21"/>
        <v>0</v>
      </c>
      <c r="Q140" s="189">
        <v>0</v>
      </c>
      <c r="R140" s="189">
        <f t="shared" si="22"/>
        <v>0</v>
      </c>
      <c r="S140" s="189">
        <v>0</v>
      </c>
      <c r="T140" s="190">
        <f t="shared" si="23"/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191" t="s">
        <v>354</v>
      </c>
      <c r="AT140" s="191" t="s">
        <v>148</v>
      </c>
      <c r="AU140" s="191" t="s">
        <v>83</v>
      </c>
      <c r="AY140" s="19" t="s">
        <v>146</v>
      </c>
      <c r="BE140" s="192">
        <f t="shared" si="24"/>
        <v>0</v>
      </c>
      <c r="BF140" s="192">
        <f t="shared" si="25"/>
        <v>0</v>
      </c>
      <c r="BG140" s="192">
        <f t="shared" si="26"/>
        <v>0</v>
      </c>
      <c r="BH140" s="192">
        <f t="shared" si="27"/>
        <v>0</v>
      </c>
      <c r="BI140" s="192">
        <f t="shared" si="28"/>
        <v>0</v>
      </c>
      <c r="BJ140" s="19" t="s">
        <v>81</v>
      </c>
      <c r="BK140" s="192">
        <f t="shared" si="29"/>
        <v>0</v>
      </c>
      <c r="BL140" s="19" t="s">
        <v>354</v>
      </c>
      <c r="BM140" s="191" t="s">
        <v>1106</v>
      </c>
    </row>
    <row r="141" spans="1:65" s="2" customFormat="1" ht="24.2" customHeight="1">
      <c r="A141" s="36"/>
      <c r="B141" s="37"/>
      <c r="C141" s="180" t="s">
        <v>506</v>
      </c>
      <c r="D141" s="180" t="s">
        <v>148</v>
      </c>
      <c r="E141" s="181" t="s">
        <v>1107</v>
      </c>
      <c r="F141" s="182" t="s">
        <v>1108</v>
      </c>
      <c r="G141" s="183" t="s">
        <v>230</v>
      </c>
      <c r="H141" s="184">
        <v>10</v>
      </c>
      <c r="I141" s="185"/>
      <c r="J141" s="186">
        <f t="shared" si="20"/>
        <v>0</v>
      </c>
      <c r="K141" s="182" t="s">
        <v>19</v>
      </c>
      <c r="L141" s="41"/>
      <c r="M141" s="187" t="s">
        <v>19</v>
      </c>
      <c r="N141" s="188" t="s">
        <v>44</v>
      </c>
      <c r="O141" s="66"/>
      <c r="P141" s="189">
        <f t="shared" si="21"/>
        <v>0</v>
      </c>
      <c r="Q141" s="189">
        <v>0</v>
      </c>
      <c r="R141" s="189">
        <f t="shared" si="22"/>
        <v>0</v>
      </c>
      <c r="S141" s="189">
        <v>0</v>
      </c>
      <c r="T141" s="190">
        <f t="shared" si="23"/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191" t="s">
        <v>354</v>
      </c>
      <c r="AT141" s="191" t="s">
        <v>148</v>
      </c>
      <c r="AU141" s="191" t="s">
        <v>83</v>
      </c>
      <c r="AY141" s="19" t="s">
        <v>146</v>
      </c>
      <c r="BE141" s="192">
        <f t="shared" si="24"/>
        <v>0</v>
      </c>
      <c r="BF141" s="192">
        <f t="shared" si="25"/>
        <v>0</v>
      </c>
      <c r="BG141" s="192">
        <f t="shared" si="26"/>
        <v>0</v>
      </c>
      <c r="BH141" s="192">
        <f t="shared" si="27"/>
        <v>0</v>
      </c>
      <c r="BI141" s="192">
        <f t="shared" si="28"/>
        <v>0</v>
      </c>
      <c r="BJ141" s="19" t="s">
        <v>81</v>
      </c>
      <c r="BK141" s="192">
        <f t="shared" si="29"/>
        <v>0</v>
      </c>
      <c r="BL141" s="19" t="s">
        <v>354</v>
      </c>
      <c r="BM141" s="191" t="s">
        <v>1109</v>
      </c>
    </row>
    <row r="142" spans="1:65" s="2" customFormat="1" ht="21.75" customHeight="1">
      <c r="A142" s="36"/>
      <c r="B142" s="37"/>
      <c r="C142" s="180" t="s">
        <v>513</v>
      </c>
      <c r="D142" s="180" t="s">
        <v>148</v>
      </c>
      <c r="E142" s="181" t="s">
        <v>1110</v>
      </c>
      <c r="F142" s="182" t="s">
        <v>1111</v>
      </c>
      <c r="G142" s="183" t="s">
        <v>230</v>
      </c>
      <c r="H142" s="184">
        <v>148</v>
      </c>
      <c r="I142" s="185"/>
      <c r="J142" s="186">
        <f t="shared" si="20"/>
        <v>0</v>
      </c>
      <c r="K142" s="182" t="s">
        <v>19</v>
      </c>
      <c r="L142" s="41"/>
      <c r="M142" s="187" t="s">
        <v>19</v>
      </c>
      <c r="N142" s="188" t="s">
        <v>44</v>
      </c>
      <c r="O142" s="66"/>
      <c r="P142" s="189">
        <f t="shared" si="21"/>
        <v>0</v>
      </c>
      <c r="Q142" s="189">
        <v>0</v>
      </c>
      <c r="R142" s="189">
        <f t="shared" si="22"/>
        <v>0</v>
      </c>
      <c r="S142" s="189">
        <v>0</v>
      </c>
      <c r="T142" s="190">
        <f t="shared" si="23"/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191" t="s">
        <v>354</v>
      </c>
      <c r="AT142" s="191" t="s">
        <v>148</v>
      </c>
      <c r="AU142" s="191" t="s">
        <v>83</v>
      </c>
      <c r="AY142" s="19" t="s">
        <v>146</v>
      </c>
      <c r="BE142" s="192">
        <f t="shared" si="24"/>
        <v>0</v>
      </c>
      <c r="BF142" s="192">
        <f t="shared" si="25"/>
        <v>0</v>
      </c>
      <c r="BG142" s="192">
        <f t="shared" si="26"/>
        <v>0</v>
      </c>
      <c r="BH142" s="192">
        <f t="shared" si="27"/>
        <v>0</v>
      </c>
      <c r="BI142" s="192">
        <f t="shared" si="28"/>
        <v>0</v>
      </c>
      <c r="BJ142" s="19" t="s">
        <v>81</v>
      </c>
      <c r="BK142" s="192">
        <f t="shared" si="29"/>
        <v>0</v>
      </c>
      <c r="BL142" s="19" t="s">
        <v>354</v>
      </c>
      <c r="BM142" s="191" t="s">
        <v>1112</v>
      </c>
    </row>
    <row r="143" spans="1:65" s="2" customFormat="1" ht="16.5" customHeight="1">
      <c r="A143" s="36"/>
      <c r="B143" s="37"/>
      <c r="C143" s="180" t="s">
        <v>529</v>
      </c>
      <c r="D143" s="180" t="s">
        <v>148</v>
      </c>
      <c r="E143" s="181" t="s">
        <v>1113</v>
      </c>
      <c r="F143" s="182" t="s">
        <v>1114</v>
      </c>
      <c r="G143" s="183" t="s">
        <v>361</v>
      </c>
      <c r="H143" s="184">
        <v>400</v>
      </c>
      <c r="I143" s="185"/>
      <c r="J143" s="186">
        <f t="shared" si="20"/>
        <v>0</v>
      </c>
      <c r="K143" s="182" t="s">
        <v>19</v>
      </c>
      <c r="L143" s="41"/>
      <c r="M143" s="187" t="s">
        <v>19</v>
      </c>
      <c r="N143" s="188" t="s">
        <v>44</v>
      </c>
      <c r="O143" s="66"/>
      <c r="P143" s="189">
        <f t="shared" si="21"/>
        <v>0</v>
      </c>
      <c r="Q143" s="189">
        <v>0</v>
      </c>
      <c r="R143" s="189">
        <f t="shared" si="22"/>
        <v>0</v>
      </c>
      <c r="S143" s="189">
        <v>0</v>
      </c>
      <c r="T143" s="190">
        <f t="shared" si="23"/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191" t="s">
        <v>354</v>
      </c>
      <c r="AT143" s="191" t="s">
        <v>148</v>
      </c>
      <c r="AU143" s="191" t="s">
        <v>83</v>
      </c>
      <c r="AY143" s="19" t="s">
        <v>146</v>
      </c>
      <c r="BE143" s="192">
        <f t="shared" si="24"/>
        <v>0</v>
      </c>
      <c r="BF143" s="192">
        <f t="shared" si="25"/>
        <v>0</v>
      </c>
      <c r="BG143" s="192">
        <f t="shared" si="26"/>
        <v>0</v>
      </c>
      <c r="BH143" s="192">
        <f t="shared" si="27"/>
        <v>0</v>
      </c>
      <c r="BI143" s="192">
        <f t="shared" si="28"/>
        <v>0</v>
      </c>
      <c r="BJ143" s="19" t="s">
        <v>81</v>
      </c>
      <c r="BK143" s="192">
        <f t="shared" si="29"/>
        <v>0</v>
      </c>
      <c r="BL143" s="19" t="s">
        <v>354</v>
      </c>
      <c r="BM143" s="191" t="s">
        <v>1115</v>
      </c>
    </row>
    <row r="144" spans="1:65" s="2" customFormat="1" ht="16.5" customHeight="1">
      <c r="A144" s="36"/>
      <c r="B144" s="37"/>
      <c r="C144" s="180" t="s">
        <v>534</v>
      </c>
      <c r="D144" s="180" t="s">
        <v>148</v>
      </c>
      <c r="E144" s="181" t="s">
        <v>1116</v>
      </c>
      <c r="F144" s="182" t="s">
        <v>1117</v>
      </c>
      <c r="G144" s="183" t="s">
        <v>361</v>
      </c>
      <c r="H144" s="184">
        <v>140</v>
      </c>
      <c r="I144" s="185"/>
      <c r="J144" s="186">
        <f t="shared" si="20"/>
        <v>0</v>
      </c>
      <c r="K144" s="182" t="s">
        <v>19</v>
      </c>
      <c r="L144" s="41"/>
      <c r="M144" s="187" t="s">
        <v>19</v>
      </c>
      <c r="N144" s="188" t="s">
        <v>44</v>
      </c>
      <c r="O144" s="66"/>
      <c r="P144" s="189">
        <f t="shared" si="21"/>
        <v>0</v>
      </c>
      <c r="Q144" s="189">
        <v>0</v>
      </c>
      <c r="R144" s="189">
        <f t="shared" si="22"/>
        <v>0</v>
      </c>
      <c r="S144" s="189">
        <v>0</v>
      </c>
      <c r="T144" s="190">
        <f t="shared" si="23"/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191" t="s">
        <v>354</v>
      </c>
      <c r="AT144" s="191" t="s">
        <v>148</v>
      </c>
      <c r="AU144" s="191" t="s">
        <v>83</v>
      </c>
      <c r="AY144" s="19" t="s">
        <v>146</v>
      </c>
      <c r="BE144" s="192">
        <f t="shared" si="24"/>
        <v>0</v>
      </c>
      <c r="BF144" s="192">
        <f t="shared" si="25"/>
        <v>0</v>
      </c>
      <c r="BG144" s="192">
        <f t="shared" si="26"/>
        <v>0</v>
      </c>
      <c r="BH144" s="192">
        <f t="shared" si="27"/>
        <v>0</v>
      </c>
      <c r="BI144" s="192">
        <f t="shared" si="28"/>
        <v>0</v>
      </c>
      <c r="BJ144" s="19" t="s">
        <v>81</v>
      </c>
      <c r="BK144" s="192">
        <f t="shared" si="29"/>
        <v>0</v>
      </c>
      <c r="BL144" s="19" t="s">
        <v>354</v>
      </c>
      <c r="BM144" s="191" t="s">
        <v>1118</v>
      </c>
    </row>
    <row r="145" spans="1:65" s="2" customFormat="1" ht="16.5" customHeight="1">
      <c r="A145" s="36"/>
      <c r="B145" s="37"/>
      <c r="C145" s="180" t="s">
        <v>539</v>
      </c>
      <c r="D145" s="180" t="s">
        <v>148</v>
      </c>
      <c r="E145" s="181" t="s">
        <v>1119</v>
      </c>
      <c r="F145" s="182" t="s">
        <v>1120</v>
      </c>
      <c r="G145" s="183" t="s">
        <v>230</v>
      </c>
      <c r="H145" s="184">
        <v>20</v>
      </c>
      <c r="I145" s="185"/>
      <c r="J145" s="186">
        <f t="shared" si="20"/>
        <v>0</v>
      </c>
      <c r="K145" s="182" t="s">
        <v>19</v>
      </c>
      <c r="L145" s="41"/>
      <c r="M145" s="187" t="s">
        <v>19</v>
      </c>
      <c r="N145" s="188" t="s">
        <v>44</v>
      </c>
      <c r="O145" s="66"/>
      <c r="P145" s="189">
        <f t="shared" si="21"/>
        <v>0</v>
      </c>
      <c r="Q145" s="189">
        <v>0</v>
      </c>
      <c r="R145" s="189">
        <f t="shared" si="22"/>
        <v>0</v>
      </c>
      <c r="S145" s="189">
        <v>0</v>
      </c>
      <c r="T145" s="190">
        <f t="shared" si="23"/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191" t="s">
        <v>354</v>
      </c>
      <c r="AT145" s="191" t="s">
        <v>148</v>
      </c>
      <c r="AU145" s="191" t="s">
        <v>83</v>
      </c>
      <c r="AY145" s="19" t="s">
        <v>146</v>
      </c>
      <c r="BE145" s="192">
        <f t="shared" si="24"/>
        <v>0</v>
      </c>
      <c r="BF145" s="192">
        <f t="shared" si="25"/>
        <v>0</v>
      </c>
      <c r="BG145" s="192">
        <f t="shared" si="26"/>
        <v>0</v>
      </c>
      <c r="BH145" s="192">
        <f t="shared" si="27"/>
        <v>0</v>
      </c>
      <c r="BI145" s="192">
        <f t="shared" si="28"/>
        <v>0</v>
      </c>
      <c r="BJ145" s="19" t="s">
        <v>81</v>
      </c>
      <c r="BK145" s="192">
        <f t="shared" si="29"/>
        <v>0</v>
      </c>
      <c r="BL145" s="19" t="s">
        <v>354</v>
      </c>
      <c r="BM145" s="191" t="s">
        <v>1121</v>
      </c>
    </row>
    <row r="146" spans="1:65" s="2" customFormat="1" ht="16.5" customHeight="1">
      <c r="A146" s="36"/>
      <c r="B146" s="37"/>
      <c r="C146" s="180" t="s">
        <v>545</v>
      </c>
      <c r="D146" s="180" t="s">
        <v>148</v>
      </c>
      <c r="E146" s="181" t="s">
        <v>1122</v>
      </c>
      <c r="F146" s="182" t="s">
        <v>1123</v>
      </c>
      <c r="G146" s="183" t="s">
        <v>230</v>
      </c>
      <c r="H146" s="184">
        <v>110</v>
      </c>
      <c r="I146" s="185"/>
      <c r="J146" s="186">
        <f t="shared" si="20"/>
        <v>0</v>
      </c>
      <c r="K146" s="182" t="s">
        <v>19</v>
      </c>
      <c r="L146" s="41"/>
      <c r="M146" s="187" t="s">
        <v>19</v>
      </c>
      <c r="N146" s="188" t="s">
        <v>44</v>
      </c>
      <c r="O146" s="66"/>
      <c r="P146" s="189">
        <f t="shared" si="21"/>
        <v>0</v>
      </c>
      <c r="Q146" s="189">
        <v>0</v>
      </c>
      <c r="R146" s="189">
        <f t="shared" si="22"/>
        <v>0</v>
      </c>
      <c r="S146" s="189">
        <v>0</v>
      </c>
      <c r="T146" s="190">
        <f t="shared" si="23"/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191" t="s">
        <v>354</v>
      </c>
      <c r="AT146" s="191" t="s">
        <v>148</v>
      </c>
      <c r="AU146" s="191" t="s">
        <v>83</v>
      </c>
      <c r="AY146" s="19" t="s">
        <v>146</v>
      </c>
      <c r="BE146" s="192">
        <f t="shared" si="24"/>
        <v>0</v>
      </c>
      <c r="BF146" s="192">
        <f t="shared" si="25"/>
        <v>0</v>
      </c>
      <c r="BG146" s="192">
        <f t="shared" si="26"/>
        <v>0</v>
      </c>
      <c r="BH146" s="192">
        <f t="shared" si="27"/>
        <v>0</v>
      </c>
      <c r="BI146" s="192">
        <f t="shared" si="28"/>
        <v>0</v>
      </c>
      <c r="BJ146" s="19" t="s">
        <v>81</v>
      </c>
      <c r="BK146" s="192">
        <f t="shared" si="29"/>
        <v>0</v>
      </c>
      <c r="BL146" s="19" t="s">
        <v>354</v>
      </c>
      <c r="BM146" s="191" t="s">
        <v>1124</v>
      </c>
    </row>
    <row r="147" spans="1:65" s="12" customFormat="1" ht="22.9" customHeight="1">
      <c r="B147" s="164"/>
      <c r="C147" s="165"/>
      <c r="D147" s="166" t="s">
        <v>72</v>
      </c>
      <c r="E147" s="178" t="s">
        <v>1125</v>
      </c>
      <c r="F147" s="178" t="s">
        <v>1126</v>
      </c>
      <c r="G147" s="165"/>
      <c r="H147" s="165"/>
      <c r="I147" s="168"/>
      <c r="J147" s="179">
        <f>BK147</f>
        <v>0</v>
      </c>
      <c r="K147" s="165"/>
      <c r="L147" s="170"/>
      <c r="M147" s="171"/>
      <c r="N147" s="172"/>
      <c r="O147" s="172"/>
      <c r="P147" s="173">
        <f>SUM(P148:P154)</f>
        <v>0</v>
      </c>
      <c r="Q147" s="172"/>
      <c r="R147" s="173">
        <f>SUM(R148:R154)</f>
        <v>0</v>
      </c>
      <c r="S147" s="172"/>
      <c r="T147" s="174">
        <f>SUM(T148:T154)</f>
        <v>0</v>
      </c>
      <c r="AR147" s="175" t="s">
        <v>81</v>
      </c>
      <c r="AT147" s="176" t="s">
        <v>72</v>
      </c>
      <c r="AU147" s="176" t="s">
        <v>81</v>
      </c>
      <c r="AY147" s="175" t="s">
        <v>146</v>
      </c>
      <c r="BK147" s="177">
        <f>SUM(BK148:BK154)</f>
        <v>0</v>
      </c>
    </row>
    <row r="148" spans="1:65" s="2" customFormat="1" ht="16.5" customHeight="1">
      <c r="A148" s="36"/>
      <c r="B148" s="37"/>
      <c r="C148" s="180" t="s">
        <v>552</v>
      </c>
      <c r="D148" s="180" t="s">
        <v>148</v>
      </c>
      <c r="E148" s="181" t="s">
        <v>1127</v>
      </c>
      <c r="F148" s="182" t="s">
        <v>1128</v>
      </c>
      <c r="G148" s="183" t="s">
        <v>230</v>
      </c>
      <c r="H148" s="184">
        <v>2</v>
      </c>
      <c r="I148" s="185"/>
      <c r="J148" s="186">
        <f t="shared" ref="J148:J154" si="30">ROUND(I148*H148,2)</f>
        <v>0</v>
      </c>
      <c r="K148" s="182" t="s">
        <v>19</v>
      </c>
      <c r="L148" s="41"/>
      <c r="M148" s="187" t="s">
        <v>19</v>
      </c>
      <c r="N148" s="188" t="s">
        <v>44</v>
      </c>
      <c r="O148" s="66"/>
      <c r="P148" s="189">
        <f t="shared" ref="P148:P154" si="31">O148*H148</f>
        <v>0</v>
      </c>
      <c r="Q148" s="189">
        <v>0</v>
      </c>
      <c r="R148" s="189">
        <f t="shared" ref="R148:R154" si="32">Q148*H148</f>
        <v>0</v>
      </c>
      <c r="S148" s="189">
        <v>0</v>
      </c>
      <c r="T148" s="190">
        <f t="shared" ref="T148:T154" si="33"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191" t="s">
        <v>354</v>
      </c>
      <c r="AT148" s="191" t="s">
        <v>148</v>
      </c>
      <c r="AU148" s="191" t="s">
        <v>83</v>
      </c>
      <c r="AY148" s="19" t="s">
        <v>146</v>
      </c>
      <c r="BE148" s="192">
        <f t="shared" ref="BE148:BE154" si="34">IF(N148="základní",J148,0)</f>
        <v>0</v>
      </c>
      <c r="BF148" s="192">
        <f t="shared" ref="BF148:BF154" si="35">IF(N148="snížená",J148,0)</f>
        <v>0</v>
      </c>
      <c r="BG148" s="192">
        <f t="shared" ref="BG148:BG154" si="36">IF(N148="zákl. přenesená",J148,0)</f>
        <v>0</v>
      </c>
      <c r="BH148" s="192">
        <f t="shared" ref="BH148:BH154" si="37">IF(N148="sníž. přenesená",J148,0)</f>
        <v>0</v>
      </c>
      <c r="BI148" s="192">
        <f t="shared" ref="BI148:BI154" si="38">IF(N148="nulová",J148,0)</f>
        <v>0</v>
      </c>
      <c r="BJ148" s="19" t="s">
        <v>81</v>
      </c>
      <c r="BK148" s="192">
        <f t="shared" ref="BK148:BK154" si="39">ROUND(I148*H148,2)</f>
        <v>0</v>
      </c>
      <c r="BL148" s="19" t="s">
        <v>354</v>
      </c>
      <c r="BM148" s="191" t="s">
        <v>1129</v>
      </c>
    </row>
    <row r="149" spans="1:65" s="2" customFormat="1" ht="16.5" customHeight="1">
      <c r="A149" s="36"/>
      <c r="B149" s="37"/>
      <c r="C149" s="180" t="s">
        <v>559</v>
      </c>
      <c r="D149" s="180" t="s">
        <v>148</v>
      </c>
      <c r="E149" s="181" t="s">
        <v>1130</v>
      </c>
      <c r="F149" s="182" t="s">
        <v>1131</v>
      </c>
      <c r="G149" s="183" t="s">
        <v>230</v>
      </c>
      <c r="H149" s="184">
        <v>3</v>
      </c>
      <c r="I149" s="185"/>
      <c r="J149" s="186">
        <f t="shared" si="30"/>
        <v>0</v>
      </c>
      <c r="K149" s="182" t="s">
        <v>19</v>
      </c>
      <c r="L149" s="41"/>
      <c r="M149" s="187" t="s">
        <v>19</v>
      </c>
      <c r="N149" s="188" t="s">
        <v>44</v>
      </c>
      <c r="O149" s="66"/>
      <c r="P149" s="189">
        <f t="shared" si="31"/>
        <v>0</v>
      </c>
      <c r="Q149" s="189">
        <v>0</v>
      </c>
      <c r="R149" s="189">
        <f t="shared" si="32"/>
        <v>0</v>
      </c>
      <c r="S149" s="189">
        <v>0</v>
      </c>
      <c r="T149" s="190">
        <f t="shared" si="33"/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191" t="s">
        <v>354</v>
      </c>
      <c r="AT149" s="191" t="s">
        <v>148</v>
      </c>
      <c r="AU149" s="191" t="s">
        <v>83</v>
      </c>
      <c r="AY149" s="19" t="s">
        <v>146</v>
      </c>
      <c r="BE149" s="192">
        <f t="shared" si="34"/>
        <v>0</v>
      </c>
      <c r="BF149" s="192">
        <f t="shared" si="35"/>
        <v>0</v>
      </c>
      <c r="BG149" s="192">
        <f t="shared" si="36"/>
        <v>0</v>
      </c>
      <c r="BH149" s="192">
        <f t="shared" si="37"/>
        <v>0</v>
      </c>
      <c r="BI149" s="192">
        <f t="shared" si="38"/>
        <v>0</v>
      </c>
      <c r="BJ149" s="19" t="s">
        <v>81</v>
      </c>
      <c r="BK149" s="192">
        <f t="shared" si="39"/>
        <v>0</v>
      </c>
      <c r="BL149" s="19" t="s">
        <v>354</v>
      </c>
      <c r="BM149" s="191" t="s">
        <v>1132</v>
      </c>
    </row>
    <row r="150" spans="1:65" s="2" customFormat="1" ht="16.5" customHeight="1">
      <c r="A150" s="36"/>
      <c r="B150" s="37"/>
      <c r="C150" s="180" t="s">
        <v>566</v>
      </c>
      <c r="D150" s="180" t="s">
        <v>148</v>
      </c>
      <c r="E150" s="181" t="s">
        <v>1133</v>
      </c>
      <c r="F150" s="182" t="s">
        <v>1134</v>
      </c>
      <c r="G150" s="183" t="s">
        <v>230</v>
      </c>
      <c r="H150" s="184">
        <v>1</v>
      </c>
      <c r="I150" s="185"/>
      <c r="J150" s="186">
        <f t="shared" si="30"/>
        <v>0</v>
      </c>
      <c r="K150" s="182" t="s">
        <v>19</v>
      </c>
      <c r="L150" s="41"/>
      <c r="M150" s="187" t="s">
        <v>19</v>
      </c>
      <c r="N150" s="188" t="s">
        <v>44</v>
      </c>
      <c r="O150" s="66"/>
      <c r="P150" s="189">
        <f t="shared" si="31"/>
        <v>0</v>
      </c>
      <c r="Q150" s="189">
        <v>0</v>
      </c>
      <c r="R150" s="189">
        <f t="shared" si="32"/>
        <v>0</v>
      </c>
      <c r="S150" s="189">
        <v>0</v>
      </c>
      <c r="T150" s="190">
        <f t="shared" si="33"/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191" t="s">
        <v>354</v>
      </c>
      <c r="AT150" s="191" t="s">
        <v>148</v>
      </c>
      <c r="AU150" s="191" t="s">
        <v>83</v>
      </c>
      <c r="AY150" s="19" t="s">
        <v>146</v>
      </c>
      <c r="BE150" s="192">
        <f t="shared" si="34"/>
        <v>0</v>
      </c>
      <c r="BF150" s="192">
        <f t="shared" si="35"/>
        <v>0</v>
      </c>
      <c r="BG150" s="192">
        <f t="shared" si="36"/>
        <v>0</v>
      </c>
      <c r="BH150" s="192">
        <f t="shared" si="37"/>
        <v>0</v>
      </c>
      <c r="BI150" s="192">
        <f t="shared" si="38"/>
        <v>0</v>
      </c>
      <c r="BJ150" s="19" t="s">
        <v>81</v>
      </c>
      <c r="BK150" s="192">
        <f t="shared" si="39"/>
        <v>0</v>
      </c>
      <c r="BL150" s="19" t="s">
        <v>354</v>
      </c>
      <c r="BM150" s="191" t="s">
        <v>1135</v>
      </c>
    </row>
    <row r="151" spans="1:65" s="2" customFormat="1" ht="16.5" customHeight="1">
      <c r="A151" s="36"/>
      <c r="B151" s="37"/>
      <c r="C151" s="180" t="s">
        <v>573</v>
      </c>
      <c r="D151" s="180" t="s">
        <v>148</v>
      </c>
      <c r="E151" s="181" t="s">
        <v>1136</v>
      </c>
      <c r="F151" s="182" t="s">
        <v>1137</v>
      </c>
      <c r="G151" s="183" t="s">
        <v>230</v>
      </c>
      <c r="H151" s="184">
        <v>20</v>
      </c>
      <c r="I151" s="185"/>
      <c r="J151" s="186">
        <f t="shared" si="30"/>
        <v>0</v>
      </c>
      <c r="K151" s="182" t="s">
        <v>19</v>
      </c>
      <c r="L151" s="41"/>
      <c r="M151" s="187" t="s">
        <v>19</v>
      </c>
      <c r="N151" s="188" t="s">
        <v>44</v>
      </c>
      <c r="O151" s="66"/>
      <c r="P151" s="189">
        <f t="shared" si="31"/>
        <v>0</v>
      </c>
      <c r="Q151" s="189">
        <v>0</v>
      </c>
      <c r="R151" s="189">
        <f t="shared" si="32"/>
        <v>0</v>
      </c>
      <c r="S151" s="189">
        <v>0</v>
      </c>
      <c r="T151" s="190">
        <f t="shared" si="33"/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191" t="s">
        <v>354</v>
      </c>
      <c r="AT151" s="191" t="s">
        <v>148</v>
      </c>
      <c r="AU151" s="191" t="s">
        <v>83</v>
      </c>
      <c r="AY151" s="19" t="s">
        <v>146</v>
      </c>
      <c r="BE151" s="192">
        <f t="shared" si="34"/>
        <v>0</v>
      </c>
      <c r="BF151" s="192">
        <f t="shared" si="35"/>
        <v>0</v>
      </c>
      <c r="BG151" s="192">
        <f t="shared" si="36"/>
        <v>0</v>
      </c>
      <c r="BH151" s="192">
        <f t="shared" si="37"/>
        <v>0</v>
      </c>
      <c r="BI151" s="192">
        <f t="shared" si="38"/>
        <v>0</v>
      </c>
      <c r="BJ151" s="19" t="s">
        <v>81</v>
      </c>
      <c r="BK151" s="192">
        <f t="shared" si="39"/>
        <v>0</v>
      </c>
      <c r="BL151" s="19" t="s">
        <v>354</v>
      </c>
      <c r="BM151" s="191" t="s">
        <v>1138</v>
      </c>
    </row>
    <row r="152" spans="1:65" s="2" customFormat="1" ht="24.2" customHeight="1">
      <c r="A152" s="36"/>
      <c r="B152" s="37"/>
      <c r="C152" s="180" t="s">
        <v>578</v>
      </c>
      <c r="D152" s="180" t="s">
        <v>148</v>
      </c>
      <c r="E152" s="181" t="s">
        <v>1139</v>
      </c>
      <c r="F152" s="182" t="s">
        <v>1140</v>
      </c>
      <c r="G152" s="183" t="s">
        <v>206</v>
      </c>
      <c r="H152" s="184">
        <v>0.2</v>
      </c>
      <c r="I152" s="185"/>
      <c r="J152" s="186">
        <f t="shared" si="30"/>
        <v>0</v>
      </c>
      <c r="K152" s="182" t="s">
        <v>19</v>
      </c>
      <c r="L152" s="41"/>
      <c r="M152" s="187" t="s">
        <v>19</v>
      </c>
      <c r="N152" s="188" t="s">
        <v>44</v>
      </c>
      <c r="O152" s="66"/>
      <c r="P152" s="189">
        <f t="shared" si="31"/>
        <v>0</v>
      </c>
      <c r="Q152" s="189">
        <v>0</v>
      </c>
      <c r="R152" s="189">
        <f t="shared" si="32"/>
        <v>0</v>
      </c>
      <c r="S152" s="189">
        <v>0</v>
      </c>
      <c r="T152" s="190">
        <f t="shared" si="33"/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191" t="s">
        <v>354</v>
      </c>
      <c r="AT152" s="191" t="s">
        <v>148</v>
      </c>
      <c r="AU152" s="191" t="s">
        <v>83</v>
      </c>
      <c r="AY152" s="19" t="s">
        <v>146</v>
      </c>
      <c r="BE152" s="192">
        <f t="shared" si="34"/>
        <v>0</v>
      </c>
      <c r="BF152" s="192">
        <f t="shared" si="35"/>
        <v>0</v>
      </c>
      <c r="BG152" s="192">
        <f t="shared" si="36"/>
        <v>0</v>
      </c>
      <c r="BH152" s="192">
        <f t="shared" si="37"/>
        <v>0</v>
      </c>
      <c r="BI152" s="192">
        <f t="shared" si="38"/>
        <v>0</v>
      </c>
      <c r="BJ152" s="19" t="s">
        <v>81</v>
      </c>
      <c r="BK152" s="192">
        <f t="shared" si="39"/>
        <v>0</v>
      </c>
      <c r="BL152" s="19" t="s">
        <v>354</v>
      </c>
      <c r="BM152" s="191" t="s">
        <v>1141</v>
      </c>
    </row>
    <row r="153" spans="1:65" s="2" customFormat="1" ht="33" customHeight="1">
      <c r="A153" s="36"/>
      <c r="B153" s="37"/>
      <c r="C153" s="180" t="s">
        <v>584</v>
      </c>
      <c r="D153" s="180" t="s">
        <v>148</v>
      </c>
      <c r="E153" s="181" t="s">
        <v>1142</v>
      </c>
      <c r="F153" s="182" t="s">
        <v>1143</v>
      </c>
      <c r="G153" s="183" t="s">
        <v>206</v>
      </c>
      <c r="H153" s="184">
        <v>0.2</v>
      </c>
      <c r="I153" s="185"/>
      <c r="J153" s="186">
        <f t="shared" si="30"/>
        <v>0</v>
      </c>
      <c r="K153" s="182" t="s">
        <v>19</v>
      </c>
      <c r="L153" s="41"/>
      <c r="M153" s="187" t="s">
        <v>19</v>
      </c>
      <c r="N153" s="188" t="s">
        <v>44</v>
      </c>
      <c r="O153" s="66"/>
      <c r="P153" s="189">
        <f t="shared" si="31"/>
        <v>0</v>
      </c>
      <c r="Q153" s="189">
        <v>0</v>
      </c>
      <c r="R153" s="189">
        <f t="shared" si="32"/>
        <v>0</v>
      </c>
      <c r="S153" s="189">
        <v>0</v>
      </c>
      <c r="T153" s="190">
        <f t="shared" si="33"/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191" t="s">
        <v>354</v>
      </c>
      <c r="AT153" s="191" t="s">
        <v>148</v>
      </c>
      <c r="AU153" s="191" t="s">
        <v>83</v>
      </c>
      <c r="AY153" s="19" t="s">
        <v>146</v>
      </c>
      <c r="BE153" s="192">
        <f t="shared" si="34"/>
        <v>0</v>
      </c>
      <c r="BF153" s="192">
        <f t="shared" si="35"/>
        <v>0</v>
      </c>
      <c r="BG153" s="192">
        <f t="shared" si="36"/>
        <v>0</v>
      </c>
      <c r="BH153" s="192">
        <f t="shared" si="37"/>
        <v>0</v>
      </c>
      <c r="BI153" s="192">
        <f t="shared" si="38"/>
        <v>0</v>
      </c>
      <c r="BJ153" s="19" t="s">
        <v>81</v>
      </c>
      <c r="BK153" s="192">
        <f t="shared" si="39"/>
        <v>0</v>
      </c>
      <c r="BL153" s="19" t="s">
        <v>354</v>
      </c>
      <c r="BM153" s="191" t="s">
        <v>1144</v>
      </c>
    </row>
    <row r="154" spans="1:65" s="2" customFormat="1" ht="33" customHeight="1">
      <c r="A154" s="36"/>
      <c r="B154" s="37"/>
      <c r="C154" s="180" t="s">
        <v>590</v>
      </c>
      <c r="D154" s="180" t="s">
        <v>148</v>
      </c>
      <c r="E154" s="181" t="s">
        <v>1145</v>
      </c>
      <c r="F154" s="182" t="s">
        <v>1146</v>
      </c>
      <c r="G154" s="183" t="s">
        <v>206</v>
      </c>
      <c r="H154" s="184">
        <v>0.2</v>
      </c>
      <c r="I154" s="185"/>
      <c r="J154" s="186">
        <f t="shared" si="30"/>
        <v>0</v>
      </c>
      <c r="K154" s="182" t="s">
        <v>19</v>
      </c>
      <c r="L154" s="41"/>
      <c r="M154" s="187" t="s">
        <v>19</v>
      </c>
      <c r="N154" s="188" t="s">
        <v>44</v>
      </c>
      <c r="O154" s="66"/>
      <c r="P154" s="189">
        <f t="shared" si="31"/>
        <v>0</v>
      </c>
      <c r="Q154" s="189">
        <v>0</v>
      </c>
      <c r="R154" s="189">
        <f t="shared" si="32"/>
        <v>0</v>
      </c>
      <c r="S154" s="189">
        <v>0</v>
      </c>
      <c r="T154" s="190">
        <f t="shared" si="33"/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191" t="s">
        <v>354</v>
      </c>
      <c r="AT154" s="191" t="s">
        <v>148</v>
      </c>
      <c r="AU154" s="191" t="s">
        <v>83</v>
      </c>
      <c r="AY154" s="19" t="s">
        <v>146</v>
      </c>
      <c r="BE154" s="192">
        <f t="shared" si="34"/>
        <v>0</v>
      </c>
      <c r="BF154" s="192">
        <f t="shared" si="35"/>
        <v>0</v>
      </c>
      <c r="BG154" s="192">
        <f t="shared" si="36"/>
        <v>0</v>
      </c>
      <c r="BH154" s="192">
        <f t="shared" si="37"/>
        <v>0</v>
      </c>
      <c r="BI154" s="192">
        <f t="shared" si="38"/>
        <v>0</v>
      </c>
      <c r="BJ154" s="19" t="s">
        <v>81</v>
      </c>
      <c r="BK154" s="192">
        <f t="shared" si="39"/>
        <v>0</v>
      </c>
      <c r="BL154" s="19" t="s">
        <v>354</v>
      </c>
      <c r="BM154" s="191" t="s">
        <v>1147</v>
      </c>
    </row>
    <row r="155" spans="1:65" s="12" customFormat="1" ht="25.9" customHeight="1">
      <c r="B155" s="164"/>
      <c r="C155" s="165"/>
      <c r="D155" s="166" t="s">
        <v>72</v>
      </c>
      <c r="E155" s="167" t="s">
        <v>1148</v>
      </c>
      <c r="F155" s="167" t="s">
        <v>1149</v>
      </c>
      <c r="G155" s="165"/>
      <c r="H155" s="165"/>
      <c r="I155" s="168"/>
      <c r="J155" s="169">
        <f>BK155</f>
        <v>0</v>
      </c>
      <c r="K155" s="165"/>
      <c r="L155" s="170"/>
      <c r="M155" s="171"/>
      <c r="N155" s="172"/>
      <c r="O155" s="172"/>
      <c r="P155" s="173">
        <f>SUM(P156:P163)</f>
        <v>0</v>
      </c>
      <c r="Q155" s="172"/>
      <c r="R155" s="173">
        <f>SUM(R156:R163)</f>
        <v>0</v>
      </c>
      <c r="S155" s="172"/>
      <c r="T155" s="174">
        <f>SUM(T156:T163)</f>
        <v>0</v>
      </c>
      <c r="AR155" s="175" t="s">
        <v>153</v>
      </c>
      <c r="AT155" s="176" t="s">
        <v>72</v>
      </c>
      <c r="AU155" s="176" t="s">
        <v>73</v>
      </c>
      <c r="AY155" s="175" t="s">
        <v>146</v>
      </c>
      <c r="BK155" s="177">
        <f>SUM(BK156:BK163)</f>
        <v>0</v>
      </c>
    </row>
    <row r="156" spans="1:65" s="2" customFormat="1" ht="16.5" customHeight="1">
      <c r="A156" s="36"/>
      <c r="B156" s="37"/>
      <c r="C156" s="180" t="s">
        <v>595</v>
      </c>
      <c r="D156" s="180" t="s">
        <v>148</v>
      </c>
      <c r="E156" s="181" t="s">
        <v>1150</v>
      </c>
      <c r="F156" s="182" t="s">
        <v>1151</v>
      </c>
      <c r="G156" s="183" t="s">
        <v>1152</v>
      </c>
      <c r="H156" s="184">
        <v>12</v>
      </c>
      <c r="I156" s="185"/>
      <c r="J156" s="186">
        <f t="shared" ref="J156:J163" si="40">ROUND(I156*H156,2)</f>
        <v>0</v>
      </c>
      <c r="K156" s="182" t="s">
        <v>19</v>
      </c>
      <c r="L156" s="41"/>
      <c r="M156" s="187" t="s">
        <v>19</v>
      </c>
      <c r="N156" s="188" t="s">
        <v>44</v>
      </c>
      <c r="O156" s="66"/>
      <c r="P156" s="189">
        <f t="shared" ref="P156:P163" si="41">O156*H156</f>
        <v>0</v>
      </c>
      <c r="Q156" s="189">
        <v>0</v>
      </c>
      <c r="R156" s="189">
        <f t="shared" ref="R156:R163" si="42">Q156*H156</f>
        <v>0</v>
      </c>
      <c r="S156" s="189">
        <v>0</v>
      </c>
      <c r="T156" s="190">
        <f t="shared" ref="T156:T163" si="43"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191" t="s">
        <v>1153</v>
      </c>
      <c r="AT156" s="191" t="s">
        <v>148</v>
      </c>
      <c r="AU156" s="191" t="s">
        <v>81</v>
      </c>
      <c r="AY156" s="19" t="s">
        <v>146</v>
      </c>
      <c r="BE156" s="192">
        <f t="shared" ref="BE156:BE163" si="44">IF(N156="základní",J156,0)</f>
        <v>0</v>
      </c>
      <c r="BF156" s="192">
        <f t="shared" ref="BF156:BF163" si="45">IF(N156="snížená",J156,0)</f>
        <v>0</v>
      </c>
      <c r="BG156" s="192">
        <f t="shared" ref="BG156:BG163" si="46">IF(N156="zákl. přenesená",J156,0)</f>
        <v>0</v>
      </c>
      <c r="BH156" s="192">
        <f t="shared" ref="BH156:BH163" si="47">IF(N156="sníž. přenesená",J156,0)</f>
        <v>0</v>
      </c>
      <c r="BI156" s="192">
        <f t="shared" ref="BI156:BI163" si="48">IF(N156="nulová",J156,0)</f>
        <v>0</v>
      </c>
      <c r="BJ156" s="19" t="s">
        <v>81</v>
      </c>
      <c r="BK156" s="192">
        <f t="shared" ref="BK156:BK163" si="49">ROUND(I156*H156,2)</f>
        <v>0</v>
      </c>
      <c r="BL156" s="19" t="s">
        <v>1153</v>
      </c>
      <c r="BM156" s="191" t="s">
        <v>1154</v>
      </c>
    </row>
    <row r="157" spans="1:65" s="2" customFormat="1" ht="21.75" customHeight="1">
      <c r="A157" s="36"/>
      <c r="B157" s="37"/>
      <c r="C157" s="180" t="s">
        <v>601</v>
      </c>
      <c r="D157" s="180" t="s">
        <v>148</v>
      </c>
      <c r="E157" s="181" t="s">
        <v>1155</v>
      </c>
      <c r="F157" s="182" t="s">
        <v>1156</v>
      </c>
      <c r="G157" s="183" t="s">
        <v>1152</v>
      </c>
      <c r="H157" s="184">
        <v>24</v>
      </c>
      <c r="I157" s="185"/>
      <c r="J157" s="186">
        <f t="shared" si="40"/>
        <v>0</v>
      </c>
      <c r="K157" s="182" t="s">
        <v>19</v>
      </c>
      <c r="L157" s="41"/>
      <c r="M157" s="187" t="s">
        <v>19</v>
      </c>
      <c r="N157" s="188" t="s">
        <v>44</v>
      </c>
      <c r="O157" s="66"/>
      <c r="P157" s="189">
        <f t="shared" si="41"/>
        <v>0</v>
      </c>
      <c r="Q157" s="189">
        <v>0</v>
      </c>
      <c r="R157" s="189">
        <f t="shared" si="42"/>
        <v>0</v>
      </c>
      <c r="S157" s="189">
        <v>0</v>
      </c>
      <c r="T157" s="190">
        <f t="shared" si="43"/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191" t="s">
        <v>1153</v>
      </c>
      <c r="AT157" s="191" t="s">
        <v>148</v>
      </c>
      <c r="AU157" s="191" t="s">
        <v>81</v>
      </c>
      <c r="AY157" s="19" t="s">
        <v>146</v>
      </c>
      <c r="BE157" s="192">
        <f t="shared" si="44"/>
        <v>0</v>
      </c>
      <c r="BF157" s="192">
        <f t="shared" si="45"/>
        <v>0</v>
      </c>
      <c r="BG157" s="192">
        <f t="shared" si="46"/>
        <v>0</v>
      </c>
      <c r="BH157" s="192">
        <f t="shared" si="47"/>
        <v>0</v>
      </c>
      <c r="BI157" s="192">
        <f t="shared" si="48"/>
        <v>0</v>
      </c>
      <c r="BJ157" s="19" t="s">
        <v>81</v>
      </c>
      <c r="BK157" s="192">
        <f t="shared" si="49"/>
        <v>0</v>
      </c>
      <c r="BL157" s="19" t="s">
        <v>1153</v>
      </c>
      <c r="BM157" s="191" t="s">
        <v>1157</v>
      </c>
    </row>
    <row r="158" spans="1:65" s="2" customFormat="1" ht="16.5" customHeight="1">
      <c r="A158" s="36"/>
      <c r="B158" s="37"/>
      <c r="C158" s="180" t="s">
        <v>620</v>
      </c>
      <c r="D158" s="180" t="s">
        <v>148</v>
      </c>
      <c r="E158" s="181" t="s">
        <v>1158</v>
      </c>
      <c r="F158" s="182" t="s">
        <v>1159</v>
      </c>
      <c r="G158" s="183" t="s">
        <v>1152</v>
      </c>
      <c r="H158" s="184">
        <v>6</v>
      </c>
      <c r="I158" s="185"/>
      <c r="J158" s="186">
        <f t="shared" si="40"/>
        <v>0</v>
      </c>
      <c r="K158" s="182" t="s">
        <v>19</v>
      </c>
      <c r="L158" s="41"/>
      <c r="M158" s="187" t="s">
        <v>19</v>
      </c>
      <c r="N158" s="188" t="s">
        <v>44</v>
      </c>
      <c r="O158" s="66"/>
      <c r="P158" s="189">
        <f t="shared" si="41"/>
        <v>0</v>
      </c>
      <c r="Q158" s="189">
        <v>0</v>
      </c>
      <c r="R158" s="189">
        <f t="shared" si="42"/>
        <v>0</v>
      </c>
      <c r="S158" s="189">
        <v>0</v>
      </c>
      <c r="T158" s="190">
        <f t="shared" si="43"/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191" t="s">
        <v>1153</v>
      </c>
      <c r="AT158" s="191" t="s">
        <v>148</v>
      </c>
      <c r="AU158" s="191" t="s">
        <v>81</v>
      </c>
      <c r="AY158" s="19" t="s">
        <v>146</v>
      </c>
      <c r="BE158" s="192">
        <f t="shared" si="44"/>
        <v>0</v>
      </c>
      <c r="BF158" s="192">
        <f t="shared" si="45"/>
        <v>0</v>
      </c>
      <c r="BG158" s="192">
        <f t="shared" si="46"/>
        <v>0</v>
      </c>
      <c r="BH158" s="192">
        <f t="shared" si="47"/>
        <v>0</v>
      </c>
      <c r="BI158" s="192">
        <f t="shared" si="48"/>
        <v>0</v>
      </c>
      <c r="BJ158" s="19" t="s">
        <v>81</v>
      </c>
      <c r="BK158" s="192">
        <f t="shared" si="49"/>
        <v>0</v>
      </c>
      <c r="BL158" s="19" t="s">
        <v>1153</v>
      </c>
      <c r="BM158" s="191" t="s">
        <v>1160</v>
      </c>
    </row>
    <row r="159" spans="1:65" s="2" customFormat="1" ht="24.2" customHeight="1">
      <c r="A159" s="36"/>
      <c r="B159" s="37"/>
      <c r="C159" s="180" t="s">
        <v>634</v>
      </c>
      <c r="D159" s="180" t="s">
        <v>148</v>
      </c>
      <c r="E159" s="181" t="s">
        <v>1161</v>
      </c>
      <c r="F159" s="182" t="s">
        <v>1162</v>
      </c>
      <c r="G159" s="183" t="s">
        <v>1152</v>
      </c>
      <c r="H159" s="184">
        <v>20</v>
      </c>
      <c r="I159" s="185"/>
      <c r="J159" s="186">
        <f t="shared" si="40"/>
        <v>0</v>
      </c>
      <c r="K159" s="182" t="s">
        <v>19</v>
      </c>
      <c r="L159" s="41"/>
      <c r="M159" s="187" t="s">
        <v>19</v>
      </c>
      <c r="N159" s="188" t="s">
        <v>44</v>
      </c>
      <c r="O159" s="66"/>
      <c r="P159" s="189">
        <f t="shared" si="41"/>
        <v>0</v>
      </c>
      <c r="Q159" s="189">
        <v>0</v>
      </c>
      <c r="R159" s="189">
        <f t="shared" si="42"/>
        <v>0</v>
      </c>
      <c r="S159" s="189">
        <v>0</v>
      </c>
      <c r="T159" s="190">
        <f t="shared" si="43"/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191" t="s">
        <v>1153</v>
      </c>
      <c r="AT159" s="191" t="s">
        <v>148</v>
      </c>
      <c r="AU159" s="191" t="s">
        <v>81</v>
      </c>
      <c r="AY159" s="19" t="s">
        <v>146</v>
      </c>
      <c r="BE159" s="192">
        <f t="shared" si="44"/>
        <v>0</v>
      </c>
      <c r="BF159" s="192">
        <f t="shared" si="45"/>
        <v>0</v>
      </c>
      <c r="BG159" s="192">
        <f t="shared" si="46"/>
        <v>0</v>
      </c>
      <c r="BH159" s="192">
        <f t="shared" si="47"/>
        <v>0</v>
      </c>
      <c r="BI159" s="192">
        <f t="shared" si="48"/>
        <v>0</v>
      </c>
      <c r="BJ159" s="19" t="s">
        <v>81</v>
      </c>
      <c r="BK159" s="192">
        <f t="shared" si="49"/>
        <v>0</v>
      </c>
      <c r="BL159" s="19" t="s">
        <v>1153</v>
      </c>
      <c r="BM159" s="191" t="s">
        <v>1163</v>
      </c>
    </row>
    <row r="160" spans="1:65" s="2" customFormat="1" ht="16.5" customHeight="1">
      <c r="A160" s="36"/>
      <c r="B160" s="37"/>
      <c r="C160" s="180" t="s">
        <v>639</v>
      </c>
      <c r="D160" s="180" t="s">
        <v>148</v>
      </c>
      <c r="E160" s="181" t="s">
        <v>1164</v>
      </c>
      <c r="F160" s="182" t="s">
        <v>1165</v>
      </c>
      <c r="G160" s="183" t="s">
        <v>1152</v>
      </c>
      <c r="H160" s="184">
        <v>12</v>
      </c>
      <c r="I160" s="185"/>
      <c r="J160" s="186">
        <f t="shared" si="40"/>
        <v>0</v>
      </c>
      <c r="K160" s="182" t="s">
        <v>19</v>
      </c>
      <c r="L160" s="41"/>
      <c r="M160" s="187" t="s">
        <v>19</v>
      </c>
      <c r="N160" s="188" t="s">
        <v>44</v>
      </c>
      <c r="O160" s="66"/>
      <c r="P160" s="189">
        <f t="shared" si="41"/>
        <v>0</v>
      </c>
      <c r="Q160" s="189">
        <v>0</v>
      </c>
      <c r="R160" s="189">
        <f t="shared" si="42"/>
        <v>0</v>
      </c>
      <c r="S160" s="189">
        <v>0</v>
      </c>
      <c r="T160" s="190">
        <f t="shared" si="43"/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191" t="s">
        <v>1153</v>
      </c>
      <c r="AT160" s="191" t="s">
        <v>148</v>
      </c>
      <c r="AU160" s="191" t="s">
        <v>81</v>
      </c>
      <c r="AY160" s="19" t="s">
        <v>146</v>
      </c>
      <c r="BE160" s="192">
        <f t="shared" si="44"/>
        <v>0</v>
      </c>
      <c r="BF160" s="192">
        <f t="shared" si="45"/>
        <v>0</v>
      </c>
      <c r="BG160" s="192">
        <f t="shared" si="46"/>
        <v>0</v>
      </c>
      <c r="BH160" s="192">
        <f t="shared" si="47"/>
        <v>0</v>
      </c>
      <c r="BI160" s="192">
        <f t="shared" si="48"/>
        <v>0</v>
      </c>
      <c r="BJ160" s="19" t="s">
        <v>81</v>
      </c>
      <c r="BK160" s="192">
        <f t="shared" si="49"/>
        <v>0</v>
      </c>
      <c r="BL160" s="19" t="s">
        <v>1153</v>
      </c>
      <c r="BM160" s="191" t="s">
        <v>1166</v>
      </c>
    </row>
    <row r="161" spans="1:65" s="2" customFormat="1" ht="16.5" customHeight="1">
      <c r="A161" s="36"/>
      <c r="B161" s="37"/>
      <c r="C161" s="180" t="s">
        <v>663</v>
      </c>
      <c r="D161" s="180" t="s">
        <v>148</v>
      </c>
      <c r="E161" s="181" t="s">
        <v>1167</v>
      </c>
      <c r="F161" s="182" t="s">
        <v>1168</v>
      </c>
      <c r="G161" s="183" t="s">
        <v>1152</v>
      </c>
      <c r="H161" s="184">
        <v>4</v>
      </c>
      <c r="I161" s="185"/>
      <c r="J161" s="186">
        <f t="shared" si="40"/>
        <v>0</v>
      </c>
      <c r="K161" s="182" t="s">
        <v>19</v>
      </c>
      <c r="L161" s="41"/>
      <c r="M161" s="187" t="s">
        <v>19</v>
      </c>
      <c r="N161" s="188" t="s">
        <v>44</v>
      </c>
      <c r="O161" s="66"/>
      <c r="P161" s="189">
        <f t="shared" si="41"/>
        <v>0</v>
      </c>
      <c r="Q161" s="189">
        <v>0</v>
      </c>
      <c r="R161" s="189">
        <f t="shared" si="42"/>
        <v>0</v>
      </c>
      <c r="S161" s="189">
        <v>0</v>
      </c>
      <c r="T161" s="190">
        <f t="shared" si="43"/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191" t="s">
        <v>1153</v>
      </c>
      <c r="AT161" s="191" t="s">
        <v>148</v>
      </c>
      <c r="AU161" s="191" t="s">
        <v>81</v>
      </c>
      <c r="AY161" s="19" t="s">
        <v>146</v>
      </c>
      <c r="BE161" s="192">
        <f t="shared" si="44"/>
        <v>0</v>
      </c>
      <c r="BF161" s="192">
        <f t="shared" si="45"/>
        <v>0</v>
      </c>
      <c r="BG161" s="192">
        <f t="shared" si="46"/>
        <v>0</v>
      </c>
      <c r="BH161" s="192">
        <f t="shared" si="47"/>
        <v>0</v>
      </c>
      <c r="BI161" s="192">
        <f t="shared" si="48"/>
        <v>0</v>
      </c>
      <c r="BJ161" s="19" t="s">
        <v>81</v>
      </c>
      <c r="BK161" s="192">
        <f t="shared" si="49"/>
        <v>0</v>
      </c>
      <c r="BL161" s="19" t="s">
        <v>1153</v>
      </c>
      <c r="BM161" s="191" t="s">
        <v>1169</v>
      </c>
    </row>
    <row r="162" spans="1:65" s="2" customFormat="1" ht="24.2" customHeight="1">
      <c r="A162" s="36"/>
      <c r="B162" s="37"/>
      <c r="C162" s="180" t="s">
        <v>408</v>
      </c>
      <c r="D162" s="180" t="s">
        <v>148</v>
      </c>
      <c r="E162" s="181" t="s">
        <v>1170</v>
      </c>
      <c r="F162" s="182" t="s">
        <v>1171</v>
      </c>
      <c r="G162" s="183" t="s">
        <v>1172</v>
      </c>
      <c r="H162" s="184">
        <v>5</v>
      </c>
      <c r="I162" s="185"/>
      <c r="J162" s="186">
        <f t="shared" si="40"/>
        <v>0</v>
      </c>
      <c r="K162" s="182" t="s">
        <v>19</v>
      </c>
      <c r="L162" s="41"/>
      <c r="M162" s="187" t="s">
        <v>19</v>
      </c>
      <c r="N162" s="188" t="s">
        <v>44</v>
      </c>
      <c r="O162" s="66"/>
      <c r="P162" s="189">
        <f t="shared" si="41"/>
        <v>0</v>
      </c>
      <c r="Q162" s="189">
        <v>0</v>
      </c>
      <c r="R162" s="189">
        <f t="shared" si="42"/>
        <v>0</v>
      </c>
      <c r="S162" s="189">
        <v>0</v>
      </c>
      <c r="T162" s="190">
        <f t="shared" si="43"/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191" t="s">
        <v>1153</v>
      </c>
      <c r="AT162" s="191" t="s">
        <v>148</v>
      </c>
      <c r="AU162" s="191" t="s">
        <v>81</v>
      </c>
      <c r="AY162" s="19" t="s">
        <v>146</v>
      </c>
      <c r="BE162" s="192">
        <f t="shared" si="44"/>
        <v>0</v>
      </c>
      <c r="BF162" s="192">
        <f t="shared" si="45"/>
        <v>0</v>
      </c>
      <c r="BG162" s="192">
        <f t="shared" si="46"/>
        <v>0</v>
      </c>
      <c r="BH162" s="192">
        <f t="shared" si="47"/>
        <v>0</v>
      </c>
      <c r="BI162" s="192">
        <f t="shared" si="48"/>
        <v>0</v>
      </c>
      <c r="BJ162" s="19" t="s">
        <v>81</v>
      </c>
      <c r="BK162" s="192">
        <f t="shared" si="49"/>
        <v>0</v>
      </c>
      <c r="BL162" s="19" t="s">
        <v>1153</v>
      </c>
      <c r="BM162" s="191" t="s">
        <v>1173</v>
      </c>
    </row>
    <row r="163" spans="1:65" s="2" customFormat="1" ht="16.5" customHeight="1">
      <c r="A163" s="36"/>
      <c r="B163" s="37"/>
      <c r="C163" s="180" t="s">
        <v>432</v>
      </c>
      <c r="D163" s="180" t="s">
        <v>148</v>
      </c>
      <c r="E163" s="181" t="s">
        <v>1174</v>
      </c>
      <c r="F163" s="182" t="s">
        <v>1175</v>
      </c>
      <c r="G163" s="183" t="s">
        <v>1152</v>
      </c>
      <c r="H163" s="184">
        <v>12</v>
      </c>
      <c r="I163" s="185"/>
      <c r="J163" s="186">
        <f t="shared" si="40"/>
        <v>0</v>
      </c>
      <c r="K163" s="182" t="s">
        <v>19</v>
      </c>
      <c r="L163" s="41"/>
      <c r="M163" s="257" t="s">
        <v>19</v>
      </c>
      <c r="N163" s="258" t="s">
        <v>44</v>
      </c>
      <c r="O163" s="255"/>
      <c r="P163" s="259">
        <f t="shared" si="41"/>
        <v>0</v>
      </c>
      <c r="Q163" s="259">
        <v>0</v>
      </c>
      <c r="R163" s="259">
        <f t="shared" si="42"/>
        <v>0</v>
      </c>
      <c r="S163" s="259">
        <v>0</v>
      </c>
      <c r="T163" s="260">
        <f t="shared" si="43"/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191" t="s">
        <v>1153</v>
      </c>
      <c r="AT163" s="191" t="s">
        <v>148</v>
      </c>
      <c r="AU163" s="191" t="s">
        <v>81</v>
      </c>
      <c r="AY163" s="19" t="s">
        <v>146</v>
      </c>
      <c r="BE163" s="192">
        <f t="shared" si="44"/>
        <v>0</v>
      </c>
      <c r="BF163" s="192">
        <f t="shared" si="45"/>
        <v>0</v>
      </c>
      <c r="BG163" s="192">
        <f t="shared" si="46"/>
        <v>0</v>
      </c>
      <c r="BH163" s="192">
        <f t="shared" si="47"/>
        <v>0</v>
      </c>
      <c r="BI163" s="192">
        <f t="shared" si="48"/>
        <v>0</v>
      </c>
      <c r="BJ163" s="19" t="s">
        <v>81</v>
      </c>
      <c r="BK163" s="192">
        <f t="shared" si="49"/>
        <v>0</v>
      </c>
      <c r="BL163" s="19" t="s">
        <v>1153</v>
      </c>
      <c r="BM163" s="191" t="s">
        <v>1176</v>
      </c>
    </row>
    <row r="164" spans="1:65" s="2" customFormat="1" ht="6.95" customHeight="1">
      <c r="A164" s="36"/>
      <c r="B164" s="49"/>
      <c r="C164" s="50"/>
      <c r="D164" s="50"/>
      <c r="E164" s="50"/>
      <c r="F164" s="50"/>
      <c r="G164" s="50"/>
      <c r="H164" s="50"/>
      <c r="I164" s="50"/>
      <c r="J164" s="50"/>
      <c r="K164" s="50"/>
      <c r="L164" s="41"/>
      <c r="M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</row>
  </sheetData>
  <sheetProtection algorithmName="SHA-512" hashValue="DDDbvvsN59ZCcgYQ0Lp/+OzpGBWxZx7vxW7bu1Ul6OS/44WPBx6RXpEMsEcUFcFEr4FkWBjYNsFvac8Cgani3w==" saltValue="LU96tSxw3+EVSGOr3k3aTlFtp4nJzrS/pzv0PApMHIngogIT7pBHcbhZpiYeuJfK9Odga+P+Z8ydx2lTTvItiw==" spinCount="100000" sheet="1" objects="1" scenarios="1" formatColumns="0" formatRows="0" autoFilter="0"/>
  <autoFilter ref="C92:K163" xr:uid="{00000000-0009-0000-0000-000003000000}"/>
  <mergeCells count="12">
    <mergeCell ref="E85:H85"/>
    <mergeCell ref="L2:V2"/>
    <mergeCell ref="E50:H50"/>
    <mergeCell ref="E52:H52"/>
    <mergeCell ref="E54:H54"/>
    <mergeCell ref="E81:H81"/>
    <mergeCell ref="E83:H8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64"/>
  <sheetViews>
    <sheetView showGridLines="0" topLeftCell="A148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AT2" s="19" t="s">
        <v>96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2"/>
      <c r="AT3" s="19" t="s">
        <v>83</v>
      </c>
    </row>
    <row r="4" spans="1:46" s="1" customFormat="1" ht="24.95" customHeight="1">
      <c r="B4" s="22"/>
      <c r="D4" s="112" t="s">
        <v>103</v>
      </c>
      <c r="L4" s="22"/>
      <c r="M4" s="113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14" t="s">
        <v>16</v>
      </c>
      <c r="L6" s="22"/>
    </row>
    <row r="7" spans="1:46" s="1" customFormat="1" ht="16.5" customHeight="1">
      <c r="B7" s="22"/>
      <c r="E7" s="391" t="str">
        <f>'Rekapitulace stavby'!K6</f>
        <v>Novostavba termoskladu v Malých Hošticích</v>
      </c>
      <c r="F7" s="392"/>
      <c r="G7" s="392"/>
      <c r="H7" s="392"/>
      <c r="L7" s="22"/>
    </row>
    <row r="8" spans="1:46" s="1" customFormat="1" ht="12" customHeight="1">
      <c r="B8" s="22"/>
      <c r="D8" s="114" t="s">
        <v>104</v>
      </c>
      <c r="L8" s="22"/>
    </row>
    <row r="9" spans="1:46" s="2" customFormat="1" ht="16.5" customHeight="1">
      <c r="A9" s="36"/>
      <c r="B9" s="41"/>
      <c r="C9" s="36"/>
      <c r="D9" s="36"/>
      <c r="E9" s="391" t="s">
        <v>964</v>
      </c>
      <c r="F9" s="394"/>
      <c r="G9" s="394"/>
      <c r="H9" s="394"/>
      <c r="I9" s="36"/>
      <c r="J9" s="36"/>
      <c r="K9" s="36"/>
      <c r="L9" s="115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2" customHeight="1">
      <c r="A10" s="36"/>
      <c r="B10" s="41"/>
      <c r="C10" s="36"/>
      <c r="D10" s="114" t="s">
        <v>965</v>
      </c>
      <c r="E10" s="36"/>
      <c r="F10" s="36"/>
      <c r="G10" s="36"/>
      <c r="H10" s="36"/>
      <c r="I10" s="36"/>
      <c r="J10" s="36"/>
      <c r="K10" s="36"/>
      <c r="L10" s="115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6.5" customHeight="1">
      <c r="A11" s="36"/>
      <c r="B11" s="41"/>
      <c r="C11" s="36"/>
      <c r="D11" s="36"/>
      <c r="E11" s="393" t="s">
        <v>1177</v>
      </c>
      <c r="F11" s="394"/>
      <c r="G11" s="394"/>
      <c r="H11" s="394"/>
      <c r="I11" s="36"/>
      <c r="J11" s="36"/>
      <c r="K11" s="36"/>
      <c r="L11" s="115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>
      <c r="A12" s="36"/>
      <c r="B12" s="41"/>
      <c r="C12" s="36"/>
      <c r="D12" s="36"/>
      <c r="E12" s="36"/>
      <c r="F12" s="36"/>
      <c r="G12" s="36"/>
      <c r="H12" s="36"/>
      <c r="I12" s="36"/>
      <c r="J12" s="36"/>
      <c r="K12" s="36"/>
      <c r="L12" s="115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2" customHeight="1">
      <c r="A13" s="36"/>
      <c r="B13" s="41"/>
      <c r="C13" s="36"/>
      <c r="D13" s="114" t="s">
        <v>18</v>
      </c>
      <c r="E13" s="36"/>
      <c r="F13" s="105" t="s">
        <v>19</v>
      </c>
      <c r="G13" s="36"/>
      <c r="H13" s="36"/>
      <c r="I13" s="114" t="s">
        <v>20</v>
      </c>
      <c r="J13" s="105" t="s">
        <v>19</v>
      </c>
      <c r="K13" s="36"/>
      <c r="L13" s="115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14" t="s">
        <v>21</v>
      </c>
      <c r="E14" s="36"/>
      <c r="F14" s="105" t="s">
        <v>22</v>
      </c>
      <c r="G14" s="36"/>
      <c r="H14" s="36"/>
      <c r="I14" s="114" t="s">
        <v>23</v>
      </c>
      <c r="J14" s="116" t="str">
        <f>'Rekapitulace stavby'!AN8</f>
        <v>13. 3. 2022</v>
      </c>
      <c r="K14" s="36"/>
      <c r="L14" s="115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0.9" customHeight="1">
      <c r="A15" s="36"/>
      <c r="B15" s="41"/>
      <c r="C15" s="36"/>
      <c r="D15" s="36"/>
      <c r="E15" s="36"/>
      <c r="F15" s="36"/>
      <c r="G15" s="36"/>
      <c r="H15" s="36"/>
      <c r="I15" s="36"/>
      <c r="J15" s="36"/>
      <c r="K15" s="36"/>
      <c r="L15" s="115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2" customHeight="1">
      <c r="A16" s="36"/>
      <c r="B16" s="41"/>
      <c r="C16" s="36"/>
      <c r="D16" s="114" t="s">
        <v>25</v>
      </c>
      <c r="E16" s="36"/>
      <c r="F16" s="36"/>
      <c r="G16" s="36"/>
      <c r="H16" s="36"/>
      <c r="I16" s="114" t="s">
        <v>26</v>
      </c>
      <c r="J16" s="105" t="s">
        <v>27</v>
      </c>
      <c r="K16" s="36"/>
      <c r="L16" s="115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8" customHeight="1">
      <c r="A17" s="36"/>
      <c r="B17" s="41"/>
      <c r="C17" s="36"/>
      <c r="D17" s="36"/>
      <c r="E17" s="105" t="s">
        <v>28</v>
      </c>
      <c r="F17" s="36"/>
      <c r="G17" s="36"/>
      <c r="H17" s="36"/>
      <c r="I17" s="114" t="s">
        <v>29</v>
      </c>
      <c r="J17" s="105" t="s">
        <v>19</v>
      </c>
      <c r="K17" s="36"/>
      <c r="L17" s="11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6.95" customHeight="1">
      <c r="A18" s="36"/>
      <c r="B18" s="41"/>
      <c r="C18" s="36"/>
      <c r="D18" s="36"/>
      <c r="E18" s="36"/>
      <c r="F18" s="36"/>
      <c r="G18" s="36"/>
      <c r="H18" s="36"/>
      <c r="I18" s="36"/>
      <c r="J18" s="36"/>
      <c r="K18" s="36"/>
      <c r="L18" s="115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2" customHeight="1">
      <c r="A19" s="36"/>
      <c r="B19" s="41"/>
      <c r="C19" s="36"/>
      <c r="D19" s="114" t="s">
        <v>30</v>
      </c>
      <c r="E19" s="36"/>
      <c r="F19" s="36"/>
      <c r="G19" s="36"/>
      <c r="H19" s="36"/>
      <c r="I19" s="114" t="s">
        <v>26</v>
      </c>
      <c r="J19" s="32" t="str">
        <f>'Rekapitulace stavby'!AN13</f>
        <v>Vyplň údaj</v>
      </c>
      <c r="K19" s="36"/>
      <c r="L19" s="115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8" customHeight="1">
      <c r="A20" s="36"/>
      <c r="B20" s="41"/>
      <c r="C20" s="36"/>
      <c r="D20" s="36"/>
      <c r="E20" s="395" t="str">
        <f>'Rekapitulace stavby'!E14</f>
        <v>Vyplň údaj</v>
      </c>
      <c r="F20" s="396"/>
      <c r="G20" s="396"/>
      <c r="H20" s="396"/>
      <c r="I20" s="114" t="s">
        <v>29</v>
      </c>
      <c r="J20" s="32" t="str">
        <f>'Rekapitulace stavby'!AN14</f>
        <v>Vyplň údaj</v>
      </c>
      <c r="K20" s="36"/>
      <c r="L20" s="115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6.95" customHeight="1">
      <c r="A21" s="36"/>
      <c r="B21" s="41"/>
      <c r="C21" s="36"/>
      <c r="D21" s="36"/>
      <c r="E21" s="36"/>
      <c r="F21" s="36"/>
      <c r="G21" s="36"/>
      <c r="H21" s="36"/>
      <c r="I21" s="36"/>
      <c r="J21" s="36"/>
      <c r="K21" s="36"/>
      <c r="L21" s="115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2" customHeight="1">
      <c r="A22" s="36"/>
      <c r="B22" s="41"/>
      <c r="C22" s="36"/>
      <c r="D22" s="114" t="s">
        <v>32</v>
      </c>
      <c r="E22" s="36"/>
      <c r="F22" s="36"/>
      <c r="G22" s="36"/>
      <c r="H22" s="36"/>
      <c r="I22" s="114" t="s">
        <v>26</v>
      </c>
      <c r="J22" s="105" t="s">
        <v>19</v>
      </c>
      <c r="K22" s="36"/>
      <c r="L22" s="115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8" customHeight="1">
      <c r="A23" s="36"/>
      <c r="B23" s="41"/>
      <c r="C23" s="36"/>
      <c r="D23" s="36"/>
      <c r="E23" s="105" t="s">
        <v>33</v>
      </c>
      <c r="F23" s="36"/>
      <c r="G23" s="36"/>
      <c r="H23" s="36"/>
      <c r="I23" s="114" t="s">
        <v>29</v>
      </c>
      <c r="J23" s="105" t="s">
        <v>19</v>
      </c>
      <c r="K23" s="36"/>
      <c r="L23" s="115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6.95" customHeight="1">
      <c r="A24" s="36"/>
      <c r="B24" s="41"/>
      <c r="C24" s="36"/>
      <c r="D24" s="36"/>
      <c r="E24" s="36"/>
      <c r="F24" s="36"/>
      <c r="G24" s="36"/>
      <c r="H24" s="36"/>
      <c r="I24" s="36"/>
      <c r="J24" s="36"/>
      <c r="K24" s="36"/>
      <c r="L24" s="115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12" customHeight="1">
      <c r="A25" s="36"/>
      <c r="B25" s="41"/>
      <c r="C25" s="36"/>
      <c r="D25" s="114" t="s">
        <v>35</v>
      </c>
      <c r="E25" s="36"/>
      <c r="F25" s="36"/>
      <c r="G25" s="36"/>
      <c r="H25" s="36"/>
      <c r="I25" s="114" t="s">
        <v>26</v>
      </c>
      <c r="J25" s="105" t="str">
        <f>IF('Rekapitulace stavby'!AN19="","",'Rekapitulace stavby'!AN19)</f>
        <v/>
      </c>
      <c r="K25" s="36"/>
      <c r="L25" s="115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8" customHeight="1">
      <c r="A26" s="36"/>
      <c r="B26" s="41"/>
      <c r="C26" s="36"/>
      <c r="D26" s="36"/>
      <c r="E26" s="105" t="str">
        <f>IF('Rekapitulace stavby'!E20="","",'Rekapitulace stavby'!E20)</f>
        <v xml:space="preserve"> </v>
      </c>
      <c r="F26" s="36"/>
      <c r="G26" s="36"/>
      <c r="H26" s="36"/>
      <c r="I26" s="114" t="s">
        <v>29</v>
      </c>
      <c r="J26" s="105" t="str">
        <f>IF('Rekapitulace stavby'!AN20="","",'Rekapitulace stavby'!AN20)</f>
        <v/>
      </c>
      <c r="K26" s="36"/>
      <c r="L26" s="115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6.95" customHeight="1">
      <c r="A27" s="36"/>
      <c r="B27" s="41"/>
      <c r="C27" s="36"/>
      <c r="D27" s="36"/>
      <c r="E27" s="36"/>
      <c r="F27" s="36"/>
      <c r="G27" s="36"/>
      <c r="H27" s="36"/>
      <c r="I27" s="36"/>
      <c r="J27" s="36"/>
      <c r="K27" s="36"/>
      <c r="L27" s="115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12" customHeight="1">
      <c r="A28" s="36"/>
      <c r="B28" s="41"/>
      <c r="C28" s="36"/>
      <c r="D28" s="114" t="s">
        <v>37</v>
      </c>
      <c r="E28" s="36"/>
      <c r="F28" s="36"/>
      <c r="G28" s="36"/>
      <c r="H28" s="36"/>
      <c r="I28" s="36"/>
      <c r="J28" s="36"/>
      <c r="K28" s="36"/>
      <c r="L28" s="115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8" customFormat="1" ht="71.25" customHeight="1">
      <c r="A29" s="117"/>
      <c r="B29" s="118"/>
      <c r="C29" s="117"/>
      <c r="D29" s="117"/>
      <c r="E29" s="397" t="s">
        <v>38</v>
      </c>
      <c r="F29" s="397"/>
      <c r="G29" s="397"/>
      <c r="H29" s="397"/>
      <c r="I29" s="117"/>
      <c r="J29" s="117"/>
      <c r="K29" s="117"/>
      <c r="L29" s="119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</row>
    <row r="30" spans="1:31" s="2" customFormat="1" ht="6.95" customHeight="1">
      <c r="A30" s="36"/>
      <c r="B30" s="41"/>
      <c r="C30" s="36"/>
      <c r="D30" s="36"/>
      <c r="E30" s="36"/>
      <c r="F30" s="36"/>
      <c r="G30" s="36"/>
      <c r="H30" s="36"/>
      <c r="I30" s="36"/>
      <c r="J30" s="36"/>
      <c r="K30" s="36"/>
      <c r="L30" s="115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20"/>
      <c r="E31" s="120"/>
      <c r="F31" s="120"/>
      <c r="G31" s="120"/>
      <c r="H31" s="120"/>
      <c r="I31" s="120"/>
      <c r="J31" s="120"/>
      <c r="K31" s="120"/>
      <c r="L31" s="115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25.35" customHeight="1">
      <c r="A32" s="36"/>
      <c r="B32" s="41"/>
      <c r="C32" s="36"/>
      <c r="D32" s="121" t="s">
        <v>39</v>
      </c>
      <c r="E32" s="36"/>
      <c r="F32" s="36"/>
      <c r="G32" s="36"/>
      <c r="H32" s="36"/>
      <c r="I32" s="36"/>
      <c r="J32" s="122">
        <f>ROUND(J91, 2)</f>
        <v>0</v>
      </c>
      <c r="K32" s="36"/>
      <c r="L32" s="115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6.95" customHeight="1">
      <c r="A33" s="36"/>
      <c r="B33" s="41"/>
      <c r="C33" s="36"/>
      <c r="D33" s="120"/>
      <c r="E33" s="120"/>
      <c r="F33" s="120"/>
      <c r="G33" s="120"/>
      <c r="H33" s="120"/>
      <c r="I33" s="120"/>
      <c r="J33" s="120"/>
      <c r="K33" s="120"/>
      <c r="L33" s="115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36"/>
      <c r="F34" s="123" t="s">
        <v>41</v>
      </c>
      <c r="G34" s="36"/>
      <c r="H34" s="36"/>
      <c r="I34" s="123" t="s">
        <v>40</v>
      </c>
      <c r="J34" s="123" t="s">
        <v>42</v>
      </c>
      <c r="K34" s="36"/>
      <c r="L34" s="115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customHeight="1">
      <c r="A35" s="36"/>
      <c r="B35" s="41"/>
      <c r="C35" s="36"/>
      <c r="D35" s="124" t="s">
        <v>43</v>
      </c>
      <c r="E35" s="114" t="s">
        <v>44</v>
      </c>
      <c r="F35" s="125">
        <f>ROUND((SUM(BE91:BE163)),  2)</f>
        <v>0</v>
      </c>
      <c r="G35" s="36"/>
      <c r="H35" s="36"/>
      <c r="I35" s="126">
        <v>0.21</v>
      </c>
      <c r="J35" s="125">
        <f>ROUND(((SUM(BE91:BE163))*I35),  2)</f>
        <v>0</v>
      </c>
      <c r="K35" s="36"/>
      <c r="L35" s="115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customHeight="1">
      <c r="A36" s="36"/>
      <c r="B36" s="41"/>
      <c r="C36" s="36"/>
      <c r="D36" s="36"/>
      <c r="E36" s="114" t="s">
        <v>45</v>
      </c>
      <c r="F36" s="125">
        <f>ROUND((SUM(BF91:BF163)),  2)</f>
        <v>0</v>
      </c>
      <c r="G36" s="36"/>
      <c r="H36" s="36"/>
      <c r="I36" s="126">
        <v>0.15</v>
      </c>
      <c r="J36" s="125">
        <f>ROUND(((SUM(BF91:BF163))*I36),  2)</f>
        <v>0</v>
      </c>
      <c r="K36" s="36"/>
      <c r="L36" s="115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14" t="s">
        <v>46</v>
      </c>
      <c r="F37" s="125">
        <f>ROUND((SUM(BG91:BG163)),  2)</f>
        <v>0</v>
      </c>
      <c r="G37" s="36"/>
      <c r="H37" s="36"/>
      <c r="I37" s="126">
        <v>0.21</v>
      </c>
      <c r="J37" s="125">
        <f>0</f>
        <v>0</v>
      </c>
      <c r="K37" s="36"/>
      <c r="L37" s="115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5" hidden="1" customHeight="1">
      <c r="A38" s="36"/>
      <c r="B38" s="41"/>
      <c r="C38" s="36"/>
      <c r="D38" s="36"/>
      <c r="E38" s="114" t="s">
        <v>47</v>
      </c>
      <c r="F38" s="125">
        <f>ROUND((SUM(BH91:BH163)),  2)</f>
        <v>0</v>
      </c>
      <c r="G38" s="36"/>
      <c r="H38" s="36"/>
      <c r="I38" s="126">
        <v>0.15</v>
      </c>
      <c r="J38" s="125">
        <f>0</f>
        <v>0</v>
      </c>
      <c r="K38" s="36"/>
      <c r="L38" s="115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5" hidden="1" customHeight="1">
      <c r="A39" s="36"/>
      <c r="B39" s="41"/>
      <c r="C39" s="36"/>
      <c r="D39" s="36"/>
      <c r="E39" s="114" t="s">
        <v>48</v>
      </c>
      <c r="F39" s="125">
        <f>ROUND((SUM(BI91:BI163)),  2)</f>
        <v>0</v>
      </c>
      <c r="G39" s="36"/>
      <c r="H39" s="36"/>
      <c r="I39" s="126">
        <v>0</v>
      </c>
      <c r="J39" s="125">
        <f>0</f>
        <v>0</v>
      </c>
      <c r="K39" s="36"/>
      <c r="L39" s="115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6.95" customHeight="1">
      <c r="A40" s="36"/>
      <c r="B40" s="41"/>
      <c r="C40" s="36"/>
      <c r="D40" s="36"/>
      <c r="E40" s="36"/>
      <c r="F40" s="36"/>
      <c r="G40" s="36"/>
      <c r="H40" s="36"/>
      <c r="I40" s="36"/>
      <c r="J40" s="36"/>
      <c r="K40" s="36"/>
      <c r="L40" s="115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25.35" customHeight="1">
      <c r="A41" s="36"/>
      <c r="B41" s="41"/>
      <c r="C41" s="127"/>
      <c r="D41" s="128" t="s">
        <v>49</v>
      </c>
      <c r="E41" s="129"/>
      <c r="F41" s="129"/>
      <c r="G41" s="130" t="s">
        <v>50</v>
      </c>
      <c r="H41" s="131" t="s">
        <v>51</v>
      </c>
      <c r="I41" s="129"/>
      <c r="J41" s="132">
        <f>SUM(J32:J39)</f>
        <v>0</v>
      </c>
      <c r="K41" s="133"/>
      <c r="L41" s="115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14.45" customHeight="1">
      <c r="A42" s="36"/>
      <c r="B42" s="134"/>
      <c r="C42" s="135"/>
      <c r="D42" s="135"/>
      <c r="E42" s="135"/>
      <c r="F42" s="135"/>
      <c r="G42" s="135"/>
      <c r="H42" s="135"/>
      <c r="I42" s="135"/>
      <c r="J42" s="135"/>
      <c r="K42" s="135"/>
      <c r="L42" s="115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6" spans="1:31" s="2" customFormat="1" ht="6.95" customHeight="1">
      <c r="A46" s="36"/>
      <c r="B46" s="136"/>
      <c r="C46" s="137"/>
      <c r="D46" s="137"/>
      <c r="E46" s="137"/>
      <c r="F46" s="137"/>
      <c r="G46" s="137"/>
      <c r="H46" s="137"/>
      <c r="I46" s="137"/>
      <c r="J46" s="137"/>
      <c r="K46" s="137"/>
      <c r="L46" s="115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24.95" customHeight="1">
      <c r="A47" s="36"/>
      <c r="B47" s="37"/>
      <c r="C47" s="25" t="s">
        <v>106</v>
      </c>
      <c r="D47" s="38"/>
      <c r="E47" s="38"/>
      <c r="F47" s="38"/>
      <c r="G47" s="38"/>
      <c r="H47" s="38"/>
      <c r="I47" s="38"/>
      <c r="J47" s="38"/>
      <c r="K47" s="38"/>
      <c r="L47" s="115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6.95" customHeight="1">
      <c r="A48" s="36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115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16</v>
      </c>
      <c r="D49" s="38"/>
      <c r="E49" s="38"/>
      <c r="F49" s="38"/>
      <c r="G49" s="38"/>
      <c r="H49" s="38"/>
      <c r="I49" s="38"/>
      <c r="J49" s="38"/>
      <c r="K49" s="38"/>
      <c r="L49" s="115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89" t="str">
        <f>E7</f>
        <v>Novostavba termoskladu v Malých Hošticích</v>
      </c>
      <c r="F50" s="390"/>
      <c r="G50" s="390"/>
      <c r="H50" s="390"/>
      <c r="I50" s="38"/>
      <c r="J50" s="38"/>
      <c r="K50" s="38"/>
      <c r="L50" s="115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1" customFormat="1" ht="12" customHeight="1">
      <c r="B51" s="23"/>
      <c r="C51" s="31" t="s">
        <v>104</v>
      </c>
      <c r="D51" s="24"/>
      <c r="E51" s="24"/>
      <c r="F51" s="24"/>
      <c r="G51" s="24"/>
      <c r="H51" s="24"/>
      <c r="I51" s="24"/>
      <c r="J51" s="24"/>
      <c r="K51" s="24"/>
      <c r="L51" s="22"/>
    </row>
    <row r="52" spans="1:47" s="2" customFormat="1" ht="16.5" customHeight="1">
      <c r="A52" s="36"/>
      <c r="B52" s="37"/>
      <c r="C52" s="38"/>
      <c r="D52" s="38"/>
      <c r="E52" s="389" t="s">
        <v>964</v>
      </c>
      <c r="F52" s="388"/>
      <c r="G52" s="388"/>
      <c r="H52" s="388"/>
      <c r="I52" s="38"/>
      <c r="J52" s="38"/>
      <c r="K52" s="38"/>
      <c r="L52" s="115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12" customHeight="1">
      <c r="A53" s="36"/>
      <c r="B53" s="37"/>
      <c r="C53" s="31" t="s">
        <v>965</v>
      </c>
      <c r="D53" s="38"/>
      <c r="E53" s="38"/>
      <c r="F53" s="38"/>
      <c r="G53" s="38"/>
      <c r="H53" s="38"/>
      <c r="I53" s="38"/>
      <c r="J53" s="38"/>
      <c r="K53" s="38"/>
      <c r="L53" s="115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6.5" customHeight="1">
      <c r="A54" s="36"/>
      <c r="B54" s="37"/>
      <c r="C54" s="38"/>
      <c r="D54" s="38"/>
      <c r="E54" s="377" t="str">
        <f>E11</f>
        <v>03-2 - Materiál</v>
      </c>
      <c r="F54" s="388"/>
      <c r="G54" s="388"/>
      <c r="H54" s="388"/>
      <c r="I54" s="38"/>
      <c r="J54" s="38"/>
      <c r="K54" s="38"/>
      <c r="L54" s="115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6.95" customHeight="1">
      <c r="A55" s="36"/>
      <c r="B55" s="37"/>
      <c r="C55" s="38"/>
      <c r="D55" s="38"/>
      <c r="E55" s="38"/>
      <c r="F55" s="38"/>
      <c r="G55" s="38"/>
      <c r="H55" s="38"/>
      <c r="I55" s="38"/>
      <c r="J55" s="38"/>
      <c r="K55" s="38"/>
      <c r="L55" s="115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2" customHeight="1">
      <c r="A56" s="36"/>
      <c r="B56" s="37"/>
      <c r="C56" s="31" t="s">
        <v>21</v>
      </c>
      <c r="D56" s="38"/>
      <c r="E56" s="38"/>
      <c r="F56" s="29" t="str">
        <f>F14</f>
        <v>k.ú. Malé Hoštice, parc.č. 363/1</v>
      </c>
      <c r="G56" s="38"/>
      <c r="H56" s="38"/>
      <c r="I56" s="31" t="s">
        <v>23</v>
      </c>
      <c r="J56" s="61" t="str">
        <f>IF(J14="","",J14)</f>
        <v>13. 3. 2022</v>
      </c>
      <c r="K56" s="38"/>
      <c r="L56" s="115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6.95" customHeight="1">
      <c r="A57" s="36"/>
      <c r="B57" s="37"/>
      <c r="C57" s="38"/>
      <c r="D57" s="38"/>
      <c r="E57" s="38"/>
      <c r="F57" s="38"/>
      <c r="G57" s="38"/>
      <c r="H57" s="38"/>
      <c r="I57" s="38"/>
      <c r="J57" s="38"/>
      <c r="K57" s="38"/>
      <c r="L57" s="115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5.2" customHeight="1">
      <c r="A58" s="36"/>
      <c r="B58" s="37"/>
      <c r="C58" s="31" t="s">
        <v>25</v>
      </c>
      <c r="D58" s="38"/>
      <c r="E58" s="38"/>
      <c r="F58" s="29" t="str">
        <f>E17</f>
        <v>ZP Otice, a.s., Hlavní 266, 747 81 Otice</v>
      </c>
      <c r="G58" s="38"/>
      <c r="H58" s="38"/>
      <c r="I58" s="31" t="s">
        <v>32</v>
      </c>
      <c r="J58" s="34" t="str">
        <f>E23</f>
        <v>Ing. Martin Heider</v>
      </c>
      <c r="K58" s="38"/>
      <c r="L58" s="115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15.2" customHeight="1">
      <c r="A59" s="36"/>
      <c r="B59" s="37"/>
      <c r="C59" s="31" t="s">
        <v>30</v>
      </c>
      <c r="D59" s="38"/>
      <c r="E59" s="38"/>
      <c r="F59" s="29" t="str">
        <f>IF(E20="","",E20)</f>
        <v>Vyplň údaj</v>
      </c>
      <c r="G59" s="38"/>
      <c r="H59" s="38"/>
      <c r="I59" s="31" t="s">
        <v>35</v>
      </c>
      <c r="J59" s="34" t="str">
        <f>E26</f>
        <v xml:space="preserve"> </v>
      </c>
      <c r="K59" s="38"/>
      <c r="L59" s="115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</row>
    <row r="60" spans="1:47" s="2" customFormat="1" ht="10.35" customHeight="1">
      <c r="A60" s="36"/>
      <c r="B60" s="37"/>
      <c r="C60" s="38"/>
      <c r="D60" s="38"/>
      <c r="E60" s="38"/>
      <c r="F60" s="38"/>
      <c r="G60" s="38"/>
      <c r="H60" s="38"/>
      <c r="I60" s="38"/>
      <c r="J60" s="38"/>
      <c r="K60" s="38"/>
      <c r="L60" s="115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</row>
    <row r="61" spans="1:47" s="2" customFormat="1" ht="29.25" customHeight="1">
      <c r="A61" s="36"/>
      <c r="B61" s="37"/>
      <c r="C61" s="138" t="s">
        <v>107</v>
      </c>
      <c r="D61" s="139"/>
      <c r="E61" s="139"/>
      <c r="F61" s="139"/>
      <c r="G61" s="139"/>
      <c r="H61" s="139"/>
      <c r="I61" s="139"/>
      <c r="J61" s="140" t="s">
        <v>108</v>
      </c>
      <c r="K61" s="139"/>
      <c r="L61" s="115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47" s="2" customFormat="1" ht="10.35" customHeight="1">
      <c r="A62" s="36"/>
      <c r="B62" s="37"/>
      <c r="C62" s="38"/>
      <c r="D62" s="38"/>
      <c r="E62" s="38"/>
      <c r="F62" s="38"/>
      <c r="G62" s="38"/>
      <c r="H62" s="38"/>
      <c r="I62" s="38"/>
      <c r="J62" s="38"/>
      <c r="K62" s="38"/>
      <c r="L62" s="115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</row>
    <row r="63" spans="1:47" s="2" customFormat="1" ht="22.9" customHeight="1">
      <c r="A63" s="36"/>
      <c r="B63" s="37"/>
      <c r="C63" s="141" t="s">
        <v>71</v>
      </c>
      <c r="D63" s="38"/>
      <c r="E63" s="38"/>
      <c r="F63" s="38"/>
      <c r="G63" s="38"/>
      <c r="H63" s="38"/>
      <c r="I63" s="38"/>
      <c r="J63" s="79">
        <f>J91</f>
        <v>0</v>
      </c>
      <c r="K63" s="38"/>
      <c r="L63" s="115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U63" s="19" t="s">
        <v>109</v>
      </c>
    </row>
    <row r="64" spans="1:47" s="9" customFormat="1" ht="24.95" customHeight="1">
      <c r="B64" s="142"/>
      <c r="C64" s="143"/>
      <c r="D64" s="144" t="s">
        <v>125</v>
      </c>
      <c r="E64" s="145"/>
      <c r="F64" s="145"/>
      <c r="G64" s="145"/>
      <c r="H64" s="145"/>
      <c r="I64" s="145"/>
      <c r="J64" s="146">
        <f>J92</f>
        <v>0</v>
      </c>
      <c r="K64" s="143"/>
      <c r="L64" s="147"/>
    </row>
    <row r="65" spans="1:31" s="10" customFormat="1" ht="19.899999999999999" customHeight="1">
      <c r="B65" s="148"/>
      <c r="C65" s="99"/>
      <c r="D65" s="149" t="s">
        <v>1178</v>
      </c>
      <c r="E65" s="150"/>
      <c r="F65" s="150"/>
      <c r="G65" s="150"/>
      <c r="H65" s="150"/>
      <c r="I65" s="150"/>
      <c r="J65" s="151">
        <f>J93</f>
        <v>0</v>
      </c>
      <c r="K65" s="99"/>
      <c r="L65" s="152"/>
    </row>
    <row r="66" spans="1:31" s="10" customFormat="1" ht="19.899999999999999" customHeight="1">
      <c r="B66" s="148"/>
      <c r="C66" s="99"/>
      <c r="D66" s="149" t="s">
        <v>968</v>
      </c>
      <c r="E66" s="150"/>
      <c r="F66" s="150"/>
      <c r="G66" s="150"/>
      <c r="H66" s="150"/>
      <c r="I66" s="150"/>
      <c r="J66" s="151">
        <f>J97</f>
        <v>0</v>
      </c>
      <c r="K66" s="99"/>
      <c r="L66" s="152"/>
    </row>
    <row r="67" spans="1:31" s="10" customFormat="1" ht="19.899999999999999" customHeight="1">
      <c r="B67" s="148"/>
      <c r="C67" s="99"/>
      <c r="D67" s="149" t="s">
        <v>1179</v>
      </c>
      <c r="E67" s="150"/>
      <c r="F67" s="150"/>
      <c r="G67" s="150"/>
      <c r="H67" s="150"/>
      <c r="I67" s="150"/>
      <c r="J67" s="151">
        <f>J123</f>
        <v>0</v>
      </c>
      <c r="K67" s="99"/>
      <c r="L67" s="152"/>
    </row>
    <row r="68" spans="1:31" s="10" customFormat="1" ht="19.899999999999999" customHeight="1">
      <c r="B68" s="148"/>
      <c r="C68" s="99"/>
      <c r="D68" s="149" t="s">
        <v>1180</v>
      </c>
      <c r="E68" s="150"/>
      <c r="F68" s="150"/>
      <c r="G68" s="150"/>
      <c r="H68" s="150"/>
      <c r="I68" s="150"/>
      <c r="J68" s="151">
        <f>J132</f>
        <v>0</v>
      </c>
      <c r="K68" s="99"/>
      <c r="L68" s="152"/>
    </row>
    <row r="69" spans="1:31" s="10" customFormat="1" ht="19.899999999999999" customHeight="1">
      <c r="B69" s="148"/>
      <c r="C69" s="99"/>
      <c r="D69" s="149" t="s">
        <v>1181</v>
      </c>
      <c r="E69" s="150"/>
      <c r="F69" s="150"/>
      <c r="G69" s="150"/>
      <c r="H69" s="150"/>
      <c r="I69" s="150"/>
      <c r="J69" s="151">
        <f>J149</f>
        <v>0</v>
      </c>
      <c r="K69" s="99"/>
      <c r="L69" s="152"/>
    </row>
    <row r="70" spans="1:31" s="2" customFormat="1" ht="21.75" customHeight="1">
      <c r="A70" s="36"/>
      <c r="B70" s="37"/>
      <c r="C70" s="38"/>
      <c r="D70" s="38"/>
      <c r="E70" s="38"/>
      <c r="F70" s="38"/>
      <c r="G70" s="38"/>
      <c r="H70" s="38"/>
      <c r="I70" s="38"/>
      <c r="J70" s="38"/>
      <c r="K70" s="38"/>
      <c r="L70" s="115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</row>
    <row r="71" spans="1:31" s="2" customFormat="1" ht="6.95" customHeight="1">
      <c r="A71" s="36"/>
      <c r="B71" s="49"/>
      <c r="C71" s="50"/>
      <c r="D71" s="50"/>
      <c r="E71" s="50"/>
      <c r="F71" s="50"/>
      <c r="G71" s="50"/>
      <c r="H71" s="50"/>
      <c r="I71" s="50"/>
      <c r="J71" s="50"/>
      <c r="K71" s="50"/>
      <c r="L71" s="115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5" spans="1:31" s="2" customFormat="1" ht="6.95" customHeight="1">
      <c r="A75" s="36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115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24.95" customHeight="1">
      <c r="A76" s="36"/>
      <c r="B76" s="37"/>
      <c r="C76" s="25" t="s">
        <v>131</v>
      </c>
      <c r="D76" s="38"/>
      <c r="E76" s="38"/>
      <c r="F76" s="38"/>
      <c r="G76" s="38"/>
      <c r="H76" s="38"/>
      <c r="I76" s="38"/>
      <c r="J76" s="38"/>
      <c r="K76" s="38"/>
      <c r="L76" s="115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6.95" customHeight="1">
      <c r="A77" s="36"/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115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12" customHeight="1">
      <c r="A78" s="36"/>
      <c r="B78" s="37"/>
      <c r="C78" s="31" t="s">
        <v>16</v>
      </c>
      <c r="D78" s="38"/>
      <c r="E78" s="38"/>
      <c r="F78" s="38"/>
      <c r="G78" s="38"/>
      <c r="H78" s="38"/>
      <c r="I78" s="38"/>
      <c r="J78" s="38"/>
      <c r="K78" s="38"/>
      <c r="L78" s="115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16.5" customHeight="1">
      <c r="A79" s="36"/>
      <c r="B79" s="37"/>
      <c r="C79" s="38"/>
      <c r="D79" s="38"/>
      <c r="E79" s="389" t="str">
        <f>E7</f>
        <v>Novostavba termoskladu v Malých Hošticích</v>
      </c>
      <c r="F79" s="390"/>
      <c r="G79" s="390"/>
      <c r="H79" s="390"/>
      <c r="I79" s="38"/>
      <c r="J79" s="38"/>
      <c r="K79" s="38"/>
      <c r="L79" s="115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1" customFormat="1" ht="12" customHeight="1">
      <c r="B80" s="23"/>
      <c r="C80" s="31" t="s">
        <v>104</v>
      </c>
      <c r="D80" s="24"/>
      <c r="E80" s="24"/>
      <c r="F80" s="24"/>
      <c r="G80" s="24"/>
      <c r="H80" s="24"/>
      <c r="I80" s="24"/>
      <c r="J80" s="24"/>
      <c r="K80" s="24"/>
      <c r="L80" s="22"/>
    </row>
    <row r="81" spans="1:65" s="2" customFormat="1" ht="16.5" customHeight="1">
      <c r="A81" s="36"/>
      <c r="B81" s="37"/>
      <c r="C81" s="38"/>
      <c r="D81" s="38"/>
      <c r="E81" s="389" t="s">
        <v>964</v>
      </c>
      <c r="F81" s="388"/>
      <c r="G81" s="388"/>
      <c r="H81" s="388"/>
      <c r="I81" s="38"/>
      <c r="J81" s="38"/>
      <c r="K81" s="38"/>
      <c r="L81" s="115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12" customHeight="1">
      <c r="A82" s="36"/>
      <c r="B82" s="37"/>
      <c r="C82" s="31" t="s">
        <v>965</v>
      </c>
      <c r="D82" s="38"/>
      <c r="E82" s="38"/>
      <c r="F82" s="38"/>
      <c r="G82" s="38"/>
      <c r="H82" s="38"/>
      <c r="I82" s="38"/>
      <c r="J82" s="38"/>
      <c r="K82" s="38"/>
      <c r="L82" s="115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2" customFormat="1" ht="16.5" customHeight="1">
      <c r="A83" s="36"/>
      <c r="B83" s="37"/>
      <c r="C83" s="38"/>
      <c r="D83" s="38"/>
      <c r="E83" s="377" t="str">
        <f>E11</f>
        <v>03-2 - Materiál</v>
      </c>
      <c r="F83" s="388"/>
      <c r="G83" s="388"/>
      <c r="H83" s="388"/>
      <c r="I83" s="38"/>
      <c r="J83" s="38"/>
      <c r="K83" s="38"/>
      <c r="L83" s="115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2" customFormat="1" ht="6.95" customHeight="1">
      <c r="A84" s="36"/>
      <c r="B84" s="37"/>
      <c r="C84" s="38"/>
      <c r="D84" s="38"/>
      <c r="E84" s="38"/>
      <c r="F84" s="38"/>
      <c r="G84" s="38"/>
      <c r="H84" s="38"/>
      <c r="I84" s="38"/>
      <c r="J84" s="38"/>
      <c r="K84" s="38"/>
      <c r="L84" s="115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5" s="2" customFormat="1" ht="12" customHeight="1">
      <c r="A85" s="36"/>
      <c r="B85" s="37"/>
      <c r="C85" s="31" t="s">
        <v>21</v>
      </c>
      <c r="D85" s="38"/>
      <c r="E85" s="38"/>
      <c r="F85" s="29" t="str">
        <f>F14</f>
        <v>k.ú. Malé Hoštice, parc.č. 363/1</v>
      </c>
      <c r="G85" s="38"/>
      <c r="H85" s="38"/>
      <c r="I85" s="31" t="s">
        <v>23</v>
      </c>
      <c r="J85" s="61" t="str">
        <f>IF(J14="","",J14)</f>
        <v>13. 3. 2022</v>
      </c>
      <c r="K85" s="38"/>
      <c r="L85" s="115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65" s="2" customFormat="1" ht="6.95" customHeight="1">
      <c r="A86" s="36"/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115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65" s="2" customFormat="1" ht="15.2" customHeight="1">
      <c r="A87" s="36"/>
      <c r="B87" s="37"/>
      <c r="C87" s="31" t="s">
        <v>25</v>
      </c>
      <c r="D87" s="38"/>
      <c r="E87" s="38"/>
      <c r="F87" s="29" t="str">
        <f>E17</f>
        <v>ZP Otice, a.s., Hlavní 266, 747 81 Otice</v>
      </c>
      <c r="G87" s="38"/>
      <c r="H87" s="38"/>
      <c r="I87" s="31" t="s">
        <v>32</v>
      </c>
      <c r="J87" s="34" t="str">
        <f>E23</f>
        <v>Ing. Martin Heider</v>
      </c>
      <c r="K87" s="38"/>
      <c r="L87" s="115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65" s="2" customFormat="1" ht="15.2" customHeight="1">
      <c r="A88" s="36"/>
      <c r="B88" s="37"/>
      <c r="C88" s="31" t="s">
        <v>30</v>
      </c>
      <c r="D88" s="38"/>
      <c r="E88" s="38"/>
      <c r="F88" s="29" t="str">
        <f>IF(E20="","",E20)</f>
        <v>Vyplň údaj</v>
      </c>
      <c r="G88" s="38"/>
      <c r="H88" s="38"/>
      <c r="I88" s="31" t="s">
        <v>35</v>
      </c>
      <c r="J88" s="34" t="str">
        <f>E26</f>
        <v xml:space="preserve"> </v>
      </c>
      <c r="K88" s="38"/>
      <c r="L88" s="115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65" s="2" customFormat="1" ht="10.35" customHeight="1">
      <c r="A89" s="36"/>
      <c r="B89" s="37"/>
      <c r="C89" s="38"/>
      <c r="D89" s="38"/>
      <c r="E89" s="38"/>
      <c r="F89" s="38"/>
      <c r="G89" s="38"/>
      <c r="H89" s="38"/>
      <c r="I89" s="38"/>
      <c r="J89" s="38"/>
      <c r="K89" s="38"/>
      <c r="L89" s="115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65" s="11" customFormat="1" ht="29.25" customHeight="1">
      <c r="A90" s="153"/>
      <c r="B90" s="154"/>
      <c r="C90" s="155" t="s">
        <v>132</v>
      </c>
      <c r="D90" s="156" t="s">
        <v>58</v>
      </c>
      <c r="E90" s="156" t="s">
        <v>54</v>
      </c>
      <c r="F90" s="156" t="s">
        <v>55</v>
      </c>
      <c r="G90" s="156" t="s">
        <v>133</v>
      </c>
      <c r="H90" s="156" t="s">
        <v>134</v>
      </c>
      <c r="I90" s="156" t="s">
        <v>135</v>
      </c>
      <c r="J90" s="156" t="s">
        <v>108</v>
      </c>
      <c r="K90" s="157" t="s">
        <v>136</v>
      </c>
      <c r="L90" s="158"/>
      <c r="M90" s="70" t="s">
        <v>19</v>
      </c>
      <c r="N90" s="71" t="s">
        <v>43</v>
      </c>
      <c r="O90" s="71" t="s">
        <v>137</v>
      </c>
      <c r="P90" s="71" t="s">
        <v>138</v>
      </c>
      <c r="Q90" s="71" t="s">
        <v>139</v>
      </c>
      <c r="R90" s="71" t="s">
        <v>140</v>
      </c>
      <c r="S90" s="71" t="s">
        <v>141</v>
      </c>
      <c r="T90" s="72" t="s">
        <v>142</v>
      </c>
      <c r="U90" s="153"/>
      <c r="V90" s="153"/>
      <c r="W90" s="153"/>
      <c r="X90" s="153"/>
      <c r="Y90" s="153"/>
      <c r="Z90" s="153"/>
      <c r="AA90" s="153"/>
      <c r="AB90" s="153"/>
      <c r="AC90" s="153"/>
      <c r="AD90" s="153"/>
      <c r="AE90" s="153"/>
    </row>
    <row r="91" spans="1:65" s="2" customFormat="1" ht="22.9" customHeight="1">
      <c r="A91" s="36"/>
      <c r="B91" s="37"/>
      <c r="C91" s="77" t="s">
        <v>143</v>
      </c>
      <c r="D91" s="38"/>
      <c r="E91" s="38"/>
      <c r="F91" s="38"/>
      <c r="G91" s="38"/>
      <c r="H91" s="38"/>
      <c r="I91" s="38"/>
      <c r="J91" s="159">
        <f>BK91</f>
        <v>0</v>
      </c>
      <c r="K91" s="38"/>
      <c r="L91" s="41"/>
      <c r="M91" s="73"/>
      <c r="N91" s="160"/>
      <c r="O91" s="74"/>
      <c r="P91" s="161">
        <f>P92</f>
        <v>0</v>
      </c>
      <c r="Q91" s="74"/>
      <c r="R91" s="161">
        <f>R92</f>
        <v>0</v>
      </c>
      <c r="S91" s="74"/>
      <c r="T91" s="162">
        <f>T92</f>
        <v>0</v>
      </c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T91" s="19" t="s">
        <v>72</v>
      </c>
      <c r="AU91" s="19" t="s">
        <v>109</v>
      </c>
      <c r="BK91" s="163">
        <f>BK92</f>
        <v>0</v>
      </c>
    </row>
    <row r="92" spans="1:65" s="12" customFormat="1" ht="25.9" customHeight="1">
      <c r="B92" s="164"/>
      <c r="C92" s="165"/>
      <c r="D92" s="166" t="s">
        <v>72</v>
      </c>
      <c r="E92" s="167" t="s">
        <v>702</v>
      </c>
      <c r="F92" s="167" t="s">
        <v>703</v>
      </c>
      <c r="G92" s="165"/>
      <c r="H92" s="165"/>
      <c r="I92" s="168"/>
      <c r="J92" s="169">
        <f>BK92</f>
        <v>0</v>
      </c>
      <c r="K92" s="165"/>
      <c r="L92" s="170"/>
      <c r="M92" s="171"/>
      <c r="N92" s="172"/>
      <c r="O92" s="172"/>
      <c r="P92" s="173">
        <f>P93+P97+P123+P132+P149</f>
        <v>0</v>
      </c>
      <c r="Q92" s="172"/>
      <c r="R92" s="173">
        <f>R93+R97+R123+R132+R149</f>
        <v>0</v>
      </c>
      <c r="S92" s="172"/>
      <c r="T92" s="174">
        <f>T93+T97+T123+T132+T149</f>
        <v>0</v>
      </c>
      <c r="AR92" s="175" t="s">
        <v>83</v>
      </c>
      <c r="AT92" s="176" t="s">
        <v>72</v>
      </c>
      <c r="AU92" s="176" t="s">
        <v>73</v>
      </c>
      <c r="AY92" s="175" t="s">
        <v>146</v>
      </c>
      <c r="BK92" s="177">
        <f>BK93+BK97+BK123+BK132+BK149</f>
        <v>0</v>
      </c>
    </row>
    <row r="93" spans="1:65" s="12" customFormat="1" ht="22.9" customHeight="1">
      <c r="B93" s="164"/>
      <c r="C93" s="165"/>
      <c r="D93" s="166" t="s">
        <v>72</v>
      </c>
      <c r="E93" s="178" t="s">
        <v>974</v>
      </c>
      <c r="F93" s="178" t="s">
        <v>1182</v>
      </c>
      <c r="G93" s="165"/>
      <c r="H93" s="165"/>
      <c r="I93" s="168"/>
      <c r="J93" s="179">
        <f>BK93</f>
        <v>0</v>
      </c>
      <c r="K93" s="165"/>
      <c r="L93" s="170"/>
      <c r="M93" s="171"/>
      <c r="N93" s="172"/>
      <c r="O93" s="172"/>
      <c r="P93" s="173">
        <f>SUM(P94:P96)</f>
        <v>0</v>
      </c>
      <c r="Q93" s="172"/>
      <c r="R93" s="173">
        <f>SUM(R94:R96)</f>
        <v>0</v>
      </c>
      <c r="S93" s="172"/>
      <c r="T93" s="174">
        <f>SUM(T94:T96)</f>
        <v>0</v>
      </c>
      <c r="AR93" s="175" t="s">
        <v>83</v>
      </c>
      <c r="AT93" s="176" t="s">
        <v>72</v>
      </c>
      <c r="AU93" s="176" t="s">
        <v>81</v>
      </c>
      <c r="AY93" s="175" t="s">
        <v>146</v>
      </c>
      <c r="BK93" s="177">
        <f>SUM(BK94:BK96)</f>
        <v>0</v>
      </c>
    </row>
    <row r="94" spans="1:65" s="2" customFormat="1" ht="37.9" customHeight="1">
      <c r="A94" s="36"/>
      <c r="B94" s="37"/>
      <c r="C94" s="242" t="s">
        <v>81</v>
      </c>
      <c r="D94" s="242" t="s">
        <v>442</v>
      </c>
      <c r="E94" s="243" t="s">
        <v>1183</v>
      </c>
      <c r="F94" s="244" t="s">
        <v>977</v>
      </c>
      <c r="G94" s="245" t="s">
        <v>230</v>
      </c>
      <c r="H94" s="246">
        <v>1</v>
      </c>
      <c r="I94" s="247"/>
      <c r="J94" s="248">
        <f>ROUND(I94*H94,2)</f>
        <v>0</v>
      </c>
      <c r="K94" s="244" t="s">
        <v>19</v>
      </c>
      <c r="L94" s="249"/>
      <c r="M94" s="250" t="s">
        <v>19</v>
      </c>
      <c r="N94" s="251" t="s">
        <v>44</v>
      </c>
      <c r="O94" s="66"/>
      <c r="P94" s="189">
        <f>O94*H94</f>
        <v>0</v>
      </c>
      <c r="Q94" s="189">
        <v>0</v>
      </c>
      <c r="R94" s="189">
        <f>Q94*H94</f>
        <v>0</v>
      </c>
      <c r="S94" s="189">
        <v>0</v>
      </c>
      <c r="T94" s="190">
        <f>S94*H94</f>
        <v>0</v>
      </c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R94" s="191" t="s">
        <v>434</v>
      </c>
      <c r="AT94" s="191" t="s">
        <v>442</v>
      </c>
      <c r="AU94" s="191" t="s">
        <v>83</v>
      </c>
      <c r="AY94" s="19" t="s">
        <v>146</v>
      </c>
      <c r="BE94" s="192">
        <f>IF(N94="základní",J94,0)</f>
        <v>0</v>
      </c>
      <c r="BF94" s="192">
        <f>IF(N94="snížená",J94,0)</f>
        <v>0</v>
      </c>
      <c r="BG94" s="192">
        <f>IF(N94="zákl. přenesená",J94,0)</f>
        <v>0</v>
      </c>
      <c r="BH94" s="192">
        <f>IF(N94="sníž. přenesená",J94,0)</f>
        <v>0</v>
      </c>
      <c r="BI94" s="192">
        <f>IF(N94="nulová",J94,0)</f>
        <v>0</v>
      </c>
      <c r="BJ94" s="19" t="s">
        <v>81</v>
      </c>
      <c r="BK94" s="192">
        <f>ROUND(I94*H94,2)</f>
        <v>0</v>
      </c>
      <c r="BL94" s="19" t="s">
        <v>354</v>
      </c>
      <c r="BM94" s="191" t="s">
        <v>1184</v>
      </c>
    </row>
    <row r="95" spans="1:65" s="2" customFormat="1" ht="44.25" customHeight="1">
      <c r="A95" s="36"/>
      <c r="B95" s="37"/>
      <c r="C95" s="242" t="s">
        <v>83</v>
      </c>
      <c r="D95" s="242" t="s">
        <v>442</v>
      </c>
      <c r="E95" s="243" t="s">
        <v>1185</v>
      </c>
      <c r="F95" s="244" t="s">
        <v>1186</v>
      </c>
      <c r="G95" s="245" t="s">
        <v>230</v>
      </c>
      <c r="H95" s="246">
        <v>1</v>
      </c>
      <c r="I95" s="247"/>
      <c r="J95" s="248">
        <f>ROUND(I95*H95,2)</f>
        <v>0</v>
      </c>
      <c r="K95" s="244" t="s">
        <v>19</v>
      </c>
      <c r="L95" s="249"/>
      <c r="M95" s="250" t="s">
        <v>19</v>
      </c>
      <c r="N95" s="251" t="s">
        <v>44</v>
      </c>
      <c r="O95" s="66"/>
      <c r="P95" s="189">
        <f>O95*H95</f>
        <v>0</v>
      </c>
      <c r="Q95" s="189">
        <v>0</v>
      </c>
      <c r="R95" s="189">
        <f>Q95*H95</f>
        <v>0</v>
      </c>
      <c r="S95" s="189">
        <v>0</v>
      </c>
      <c r="T95" s="190">
        <f>S95*H95</f>
        <v>0</v>
      </c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R95" s="191" t="s">
        <v>434</v>
      </c>
      <c r="AT95" s="191" t="s">
        <v>442</v>
      </c>
      <c r="AU95" s="191" t="s">
        <v>83</v>
      </c>
      <c r="AY95" s="19" t="s">
        <v>146</v>
      </c>
      <c r="BE95" s="192">
        <f>IF(N95="základní",J95,0)</f>
        <v>0</v>
      </c>
      <c r="BF95" s="192">
        <f>IF(N95="snížená",J95,0)</f>
        <v>0</v>
      </c>
      <c r="BG95" s="192">
        <f>IF(N95="zákl. přenesená",J95,0)</f>
        <v>0</v>
      </c>
      <c r="BH95" s="192">
        <f>IF(N95="sníž. přenesená",J95,0)</f>
        <v>0</v>
      </c>
      <c r="BI95" s="192">
        <f>IF(N95="nulová",J95,0)</f>
        <v>0</v>
      </c>
      <c r="BJ95" s="19" t="s">
        <v>81</v>
      </c>
      <c r="BK95" s="192">
        <f>ROUND(I95*H95,2)</f>
        <v>0</v>
      </c>
      <c r="BL95" s="19" t="s">
        <v>354</v>
      </c>
      <c r="BM95" s="191" t="s">
        <v>1187</v>
      </c>
    </row>
    <row r="96" spans="1:65" s="2" customFormat="1" ht="66.75" customHeight="1">
      <c r="A96" s="36"/>
      <c r="B96" s="37"/>
      <c r="C96" s="242" t="s">
        <v>176</v>
      </c>
      <c r="D96" s="242" t="s">
        <v>442</v>
      </c>
      <c r="E96" s="243" t="s">
        <v>1188</v>
      </c>
      <c r="F96" s="244" t="s">
        <v>1189</v>
      </c>
      <c r="G96" s="245" t="s">
        <v>230</v>
      </c>
      <c r="H96" s="246">
        <v>2</v>
      </c>
      <c r="I96" s="247"/>
      <c r="J96" s="248">
        <f>ROUND(I96*H96,2)</f>
        <v>0</v>
      </c>
      <c r="K96" s="244" t="s">
        <v>19</v>
      </c>
      <c r="L96" s="249"/>
      <c r="M96" s="250" t="s">
        <v>19</v>
      </c>
      <c r="N96" s="251" t="s">
        <v>44</v>
      </c>
      <c r="O96" s="66"/>
      <c r="P96" s="189">
        <f>O96*H96</f>
        <v>0</v>
      </c>
      <c r="Q96" s="189">
        <v>0</v>
      </c>
      <c r="R96" s="189">
        <f>Q96*H96</f>
        <v>0</v>
      </c>
      <c r="S96" s="189">
        <v>0</v>
      </c>
      <c r="T96" s="190">
        <f>S96*H96</f>
        <v>0</v>
      </c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R96" s="191" t="s">
        <v>434</v>
      </c>
      <c r="AT96" s="191" t="s">
        <v>442</v>
      </c>
      <c r="AU96" s="191" t="s">
        <v>83</v>
      </c>
      <c r="AY96" s="19" t="s">
        <v>146</v>
      </c>
      <c r="BE96" s="192">
        <f>IF(N96="základní",J96,0)</f>
        <v>0</v>
      </c>
      <c r="BF96" s="192">
        <f>IF(N96="snížená",J96,0)</f>
        <v>0</v>
      </c>
      <c r="BG96" s="192">
        <f>IF(N96="zákl. přenesená",J96,0)</f>
        <v>0</v>
      </c>
      <c r="BH96" s="192">
        <f>IF(N96="sníž. přenesená",J96,0)</f>
        <v>0</v>
      </c>
      <c r="BI96" s="192">
        <f>IF(N96="nulová",J96,0)</f>
        <v>0</v>
      </c>
      <c r="BJ96" s="19" t="s">
        <v>81</v>
      </c>
      <c r="BK96" s="192">
        <f>ROUND(I96*H96,2)</f>
        <v>0</v>
      </c>
      <c r="BL96" s="19" t="s">
        <v>354</v>
      </c>
      <c r="BM96" s="191" t="s">
        <v>1190</v>
      </c>
    </row>
    <row r="97" spans="1:65" s="12" customFormat="1" ht="22.9" customHeight="1">
      <c r="B97" s="164"/>
      <c r="C97" s="165"/>
      <c r="D97" s="166" t="s">
        <v>72</v>
      </c>
      <c r="E97" s="178" t="s">
        <v>985</v>
      </c>
      <c r="F97" s="178" t="s">
        <v>986</v>
      </c>
      <c r="G97" s="165"/>
      <c r="H97" s="165"/>
      <c r="I97" s="168"/>
      <c r="J97" s="179">
        <f>BK97</f>
        <v>0</v>
      </c>
      <c r="K97" s="165"/>
      <c r="L97" s="170"/>
      <c r="M97" s="171"/>
      <c r="N97" s="172"/>
      <c r="O97" s="172"/>
      <c r="P97" s="173">
        <f>SUM(P98:P122)</f>
        <v>0</v>
      </c>
      <c r="Q97" s="172"/>
      <c r="R97" s="173">
        <f>SUM(R98:R122)</f>
        <v>0</v>
      </c>
      <c r="S97" s="172"/>
      <c r="T97" s="174">
        <f>SUM(T98:T122)</f>
        <v>0</v>
      </c>
      <c r="AR97" s="175" t="s">
        <v>83</v>
      </c>
      <c r="AT97" s="176" t="s">
        <v>72</v>
      </c>
      <c r="AU97" s="176" t="s">
        <v>81</v>
      </c>
      <c r="AY97" s="175" t="s">
        <v>146</v>
      </c>
      <c r="BK97" s="177">
        <f>SUM(BK98:BK122)</f>
        <v>0</v>
      </c>
    </row>
    <row r="98" spans="1:65" s="2" customFormat="1" ht="16.5" customHeight="1">
      <c r="A98" s="36"/>
      <c r="B98" s="37"/>
      <c r="C98" s="242" t="s">
        <v>153</v>
      </c>
      <c r="D98" s="242" t="s">
        <v>442</v>
      </c>
      <c r="E98" s="243" t="s">
        <v>1191</v>
      </c>
      <c r="F98" s="244" t="s">
        <v>1192</v>
      </c>
      <c r="G98" s="245" t="s">
        <v>230</v>
      </c>
      <c r="H98" s="246">
        <v>3</v>
      </c>
      <c r="I98" s="247"/>
      <c r="J98" s="248">
        <f t="shared" ref="J98:J122" si="0">ROUND(I98*H98,2)</f>
        <v>0</v>
      </c>
      <c r="K98" s="244" t="s">
        <v>19</v>
      </c>
      <c r="L98" s="249"/>
      <c r="M98" s="250" t="s">
        <v>19</v>
      </c>
      <c r="N98" s="251" t="s">
        <v>44</v>
      </c>
      <c r="O98" s="66"/>
      <c r="P98" s="189">
        <f t="shared" ref="P98:P122" si="1">O98*H98</f>
        <v>0</v>
      </c>
      <c r="Q98" s="189">
        <v>0</v>
      </c>
      <c r="R98" s="189">
        <f t="shared" ref="R98:R122" si="2">Q98*H98</f>
        <v>0</v>
      </c>
      <c r="S98" s="189">
        <v>0</v>
      </c>
      <c r="T98" s="190">
        <f t="shared" ref="T98:T122" si="3">S98*H98</f>
        <v>0</v>
      </c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R98" s="191" t="s">
        <v>434</v>
      </c>
      <c r="AT98" s="191" t="s">
        <v>442</v>
      </c>
      <c r="AU98" s="191" t="s">
        <v>83</v>
      </c>
      <c r="AY98" s="19" t="s">
        <v>146</v>
      </c>
      <c r="BE98" s="192">
        <f t="shared" ref="BE98:BE122" si="4">IF(N98="základní",J98,0)</f>
        <v>0</v>
      </c>
      <c r="BF98" s="192">
        <f t="shared" ref="BF98:BF122" si="5">IF(N98="snížená",J98,0)</f>
        <v>0</v>
      </c>
      <c r="BG98" s="192">
        <f t="shared" ref="BG98:BG122" si="6">IF(N98="zákl. přenesená",J98,0)</f>
        <v>0</v>
      </c>
      <c r="BH98" s="192">
        <f t="shared" ref="BH98:BH122" si="7">IF(N98="sníž. přenesená",J98,0)</f>
        <v>0</v>
      </c>
      <c r="BI98" s="192">
        <f t="shared" ref="BI98:BI122" si="8">IF(N98="nulová",J98,0)</f>
        <v>0</v>
      </c>
      <c r="BJ98" s="19" t="s">
        <v>81</v>
      </c>
      <c r="BK98" s="192">
        <f t="shared" ref="BK98:BK122" si="9">ROUND(I98*H98,2)</f>
        <v>0</v>
      </c>
      <c r="BL98" s="19" t="s">
        <v>354</v>
      </c>
      <c r="BM98" s="191" t="s">
        <v>1193</v>
      </c>
    </row>
    <row r="99" spans="1:65" s="2" customFormat="1" ht="21.75" customHeight="1">
      <c r="A99" s="36"/>
      <c r="B99" s="37"/>
      <c r="C99" s="242" t="s">
        <v>198</v>
      </c>
      <c r="D99" s="242" t="s">
        <v>442</v>
      </c>
      <c r="E99" s="243" t="s">
        <v>1194</v>
      </c>
      <c r="F99" s="244" t="s">
        <v>1195</v>
      </c>
      <c r="G99" s="245" t="s">
        <v>230</v>
      </c>
      <c r="H99" s="246">
        <v>3</v>
      </c>
      <c r="I99" s="247"/>
      <c r="J99" s="248">
        <f t="shared" si="0"/>
        <v>0</v>
      </c>
      <c r="K99" s="244" t="s">
        <v>19</v>
      </c>
      <c r="L99" s="249"/>
      <c r="M99" s="250" t="s">
        <v>19</v>
      </c>
      <c r="N99" s="251" t="s">
        <v>44</v>
      </c>
      <c r="O99" s="66"/>
      <c r="P99" s="189">
        <f t="shared" si="1"/>
        <v>0</v>
      </c>
      <c r="Q99" s="189">
        <v>0</v>
      </c>
      <c r="R99" s="189">
        <f t="shared" si="2"/>
        <v>0</v>
      </c>
      <c r="S99" s="189">
        <v>0</v>
      </c>
      <c r="T99" s="190">
        <f t="shared" si="3"/>
        <v>0</v>
      </c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R99" s="191" t="s">
        <v>434</v>
      </c>
      <c r="AT99" s="191" t="s">
        <v>442</v>
      </c>
      <c r="AU99" s="191" t="s">
        <v>83</v>
      </c>
      <c r="AY99" s="19" t="s">
        <v>146</v>
      </c>
      <c r="BE99" s="192">
        <f t="shared" si="4"/>
        <v>0</v>
      </c>
      <c r="BF99" s="192">
        <f t="shared" si="5"/>
        <v>0</v>
      </c>
      <c r="BG99" s="192">
        <f t="shared" si="6"/>
        <v>0</v>
      </c>
      <c r="BH99" s="192">
        <f t="shared" si="7"/>
        <v>0</v>
      </c>
      <c r="BI99" s="192">
        <f t="shared" si="8"/>
        <v>0</v>
      </c>
      <c r="BJ99" s="19" t="s">
        <v>81</v>
      </c>
      <c r="BK99" s="192">
        <f t="shared" si="9"/>
        <v>0</v>
      </c>
      <c r="BL99" s="19" t="s">
        <v>354</v>
      </c>
      <c r="BM99" s="191" t="s">
        <v>1196</v>
      </c>
    </row>
    <row r="100" spans="1:65" s="2" customFormat="1" ht="24.2" customHeight="1">
      <c r="A100" s="36"/>
      <c r="B100" s="37"/>
      <c r="C100" s="242" t="s">
        <v>203</v>
      </c>
      <c r="D100" s="242" t="s">
        <v>442</v>
      </c>
      <c r="E100" s="243" t="s">
        <v>1197</v>
      </c>
      <c r="F100" s="244" t="s">
        <v>1198</v>
      </c>
      <c r="G100" s="245" t="s">
        <v>230</v>
      </c>
      <c r="H100" s="246">
        <v>2</v>
      </c>
      <c r="I100" s="247"/>
      <c r="J100" s="248">
        <f t="shared" si="0"/>
        <v>0</v>
      </c>
      <c r="K100" s="244" t="s">
        <v>19</v>
      </c>
      <c r="L100" s="249"/>
      <c r="M100" s="250" t="s">
        <v>19</v>
      </c>
      <c r="N100" s="251" t="s">
        <v>44</v>
      </c>
      <c r="O100" s="66"/>
      <c r="P100" s="189">
        <f t="shared" si="1"/>
        <v>0</v>
      </c>
      <c r="Q100" s="189">
        <v>0</v>
      </c>
      <c r="R100" s="189">
        <f t="shared" si="2"/>
        <v>0</v>
      </c>
      <c r="S100" s="189">
        <v>0</v>
      </c>
      <c r="T100" s="190">
        <f t="shared" si="3"/>
        <v>0</v>
      </c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R100" s="191" t="s">
        <v>434</v>
      </c>
      <c r="AT100" s="191" t="s">
        <v>442</v>
      </c>
      <c r="AU100" s="191" t="s">
        <v>83</v>
      </c>
      <c r="AY100" s="19" t="s">
        <v>146</v>
      </c>
      <c r="BE100" s="192">
        <f t="shared" si="4"/>
        <v>0</v>
      </c>
      <c r="BF100" s="192">
        <f t="shared" si="5"/>
        <v>0</v>
      </c>
      <c r="BG100" s="192">
        <f t="shared" si="6"/>
        <v>0</v>
      </c>
      <c r="BH100" s="192">
        <f t="shared" si="7"/>
        <v>0</v>
      </c>
      <c r="BI100" s="192">
        <f t="shared" si="8"/>
        <v>0</v>
      </c>
      <c r="BJ100" s="19" t="s">
        <v>81</v>
      </c>
      <c r="BK100" s="192">
        <f t="shared" si="9"/>
        <v>0</v>
      </c>
      <c r="BL100" s="19" t="s">
        <v>354</v>
      </c>
      <c r="BM100" s="191" t="s">
        <v>1199</v>
      </c>
    </row>
    <row r="101" spans="1:65" s="2" customFormat="1" ht="24.2" customHeight="1">
      <c r="A101" s="36"/>
      <c r="B101" s="37"/>
      <c r="C101" s="242" t="s">
        <v>211</v>
      </c>
      <c r="D101" s="242" t="s">
        <v>442</v>
      </c>
      <c r="E101" s="243" t="s">
        <v>1200</v>
      </c>
      <c r="F101" s="244" t="s">
        <v>997</v>
      </c>
      <c r="G101" s="245" t="s">
        <v>230</v>
      </c>
      <c r="H101" s="246">
        <v>1</v>
      </c>
      <c r="I101" s="247"/>
      <c r="J101" s="248">
        <f t="shared" si="0"/>
        <v>0</v>
      </c>
      <c r="K101" s="244" t="s">
        <v>19</v>
      </c>
      <c r="L101" s="249"/>
      <c r="M101" s="250" t="s">
        <v>19</v>
      </c>
      <c r="N101" s="251" t="s">
        <v>44</v>
      </c>
      <c r="O101" s="66"/>
      <c r="P101" s="189">
        <f t="shared" si="1"/>
        <v>0</v>
      </c>
      <c r="Q101" s="189">
        <v>0</v>
      </c>
      <c r="R101" s="189">
        <f t="shared" si="2"/>
        <v>0</v>
      </c>
      <c r="S101" s="189">
        <v>0</v>
      </c>
      <c r="T101" s="190">
        <f t="shared" si="3"/>
        <v>0</v>
      </c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R101" s="191" t="s">
        <v>434</v>
      </c>
      <c r="AT101" s="191" t="s">
        <v>442</v>
      </c>
      <c r="AU101" s="191" t="s">
        <v>83</v>
      </c>
      <c r="AY101" s="19" t="s">
        <v>146</v>
      </c>
      <c r="BE101" s="192">
        <f t="shared" si="4"/>
        <v>0</v>
      </c>
      <c r="BF101" s="192">
        <f t="shared" si="5"/>
        <v>0</v>
      </c>
      <c r="BG101" s="192">
        <f t="shared" si="6"/>
        <v>0</v>
      </c>
      <c r="BH101" s="192">
        <f t="shared" si="7"/>
        <v>0</v>
      </c>
      <c r="BI101" s="192">
        <f t="shared" si="8"/>
        <v>0</v>
      </c>
      <c r="BJ101" s="19" t="s">
        <v>81</v>
      </c>
      <c r="BK101" s="192">
        <f t="shared" si="9"/>
        <v>0</v>
      </c>
      <c r="BL101" s="19" t="s">
        <v>354</v>
      </c>
      <c r="BM101" s="191" t="s">
        <v>1201</v>
      </c>
    </row>
    <row r="102" spans="1:65" s="2" customFormat="1" ht="21.75" customHeight="1">
      <c r="A102" s="36"/>
      <c r="B102" s="37"/>
      <c r="C102" s="242" t="s">
        <v>219</v>
      </c>
      <c r="D102" s="242" t="s">
        <v>442</v>
      </c>
      <c r="E102" s="243" t="s">
        <v>1202</v>
      </c>
      <c r="F102" s="244" t="s">
        <v>1203</v>
      </c>
      <c r="G102" s="245" t="s">
        <v>230</v>
      </c>
      <c r="H102" s="246">
        <v>35</v>
      </c>
      <c r="I102" s="247"/>
      <c r="J102" s="248">
        <f t="shared" si="0"/>
        <v>0</v>
      </c>
      <c r="K102" s="244" t="s">
        <v>19</v>
      </c>
      <c r="L102" s="249"/>
      <c r="M102" s="250" t="s">
        <v>19</v>
      </c>
      <c r="N102" s="251" t="s">
        <v>44</v>
      </c>
      <c r="O102" s="66"/>
      <c r="P102" s="189">
        <f t="shared" si="1"/>
        <v>0</v>
      </c>
      <c r="Q102" s="189">
        <v>0</v>
      </c>
      <c r="R102" s="189">
        <f t="shared" si="2"/>
        <v>0</v>
      </c>
      <c r="S102" s="189">
        <v>0</v>
      </c>
      <c r="T102" s="190">
        <f t="shared" si="3"/>
        <v>0</v>
      </c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R102" s="191" t="s">
        <v>434</v>
      </c>
      <c r="AT102" s="191" t="s">
        <v>442</v>
      </c>
      <c r="AU102" s="191" t="s">
        <v>83</v>
      </c>
      <c r="AY102" s="19" t="s">
        <v>146</v>
      </c>
      <c r="BE102" s="192">
        <f t="shared" si="4"/>
        <v>0</v>
      </c>
      <c r="BF102" s="192">
        <f t="shared" si="5"/>
        <v>0</v>
      </c>
      <c r="BG102" s="192">
        <f t="shared" si="6"/>
        <v>0</v>
      </c>
      <c r="BH102" s="192">
        <f t="shared" si="7"/>
        <v>0</v>
      </c>
      <c r="BI102" s="192">
        <f t="shared" si="8"/>
        <v>0</v>
      </c>
      <c r="BJ102" s="19" t="s">
        <v>81</v>
      </c>
      <c r="BK102" s="192">
        <f t="shared" si="9"/>
        <v>0</v>
      </c>
      <c r="BL102" s="19" t="s">
        <v>354</v>
      </c>
      <c r="BM102" s="191" t="s">
        <v>1204</v>
      </c>
    </row>
    <row r="103" spans="1:65" s="2" customFormat="1" ht="21.75" customHeight="1">
      <c r="A103" s="36"/>
      <c r="B103" s="37"/>
      <c r="C103" s="242" t="s">
        <v>227</v>
      </c>
      <c r="D103" s="242" t="s">
        <v>442</v>
      </c>
      <c r="E103" s="243" t="s">
        <v>1205</v>
      </c>
      <c r="F103" s="244" t="s">
        <v>1206</v>
      </c>
      <c r="G103" s="245" t="s">
        <v>230</v>
      </c>
      <c r="H103" s="246">
        <v>8</v>
      </c>
      <c r="I103" s="247"/>
      <c r="J103" s="248">
        <f t="shared" si="0"/>
        <v>0</v>
      </c>
      <c r="K103" s="244" t="s">
        <v>19</v>
      </c>
      <c r="L103" s="249"/>
      <c r="M103" s="250" t="s">
        <v>19</v>
      </c>
      <c r="N103" s="251" t="s">
        <v>44</v>
      </c>
      <c r="O103" s="66"/>
      <c r="P103" s="189">
        <f t="shared" si="1"/>
        <v>0</v>
      </c>
      <c r="Q103" s="189">
        <v>0</v>
      </c>
      <c r="R103" s="189">
        <f t="shared" si="2"/>
        <v>0</v>
      </c>
      <c r="S103" s="189">
        <v>0</v>
      </c>
      <c r="T103" s="190">
        <f t="shared" si="3"/>
        <v>0</v>
      </c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R103" s="191" t="s">
        <v>434</v>
      </c>
      <c r="AT103" s="191" t="s">
        <v>442</v>
      </c>
      <c r="AU103" s="191" t="s">
        <v>83</v>
      </c>
      <c r="AY103" s="19" t="s">
        <v>146</v>
      </c>
      <c r="BE103" s="192">
        <f t="shared" si="4"/>
        <v>0</v>
      </c>
      <c r="BF103" s="192">
        <f t="shared" si="5"/>
        <v>0</v>
      </c>
      <c r="BG103" s="192">
        <f t="shared" si="6"/>
        <v>0</v>
      </c>
      <c r="BH103" s="192">
        <f t="shared" si="7"/>
        <v>0</v>
      </c>
      <c r="BI103" s="192">
        <f t="shared" si="8"/>
        <v>0</v>
      </c>
      <c r="BJ103" s="19" t="s">
        <v>81</v>
      </c>
      <c r="BK103" s="192">
        <f t="shared" si="9"/>
        <v>0</v>
      </c>
      <c r="BL103" s="19" t="s">
        <v>354</v>
      </c>
      <c r="BM103" s="191" t="s">
        <v>1207</v>
      </c>
    </row>
    <row r="104" spans="1:65" s="2" customFormat="1" ht="16.5" customHeight="1">
      <c r="A104" s="36"/>
      <c r="B104" s="37"/>
      <c r="C104" s="242" t="s">
        <v>236</v>
      </c>
      <c r="D104" s="242" t="s">
        <v>442</v>
      </c>
      <c r="E104" s="243" t="s">
        <v>1208</v>
      </c>
      <c r="F104" s="244" t="s">
        <v>1209</v>
      </c>
      <c r="G104" s="245" t="s">
        <v>361</v>
      </c>
      <c r="H104" s="246">
        <v>150</v>
      </c>
      <c r="I104" s="247"/>
      <c r="J104" s="248">
        <f t="shared" si="0"/>
        <v>0</v>
      </c>
      <c r="K104" s="244" t="s">
        <v>19</v>
      </c>
      <c r="L104" s="249"/>
      <c r="M104" s="250" t="s">
        <v>19</v>
      </c>
      <c r="N104" s="251" t="s">
        <v>44</v>
      </c>
      <c r="O104" s="66"/>
      <c r="P104" s="189">
        <f t="shared" si="1"/>
        <v>0</v>
      </c>
      <c r="Q104" s="189">
        <v>0</v>
      </c>
      <c r="R104" s="189">
        <f t="shared" si="2"/>
        <v>0</v>
      </c>
      <c r="S104" s="189">
        <v>0</v>
      </c>
      <c r="T104" s="190">
        <f t="shared" si="3"/>
        <v>0</v>
      </c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R104" s="191" t="s">
        <v>434</v>
      </c>
      <c r="AT104" s="191" t="s">
        <v>442</v>
      </c>
      <c r="AU104" s="191" t="s">
        <v>83</v>
      </c>
      <c r="AY104" s="19" t="s">
        <v>146</v>
      </c>
      <c r="BE104" s="192">
        <f t="shared" si="4"/>
        <v>0</v>
      </c>
      <c r="BF104" s="192">
        <f t="shared" si="5"/>
        <v>0</v>
      </c>
      <c r="BG104" s="192">
        <f t="shared" si="6"/>
        <v>0</v>
      </c>
      <c r="BH104" s="192">
        <f t="shared" si="7"/>
        <v>0</v>
      </c>
      <c r="BI104" s="192">
        <f t="shared" si="8"/>
        <v>0</v>
      </c>
      <c r="BJ104" s="19" t="s">
        <v>81</v>
      </c>
      <c r="BK104" s="192">
        <f t="shared" si="9"/>
        <v>0</v>
      </c>
      <c r="BL104" s="19" t="s">
        <v>354</v>
      </c>
      <c r="BM104" s="191" t="s">
        <v>1210</v>
      </c>
    </row>
    <row r="105" spans="1:65" s="2" customFormat="1" ht="16.5" customHeight="1">
      <c r="A105" s="36"/>
      <c r="B105" s="37"/>
      <c r="C105" s="242" t="s">
        <v>241</v>
      </c>
      <c r="D105" s="242" t="s">
        <v>442</v>
      </c>
      <c r="E105" s="243" t="s">
        <v>1211</v>
      </c>
      <c r="F105" s="244" t="s">
        <v>1212</v>
      </c>
      <c r="G105" s="245" t="s">
        <v>230</v>
      </c>
      <c r="H105" s="246">
        <v>75</v>
      </c>
      <c r="I105" s="247"/>
      <c r="J105" s="248">
        <f t="shared" si="0"/>
        <v>0</v>
      </c>
      <c r="K105" s="244" t="s">
        <v>19</v>
      </c>
      <c r="L105" s="249"/>
      <c r="M105" s="250" t="s">
        <v>19</v>
      </c>
      <c r="N105" s="251" t="s">
        <v>44</v>
      </c>
      <c r="O105" s="66"/>
      <c r="P105" s="189">
        <f t="shared" si="1"/>
        <v>0</v>
      </c>
      <c r="Q105" s="189">
        <v>0</v>
      </c>
      <c r="R105" s="189">
        <f t="shared" si="2"/>
        <v>0</v>
      </c>
      <c r="S105" s="189">
        <v>0</v>
      </c>
      <c r="T105" s="190">
        <f t="shared" si="3"/>
        <v>0</v>
      </c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R105" s="191" t="s">
        <v>434</v>
      </c>
      <c r="AT105" s="191" t="s">
        <v>442</v>
      </c>
      <c r="AU105" s="191" t="s">
        <v>83</v>
      </c>
      <c r="AY105" s="19" t="s">
        <v>146</v>
      </c>
      <c r="BE105" s="192">
        <f t="shared" si="4"/>
        <v>0</v>
      </c>
      <c r="BF105" s="192">
        <f t="shared" si="5"/>
        <v>0</v>
      </c>
      <c r="BG105" s="192">
        <f t="shared" si="6"/>
        <v>0</v>
      </c>
      <c r="BH105" s="192">
        <f t="shared" si="7"/>
        <v>0</v>
      </c>
      <c r="BI105" s="192">
        <f t="shared" si="8"/>
        <v>0</v>
      </c>
      <c r="BJ105" s="19" t="s">
        <v>81</v>
      </c>
      <c r="BK105" s="192">
        <f t="shared" si="9"/>
        <v>0</v>
      </c>
      <c r="BL105" s="19" t="s">
        <v>354</v>
      </c>
      <c r="BM105" s="191" t="s">
        <v>1213</v>
      </c>
    </row>
    <row r="106" spans="1:65" s="2" customFormat="1" ht="16.5" customHeight="1">
      <c r="A106" s="36"/>
      <c r="B106" s="37"/>
      <c r="C106" s="242" t="s">
        <v>248</v>
      </c>
      <c r="D106" s="242" t="s">
        <v>442</v>
      </c>
      <c r="E106" s="243" t="s">
        <v>1214</v>
      </c>
      <c r="F106" s="244" t="s">
        <v>1215</v>
      </c>
      <c r="G106" s="245" t="s">
        <v>230</v>
      </c>
      <c r="H106" s="246">
        <v>300</v>
      </c>
      <c r="I106" s="247"/>
      <c r="J106" s="248">
        <f t="shared" si="0"/>
        <v>0</v>
      </c>
      <c r="K106" s="244" t="s">
        <v>19</v>
      </c>
      <c r="L106" s="249"/>
      <c r="M106" s="250" t="s">
        <v>19</v>
      </c>
      <c r="N106" s="251" t="s">
        <v>44</v>
      </c>
      <c r="O106" s="66"/>
      <c r="P106" s="189">
        <f t="shared" si="1"/>
        <v>0</v>
      </c>
      <c r="Q106" s="189">
        <v>0</v>
      </c>
      <c r="R106" s="189">
        <f t="shared" si="2"/>
        <v>0</v>
      </c>
      <c r="S106" s="189">
        <v>0</v>
      </c>
      <c r="T106" s="190">
        <f t="shared" si="3"/>
        <v>0</v>
      </c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R106" s="191" t="s">
        <v>434</v>
      </c>
      <c r="AT106" s="191" t="s">
        <v>442</v>
      </c>
      <c r="AU106" s="191" t="s">
        <v>83</v>
      </c>
      <c r="AY106" s="19" t="s">
        <v>146</v>
      </c>
      <c r="BE106" s="192">
        <f t="shared" si="4"/>
        <v>0</v>
      </c>
      <c r="BF106" s="192">
        <f t="shared" si="5"/>
        <v>0</v>
      </c>
      <c r="BG106" s="192">
        <f t="shared" si="6"/>
        <v>0</v>
      </c>
      <c r="BH106" s="192">
        <f t="shared" si="7"/>
        <v>0</v>
      </c>
      <c r="BI106" s="192">
        <f t="shared" si="8"/>
        <v>0</v>
      </c>
      <c r="BJ106" s="19" t="s">
        <v>81</v>
      </c>
      <c r="BK106" s="192">
        <f t="shared" si="9"/>
        <v>0</v>
      </c>
      <c r="BL106" s="19" t="s">
        <v>354</v>
      </c>
      <c r="BM106" s="191" t="s">
        <v>1216</v>
      </c>
    </row>
    <row r="107" spans="1:65" s="2" customFormat="1" ht="16.5" customHeight="1">
      <c r="A107" s="36"/>
      <c r="B107" s="37"/>
      <c r="C107" s="242" t="s">
        <v>234</v>
      </c>
      <c r="D107" s="242" t="s">
        <v>442</v>
      </c>
      <c r="E107" s="243" t="s">
        <v>1217</v>
      </c>
      <c r="F107" s="244" t="s">
        <v>1218</v>
      </c>
      <c r="G107" s="245" t="s">
        <v>361</v>
      </c>
      <c r="H107" s="246">
        <v>40</v>
      </c>
      <c r="I107" s="247"/>
      <c r="J107" s="248">
        <f t="shared" si="0"/>
        <v>0</v>
      </c>
      <c r="K107" s="244" t="s">
        <v>19</v>
      </c>
      <c r="L107" s="249"/>
      <c r="M107" s="250" t="s">
        <v>19</v>
      </c>
      <c r="N107" s="251" t="s">
        <v>44</v>
      </c>
      <c r="O107" s="66"/>
      <c r="P107" s="189">
        <f t="shared" si="1"/>
        <v>0</v>
      </c>
      <c r="Q107" s="189">
        <v>0</v>
      </c>
      <c r="R107" s="189">
        <f t="shared" si="2"/>
        <v>0</v>
      </c>
      <c r="S107" s="189">
        <v>0</v>
      </c>
      <c r="T107" s="190">
        <f t="shared" si="3"/>
        <v>0</v>
      </c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R107" s="191" t="s">
        <v>434</v>
      </c>
      <c r="AT107" s="191" t="s">
        <v>442</v>
      </c>
      <c r="AU107" s="191" t="s">
        <v>83</v>
      </c>
      <c r="AY107" s="19" t="s">
        <v>146</v>
      </c>
      <c r="BE107" s="192">
        <f t="shared" si="4"/>
        <v>0</v>
      </c>
      <c r="BF107" s="192">
        <f t="shared" si="5"/>
        <v>0</v>
      </c>
      <c r="BG107" s="192">
        <f t="shared" si="6"/>
        <v>0</v>
      </c>
      <c r="BH107" s="192">
        <f t="shared" si="7"/>
        <v>0</v>
      </c>
      <c r="BI107" s="192">
        <f t="shared" si="8"/>
        <v>0</v>
      </c>
      <c r="BJ107" s="19" t="s">
        <v>81</v>
      </c>
      <c r="BK107" s="192">
        <f t="shared" si="9"/>
        <v>0</v>
      </c>
      <c r="BL107" s="19" t="s">
        <v>354</v>
      </c>
      <c r="BM107" s="191" t="s">
        <v>1219</v>
      </c>
    </row>
    <row r="108" spans="1:65" s="2" customFormat="1" ht="16.5" customHeight="1">
      <c r="A108" s="36"/>
      <c r="B108" s="37"/>
      <c r="C108" s="242" t="s">
        <v>266</v>
      </c>
      <c r="D108" s="242" t="s">
        <v>442</v>
      </c>
      <c r="E108" s="243" t="s">
        <v>1220</v>
      </c>
      <c r="F108" s="244" t="s">
        <v>1221</v>
      </c>
      <c r="G108" s="245" t="s">
        <v>230</v>
      </c>
      <c r="H108" s="246">
        <v>20</v>
      </c>
      <c r="I108" s="247"/>
      <c r="J108" s="248">
        <f t="shared" si="0"/>
        <v>0</v>
      </c>
      <c r="K108" s="244" t="s">
        <v>19</v>
      </c>
      <c r="L108" s="249"/>
      <c r="M108" s="250" t="s">
        <v>19</v>
      </c>
      <c r="N108" s="251" t="s">
        <v>44</v>
      </c>
      <c r="O108" s="66"/>
      <c r="P108" s="189">
        <f t="shared" si="1"/>
        <v>0</v>
      </c>
      <c r="Q108" s="189">
        <v>0</v>
      </c>
      <c r="R108" s="189">
        <f t="shared" si="2"/>
        <v>0</v>
      </c>
      <c r="S108" s="189">
        <v>0</v>
      </c>
      <c r="T108" s="190">
        <f t="shared" si="3"/>
        <v>0</v>
      </c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R108" s="191" t="s">
        <v>434</v>
      </c>
      <c r="AT108" s="191" t="s">
        <v>442</v>
      </c>
      <c r="AU108" s="191" t="s">
        <v>83</v>
      </c>
      <c r="AY108" s="19" t="s">
        <v>146</v>
      </c>
      <c r="BE108" s="192">
        <f t="shared" si="4"/>
        <v>0</v>
      </c>
      <c r="BF108" s="192">
        <f t="shared" si="5"/>
        <v>0</v>
      </c>
      <c r="BG108" s="192">
        <f t="shared" si="6"/>
        <v>0</v>
      </c>
      <c r="BH108" s="192">
        <f t="shared" si="7"/>
        <v>0</v>
      </c>
      <c r="BI108" s="192">
        <f t="shared" si="8"/>
        <v>0</v>
      </c>
      <c r="BJ108" s="19" t="s">
        <v>81</v>
      </c>
      <c r="BK108" s="192">
        <f t="shared" si="9"/>
        <v>0</v>
      </c>
      <c r="BL108" s="19" t="s">
        <v>354</v>
      </c>
      <c r="BM108" s="191" t="s">
        <v>1222</v>
      </c>
    </row>
    <row r="109" spans="1:65" s="2" customFormat="1" ht="16.5" customHeight="1">
      <c r="A109" s="36"/>
      <c r="B109" s="37"/>
      <c r="C109" s="242" t="s">
        <v>8</v>
      </c>
      <c r="D109" s="242" t="s">
        <v>442</v>
      </c>
      <c r="E109" s="243" t="s">
        <v>1223</v>
      </c>
      <c r="F109" s="244" t="s">
        <v>1224</v>
      </c>
      <c r="G109" s="245" t="s">
        <v>230</v>
      </c>
      <c r="H109" s="246">
        <v>80</v>
      </c>
      <c r="I109" s="247"/>
      <c r="J109" s="248">
        <f t="shared" si="0"/>
        <v>0</v>
      </c>
      <c r="K109" s="244" t="s">
        <v>19</v>
      </c>
      <c r="L109" s="249"/>
      <c r="M109" s="250" t="s">
        <v>19</v>
      </c>
      <c r="N109" s="251" t="s">
        <v>44</v>
      </c>
      <c r="O109" s="66"/>
      <c r="P109" s="189">
        <f t="shared" si="1"/>
        <v>0</v>
      </c>
      <c r="Q109" s="189">
        <v>0</v>
      </c>
      <c r="R109" s="189">
        <f t="shared" si="2"/>
        <v>0</v>
      </c>
      <c r="S109" s="189">
        <v>0</v>
      </c>
      <c r="T109" s="190">
        <f t="shared" si="3"/>
        <v>0</v>
      </c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R109" s="191" t="s">
        <v>434</v>
      </c>
      <c r="AT109" s="191" t="s">
        <v>442</v>
      </c>
      <c r="AU109" s="191" t="s">
        <v>83</v>
      </c>
      <c r="AY109" s="19" t="s">
        <v>146</v>
      </c>
      <c r="BE109" s="192">
        <f t="shared" si="4"/>
        <v>0</v>
      </c>
      <c r="BF109" s="192">
        <f t="shared" si="5"/>
        <v>0</v>
      </c>
      <c r="BG109" s="192">
        <f t="shared" si="6"/>
        <v>0</v>
      </c>
      <c r="BH109" s="192">
        <f t="shared" si="7"/>
        <v>0</v>
      </c>
      <c r="BI109" s="192">
        <f t="shared" si="8"/>
        <v>0</v>
      </c>
      <c r="BJ109" s="19" t="s">
        <v>81</v>
      </c>
      <c r="BK109" s="192">
        <f t="shared" si="9"/>
        <v>0</v>
      </c>
      <c r="BL109" s="19" t="s">
        <v>354</v>
      </c>
      <c r="BM109" s="191" t="s">
        <v>1225</v>
      </c>
    </row>
    <row r="110" spans="1:65" s="2" customFormat="1" ht="21.75" customHeight="1">
      <c r="A110" s="36"/>
      <c r="B110" s="37"/>
      <c r="C110" s="242" t="s">
        <v>354</v>
      </c>
      <c r="D110" s="242" t="s">
        <v>442</v>
      </c>
      <c r="E110" s="243" t="s">
        <v>1226</v>
      </c>
      <c r="F110" s="244" t="s">
        <v>1227</v>
      </c>
      <c r="G110" s="245" t="s">
        <v>361</v>
      </c>
      <c r="H110" s="246">
        <v>5</v>
      </c>
      <c r="I110" s="247"/>
      <c r="J110" s="248">
        <f t="shared" si="0"/>
        <v>0</v>
      </c>
      <c r="K110" s="244" t="s">
        <v>19</v>
      </c>
      <c r="L110" s="249"/>
      <c r="M110" s="250" t="s">
        <v>19</v>
      </c>
      <c r="N110" s="251" t="s">
        <v>44</v>
      </c>
      <c r="O110" s="66"/>
      <c r="P110" s="189">
        <f t="shared" si="1"/>
        <v>0</v>
      </c>
      <c r="Q110" s="189">
        <v>0</v>
      </c>
      <c r="R110" s="189">
        <f t="shared" si="2"/>
        <v>0</v>
      </c>
      <c r="S110" s="189">
        <v>0</v>
      </c>
      <c r="T110" s="190">
        <f t="shared" si="3"/>
        <v>0</v>
      </c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R110" s="191" t="s">
        <v>434</v>
      </c>
      <c r="AT110" s="191" t="s">
        <v>442</v>
      </c>
      <c r="AU110" s="191" t="s">
        <v>83</v>
      </c>
      <c r="AY110" s="19" t="s">
        <v>146</v>
      </c>
      <c r="BE110" s="192">
        <f t="shared" si="4"/>
        <v>0</v>
      </c>
      <c r="BF110" s="192">
        <f t="shared" si="5"/>
        <v>0</v>
      </c>
      <c r="BG110" s="192">
        <f t="shared" si="6"/>
        <v>0</v>
      </c>
      <c r="BH110" s="192">
        <f t="shared" si="7"/>
        <v>0</v>
      </c>
      <c r="BI110" s="192">
        <f t="shared" si="8"/>
        <v>0</v>
      </c>
      <c r="BJ110" s="19" t="s">
        <v>81</v>
      </c>
      <c r="BK110" s="192">
        <f t="shared" si="9"/>
        <v>0</v>
      </c>
      <c r="BL110" s="19" t="s">
        <v>354</v>
      </c>
      <c r="BM110" s="191" t="s">
        <v>1228</v>
      </c>
    </row>
    <row r="111" spans="1:65" s="2" customFormat="1" ht="24.2" customHeight="1">
      <c r="A111" s="36"/>
      <c r="B111" s="37"/>
      <c r="C111" s="242" t="s">
        <v>358</v>
      </c>
      <c r="D111" s="242" t="s">
        <v>442</v>
      </c>
      <c r="E111" s="243" t="s">
        <v>1229</v>
      </c>
      <c r="F111" s="244" t="s">
        <v>1230</v>
      </c>
      <c r="G111" s="245" t="s">
        <v>230</v>
      </c>
      <c r="H111" s="246">
        <v>70</v>
      </c>
      <c r="I111" s="247"/>
      <c r="J111" s="248">
        <f t="shared" si="0"/>
        <v>0</v>
      </c>
      <c r="K111" s="244" t="s">
        <v>19</v>
      </c>
      <c r="L111" s="249"/>
      <c r="M111" s="250" t="s">
        <v>19</v>
      </c>
      <c r="N111" s="251" t="s">
        <v>44</v>
      </c>
      <c r="O111" s="66"/>
      <c r="P111" s="189">
        <f t="shared" si="1"/>
        <v>0</v>
      </c>
      <c r="Q111" s="189">
        <v>0</v>
      </c>
      <c r="R111" s="189">
        <f t="shared" si="2"/>
        <v>0</v>
      </c>
      <c r="S111" s="189">
        <v>0</v>
      </c>
      <c r="T111" s="190">
        <f t="shared" si="3"/>
        <v>0</v>
      </c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R111" s="191" t="s">
        <v>434</v>
      </c>
      <c r="AT111" s="191" t="s">
        <v>442</v>
      </c>
      <c r="AU111" s="191" t="s">
        <v>83</v>
      </c>
      <c r="AY111" s="19" t="s">
        <v>146</v>
      </c>
      <c r="BE111" s="192">
        <f t="shared" si="4"/>
        <v>0</v>
      </c>
      <c r="BF111" s="192">
        <f t="shared" si="5"/>
        <v>0</v>
      </c>
      <c r="BG111" s="192">
        <f t="shared" si="6"/>
        <v>0</v>
      </c>
      <c r="BH111" s="192">
        <f t="shared" si="7"/>
        <v>0</v>
      </c>
      <c r="BI111" s="192">
        <f t="shared" si="8"/>
        <v>0</v>
      </c>
      <c r="BJ111" s="19" t="s">
        <v>81</v>
      </c>
      <c r="BK111" s="192">
        <f t="shared" si="9"/>
        <v>0</v>
      </c>
      <c r="BL111" s="19" t="s">
        <v>354</v>
      </c>
      <c r="BM111" s="191" t="s">
        <v>1231</v>
      </c>
    </row>
    <row r="112" spans="1:65" s="2" customFormat="1" ht="16.5" customHeight="1">
      <c r="A112" s="36"/>
      <c r="B112" s="37"/>
      <c r="C112" s="242" t="s">
        <v>363</v>
      </c>
      <c r="D112" s="242" t="s">
        <v>442</v>
      </c>
      <c r="E112" s="243" t="s">
        <v>1232</v>
      </c>
      <c r="F112" s="244" t="s">
        <v>1233</v>
      </c>
      <c r="G112" s="245" t="s">
        <v>230</v>
      </c>
      <c r="H112" s="246">
        <v>900</v>
      </c>
      <c r="I112" s="247"/>
      <c r="J112" s="248">
        <f t="shared" si="0"/>
        <v>0</v>
      </c>
      <c r="K112" s="244" t="s">
        <v>19</v>
      </c>
      <c r="L112" s="249"/>
      <c r="M112" s="250" t="s">
        <v>19</v>
      </c>
      <c r="N112" s="251" t="s">
        <v>44</v>
      </c>
      <c r="O112" s="66"/>
      <c r="P112" s="189">
        <f t="shared" si="1"/>
        <v>0</v>
      </c>
      <c r="Q112" s="189">
        <v>0</v>
      </c>
      <c r="R112" s="189">
        <f t="shared" si="2"/>
        <v>0</v>
      </c>
      <c r="S112" s="189">
        <v>0</v>
      </c>
      <c r="T112" s="190">
        <f t="shared" si="3"/>
        <v>0</v>
      </c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R112" s="191" t="s">
        <v>434</v>
      </c>
      <c r="AT112" s="191" t="s">
        <v>442</v>
      </c>
      <c r="AU112" s="191" t="s">
        <v>83</v>
      </c>
      <c r="AY112" s="19" t="s">
        <v>146</v>
      </c>
      <c r="BE112" s="192">
        <f t="shared" si="4"/>
        <v>0</v>
      </c>
      <c r="BF112" s="192">
        <f t="shared" si="5"/>
        <v>0</v>
      </c>
      <c r="BG112" s="192">
        <f t="shared" si="6"/>
        <v>0</v>
      </c>
      <c r="BH112" s="192">
        <f t="shared" si="7"/>
        <v>0</v>
      </c>
      <c r="BI112" s="192">
        <f t="shared" si="8"/>
        <v>0</v>
      </c>
      <c r="BJ112" s="19" t="s">
        <v>81</v>
      </c>
      <c r="BK112" s="192">
        <f t="shared" si="9"/>
        <v>0</v>
      </c>
      <c r="BL112" s="19" t="s">
        <v>354</v>
      </c>
      <c r="BM112" s="191" t="s">
        <v>1234</v>
      </c>
    </row>
    <row r="113" spans="1:65" s="2" customFormat="1" ht="16.5" customHeight="1">
      <c r="A113" s="36"/>
      <c r="B113" s="37"/>
      <c r="C113" s="242" t="s">
        <v>367</v>
      </c>
      <c r="D113" s="242" t="s">
        <v>442</v>
      </c>
      <c r="E113" s="243" t="s">
        <v>1235</v>
      </c>
      <c r="F113" s="244" t="s">
        <v>1018</v>
      </c>
      <c r="G113" s="245" t="s">
        <v>230</v>
      </c>
      <c r="H113" s="246">
        <v>3</v>
      </c>
      <c r="I113" s="247"/>
      <c r="J113" s="248">
        <f t="shared" si="0"/>
        <v>0</v>
      </c>
      <c r="K113" s="244" t="s">
        <v>19</v>
      </c>
      <c r="L113" s="249"/>
      <c r="M113" s="250" t="s">
        <v>19</v>
      </c>
      <c r="N113" s="251" t="s">
        <v>44</v>
      </c>
      <c r="O113" s="66"/>
      <c r="P113" s="189">
        <f t="shared" si="1"/>
        <v>0</v>
      </c>
      <c r="Q113" s="189">
        <v>0</v>
      </c>
      <c r="R113" s="189">
        <f t="shared" si="2"/>
        <v>0</v>
      </c>
      <c r="S113" s="189">
        <v>0</v>
      </c>
      <c r="T113" s="190">
        <f t="shared" si="3"/>
        <v>0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R113" s="191" t="s">
        <v>434</v>
      </c>
      <c r="AT113" s="191" t="s">
        <v>442</v>
      </c>
      <c r="AU113" s="191" t="s">
        <v>83</v>
      </c>
      <c r="AY113" s="19" t="s">
        <v>146</v>
      </c>
      <c r="BE113" s="192">
        <f t="shared" si="4"/>
        <v>0</v>
      </c>
      <c r="BF113" s="192">
        <f t="shared" si="5"/>
        <v>0</v>
      </c>
      <c r="BG113" s="192">
        <f t="shared" si="6"/>
        <v>0</v>
      </c>
      <c r="BH113" s="192">
        <f t="shared" si="7"/>
        <v>0</v>
      </c>
      <c r="BI113" s="192">
        <f t="shared" si="8"/>
        <v>0</v>
      </c>
      <c r="BJ113" s="19" t="s">
        <v>81</v>
      </c>
      <c r="BK113" s="192">
        <f t="shared" si="9"/>
        <v>0</v>
      </c>
      <c r="BL113" s="19" t="s">
        <v>354</v>
      </c>
      <c r="BM113" s="191" t="s">
        <v>1236</v>
      </c>
    </row>
    <row r="114" spans="1:65" s="2" customFormat="1" ht="21.75" customHeight="1">
      <c r="A114" s="36"/>
      <c r="B114" s="37"/>
      <c r="C114" s="242" t="s">
        <v>371</v>
      </c>
      <c r="D114" s="242" t="s">
        <v>442</v>
      </c>
      <c r="E114" s="243" t="s">
        <v>1237</v>
      </c>
      <c r="F114" s="244" t="s">
        <v>1021</v>
      </c>
      <c r="G114" s="245" t="s">
        <v>230</v>
      </c>
      <c r="H114" s="246">
        <v>240</v>
      </c>
      <c r="I114" s="247"/>
      <c r="J114" s="248">
        <f t="shared" si="0"/>
        <v>0</v>
      </c>
      <c r="K114" s="244" t="s">
        <v>19</v>
      </c>
      <c r="L114" s="249"/>
      <c r="M114" s="250" t="s">
        <v>19</v>
      </c>
      <c r="N114" s="251" t="s">
        <v>44</v>
      </c>
      <c r="O114" s="66"/>
      <c r="P114" s="189">
        <f t="shared" si="1"/>
        <v>0</v>
      </c>
      <c r="Q114" s="189">
        <v>0</v>
      </c>
      <c r="R114" s="189">
        <f t="shared" si="2"/>
        <v>0</v>
      </c>
      <c r="S114" s="189">
        <v>0</v>
      </c>
      <c r="T114" s="190">
        <f t="shared" si="3"/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191" t="s">
        <v>434</v>
      </c>
      <c r="AT114" s="191" t="s">
        <v>442</v>
      </c>
      <c r="AU114" s="191" t="s">
        <v>83</v>
      </c>
      <c r="AY114" s="19" t="s">
        <v>146</v>
      </c>
      <c r="BE114" s="192">
        <f t="shared" si="4"/>
        <v>0</v>
      </c>
      <c r="BF114" s="192">
        <f t="shared" si="5"/>
        <v>0</v>
      </c>
      <c r="BG114" s="192">
        <f t="shared" si="6"/>
        <v>0</v>
      </c>
      <c r="BH114" s="192">
        <f t="shared" si="7"/>
        <v>0</v>
      </c>
      <c r="BI114" s="192">
        <f t="shared" si="8"/>
        <v>0</v>
      </c>
      <c r="BJ114" s="19" t="s">
        <v>81</v>
      </c>
      <c r="BK114" s="192">
        <f t="shared" si="9"/>
        <v>0</v>
      </c>
      <c r="BL114" s="19" t="s">
        <v>354</v>
      </c>
      <c r="BM114" s="191" t="s">
        <v>1238</v>
      </c>
    </row>
    <row r="115" spans="1:65" s="2" customFormat="1" ht="16.5" customHeight="1">
      <c r="A115" s="36"/>
      <c r="B115" s="37"/>
      <c r="C115" s="242" t="s">
        <v>7</v>
      </c>
      <c r="D115" s="242" t="s">
        <v>442</v>
      </c>
      <c r="E115" s="243" t="s">
        <v>1239</v>
      </c>
      <c r="F115" s="244" t="s">
        <v>1240</v>
      </c>
      <c r="G115" s="245" t="s">
        <v>230</v>
      </c>
      <c r="H115" s="246">
        <v>12</v>
      </c>
      <c r="I115" s="247"/>
      <c r="J115" s="248">
        <f t="shared" si="0"/>
        <v>0</v>
      </c>
      <c r="K115" s="244" t="s">
        <v>19</v>
      </c>
      <c r="L115" s="249"/>
      <c r="M115" s="250" t="s">
        <v>19</v>
      </c>
      <c r="N115" s="251" t="s">
        <v>44</v>
      </c>
      <c r="O115" s="66"/>
      <c r="P115" s="189">
        <f t="shared" si="1"/>
        <v>0</v>
      </c>
      <c r="Q115" s="189">
        <v>0</v>
      </c>
      <c r="R115" s="189">
        <f t="shared" si="2"/>
        <v>0</v>
      </c>
      <c r="S115" s="189">
        <v>0</v>
      </c>
      <c r="T115" s="190">
        <f t="shared" si="3"/>
        <v>0</v>
      </c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R115" s="191" t="s">
        <v>434</v>
      </c>
      <c r="AT115" s="191" t="s">
        <v>442</v>
      </c>
      <c r="AU115" s="191" t="s">
        <v>83</v>
      </c>
      <c r="AY115" s="19" t="s">
        <v>146</v>
      </c>
      <c r="BE115" s="192">
        <f t="shared" si="4"/>
        <v>0</v>
      </c>
      <c r="BF115" s="192">
        <f t="shared" si="5"/>
        <v>0</v>
      </c>
      <c r="BG115" s="192">
        <f t="shared" si="6"/>
        <v>0</v>
      </c>
      <c r="BH115" s="192">
        <f t="shared" si="7"/>
        <v>0</v>
      </c>
      <c r="BI115" s="192">
        <f t="shared" si="8"/>
        <v>0</v>
      </c>
      <c r="BJ115" s="19" t="s">
        <v>81</v>
      </c>
      <c r="BK115" s="192">
        <f t="shared" si="9"/>
        <v>0</v>
      </c>
      <c r="BL115" s="19" t="s">
        <v>354</v>
      </c>
      <c r="BM115" s="191" t="s">
        <v>1241</v>
      </c>
    </row>
    <row r="116" spans="1:65" s="2" customFormat="1" ht="16.5" customHeight="1">
      <c r="A116" s="36"/>
      <c r="B116" s="37"/>
      <c r="C116" s="242" t="s">
        <v>378</v>
      </c>
      <c r="D116" s="242" t="s">
        <v>442</v>
      </c>
      <c r="E116" s="243" t="s">
        <v>1242</v>
      </c>
      <c r="F116" s="244" t="s">
        <v>1243</v>
      </c>
      <c r="G116" s="245" t="s">
        <v>230</v>
      </c>
      <c r="H116" s="246">
        <v>12</v>
      </c>
      <c r="I116" s="247"/>
      <c r="J116" s="248">
        <f t="shared" si="0"/>
        <v>0</v>
      </c>
      <c r="K116" s="244" t="s">
        <v>19</v>
      </c>
      <c r="L116" s="249"/>
      <c r="M116" s="250" t="s">
        <v>19</v>
      </c>
      <c r="N116" s="251" t="s">
        <v>44</v>
      </c>
      <c r="O116" s="66"/>
      <c r="P116" s="189">
        <f t="shared" si="1"/>
        <v>0</v>
      </c>
      <c r="Q116" s="189">
        <v>0</v>
      </c>
      <c r="R116" s="189">
        <f t="shared" si="2"/>
        <v>0</v>
      </c>
      <c r="S116" s="189">
        <v>0</v>
      </c>
      <c r="T116" s="190">
        <f t="shared" si="3"/>
        <v>0</v>
      </c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R116" s="191" t="s">
        <v>434</v>
      </c>
      <c r="AT116" s="191" t="s">
        <v>442</v>
      </c>
      <c r="AU116" s="191" t="s">
        <v>83</v>
      </c>
      <c r="AY116" s="19" t="s">
        <v>146</v>
      </c>
      <c r="BE116" s="192">
        <f t="shared" si="4"/>
        <v>0</v>
      </c>
      <c r="BF116" s="192">
        <f t="shared" si="5"/>
        <v>0</v>
      </c>
      <c r="BG116" s="192">
        <f t="shared" si="6"/>
        <v>0</v>
      </c>
      <c r="BH116" s="192">
        <f t="shared" si="7"/>
        <v>0</v>
      </c>
      <c r="BI116" s="192">
        <f t="shared" si="8"/>
        <v>0</v>
      </c>
      <c r="BJ116" s="19" t="s">
        <v>81</v>
      </c>
      <c r="BK116" s="192">
        <f t="shared" si="9"/>
        <v>0</v>
      </c>
      <c r="BL116" s="19" t="s">
        <v>354</v>
      </c>
      <c r="BM116" s="191" t="s">
        <v>1244</v>
      </c>
    </row>
    <row r="117" spans="1:65" s="2" customFormat="1" ht="24.2" customHeight="1">
      <c r="A117" s="36"/>
      <c r="B117" s="37"/>
      <c r="C117" s="242" t="s">
        <v>382</v>
      </c>
      <c r="D117" s="242" t="s">
        <v>442</v>
      </c>
      <c r="E117" s="243" t="s">
        <v>1245</v>
      </c>
      <c r="F117" s="244" t="s">
        <v>1027</v>
      </c>
      <c r="G117" s="245" t="s">
        <v>230</v>
      </c>
      <c r="H117" s="246">
        <v>6</v>
      </c>
      <c r="I117" s="247"/>
      <c r="J117" s="248">
        <f t="shared" si="0"/>
        <v>0</v>
      </c>
      <c r="K117" s="244" t="s">
        <v>19</v>
      </c>
      <c r="L117" s="249"/>
      <c r="M117" s="250" t="s">
        <v>19</v>
      </c>
      <c r="N117" s="251" t="s">
        <v>44</v>
      </c>
      <c r="O117" s="66"/>
      <c r="P117" s="189">
        <f t="shared" si="1"/>
        <v>0</v>
      </c>
      <c r="Q117" s="189">
        <v>0</v>
      </c>
      <c r="R117" s="189">
        <f t="shared" si="2"/>
        <v>0</v>
      </c>
      <c r="S117" s="189">
        <v>0</v>
      </c>
      <c r="T117" s="190">
        <f t="shared" si="3"/>
        <v>0</v>
      </c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R117" s="191" t="s">
        <v>434</v>
      </c>
      <c r="AT117" s="191" t="s">
        <v>442</v>
      </c>
      <c r="AU117" s="191" t="s">
        <v>83</v>
      </c>
      <c r="AY117" s="19" t="s">
        <v>146</v>
      </c>
      <c r="BE117" s="192">
        <f t="shared" si="4"/>
        <v>0</v>
      </c>
      <c r="BF117" s="192">
        <f t="shared" si="5"/>
        <v>0</v>
      </c>
      <c r="BG117" s="192">
        <f t="shared" si="6"/>
        <v>0</v>
      </c>
      <c r="BH117" s="192">
        <f t="shared" si="7"/>
        <v>0</v>
      </c>
      <c r="BI117" s="192">
        <f t="shared" si="8"/>
        <v>0</v>
      </c>
      <c r="BJ117" s="19" t="s">
        <v>81</v>
      </c>
      <c r="BK117" s="192">
        <f t="shared" si="9"/>
        <v>0</v>
      </c>
      <c r="BL117" s="19" t="s">
        <v>354</v>
      </c>
      <c r="BM117" s="191" t="s">
        <v>1246</v>
      </c>
    </row>
    <row r="118" spans="1:65" s="2" customFormat="1" ht="24.2" customHeight="1">
      <c r="A118" s="36"/>
      <c r="B118" s="37"/>
      <c r="C118" s="242" t="s">
        <v>386</v>
      </c>
      <c r="D118" s="242" t="s">
        <v>442</v>
      </c>
      <c r="E118" s="243" t="s">
        <v>1247</v>
      </c>
      <c r="F118" s="244" t="s">
        <v>1248</v>
      </c>
      <c r="G118" s="245" t="s">
        <v>239</v>
      </c>
      <c r="H118" s="246">
        <v>1</v>
      </c>
      <c r="I118" s="247"/>
      <c r="J118" s="248">
        <f t="shared" si="0"/>
        <v>0</v>
      </c>
      <c r="K118" s="244" t="s">
        <v>19</v>
      </c>
      <c r="L118" s="249"/>
      <c r="M118" s="250" t="s">
        <v>19</v>
      </c>
      <c r="N118" s="251" t="s">
        <v>44</v>
      </c>
      <c r="O118" s="66"/>
      <c r="P118" s="189">
        <f t="shared" si="1"/>
        <v>0</v>
      </c>
      <c r="Q118" s="189">
        <v>0</v>
      </c>
      <c r="R118" s="189">
        <f t="shared" si="2"/>
        <v>0</v>
      </c>
      <c r="S118" s="189">
        <v>0</v>
      </c>
      <c r="T118" s="190">
        <f t="shared" si="3"/>
        <v>0</v>
      </c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R118" s="191" t="s">
        <v>434</v>
      </c>
      <c r="AT118" s="191" t="s">
        <v>442</v>
      </c>
      <c r="AU118" s="191" t="s">
        <v>83</v>
      </c>
      <c r="AY118" s="19" t="s">
        <v>146</v>
      </c>
      <c r="BE118" s="192">
        <f t="shared" si="4"/>
        <v>0</v>
      </c>
      <c r="BF118" s="192">
        <f t="shared" si="5"/>
        <v>0</v>
      </c>
      <c r="BG118" s="192">
        <f t="shared" si="6"/>
        <v>0</v>
      </c>
      <c r="BH118" s="192">
        <f t="shared" si="7"/>
        <v>0</v>
      </c>
      <c r="BI118" s="192">
        <f t="shared" si="8"/>
        <v>0</v>
      </c>
      <c r="BJ118" s="19" t="s">
        <v>81</v>
      </c>
      <c r="BK118" s="192">
        <f t="shared" si="9"/>
        <v>0</v>
      </c>
      <c r="BL118" s="19" t="s">
        <v>354</v>
      </c>
      <c r="BM118" s="191" t="s">
        <v>1249</v>
      </c>
    </row>
    <row r="119" spans="1:65" s="2" customFormat="1" ht="24.2" customHeight="1">
      <c r="A119" s="36"/>
      <c r="B119" s="37"/>
      <c r="C119" s="242" t="s">
        <v>392</v>
      </c>
      <c r="D119" s="242" t="s">
        <v>442</v>
      </c>
      <c r="E119" s="243" t="s">
        <v>1250</v>
      </c>
      <c r="F119" s="244" t="s">
        <v>1251</v>
      </c>
      <c r="G119" s="245" t="s">
        <v>251</v>
      </c>
      <c r="H119" s="246">
        <v>0.5</v>
      </c>
      <c r="I119" s="247"/>
      <c r="J119" s="248">
        <f t="shared" si="0"/>
        <v>0</v>
      </c>
      <c r="K119" s="244" t="s">
        <v>19</v>
      </c>
      <c r="L119" s="249"/>
      <c r="M119" s="250" t="s">
        <v>19</v>
      </c>
      <c r="N119" s="251" t="s">
        <v>44</v>
      </c>
      <c r="O119" s="66"/>
      <c r="P119" s="189">
        <f t="shared" si="1"/>
        <v>0</v>
      </c>
      <c r="Q119" s="189">
        <v>0</v>
      </c>
      <c r="R119" s="189">
        <f t="shared" si="2"/>
        <v>0</v>
      </c>
      <c r="S119" s="189">
        <v>0</v>
      </c>
      <c r="T119" s="190">
        <f t="shared" si="3"/>
        <v>0</v>
      </c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R119" s="191" t="s">
        <v>434</v>
      </c>
      <c r="AT119" s="191" t="s">
        <v>442</v>
      </c>
      <c r="AU119" s="191" t="s">
        <v>83</v>
      </c>
      <c r="AY119" s="19" t="s">
        <v>146</v>
      </c>
      <c r="BE119" s="192">
        <f t="shared" si="4"/>
        <v>0</v>
      </c>
      <c r="BF119" s="192">
        <f t="shared" si="5"/>
        <v>0</v>
      </c>
      <c r="BG119" s="192">
        <f t="shared" si="6"/>
        <v>0</v>
      </c>
      <c r="BH119" s="192">
        <f t="shared" si="7"/>
        <v>0</v>
      </c>
      <c r="BI119" s="192">
        <f t="shared" si="8"/>
        <v>0</v>
      </c>
      <c r="BJ119" s="19" t="s">
        <v>81</v>
      </c>
      <c r="BK119" s="192">
        <f t="shared" si="9"/>
        <v>0</v>
      </c>
      <c r="BL119" s="19" t="s">
        <v>354</v>
      </c>
      <c r="BM119" s="191" t="s">
        <v>1252</v>
      </c>
    </row>
    <row r="120" spans="1:65" s="2" customFormat="1" ht="16.5" customHeight="1">
      <c r="A120" s="36"/>
      <c r="B120" s="37"/>
      <c r="C120" s="242" t="s">
        <v>396</v>
      </c>
      <c r="D120" s="242" t="s">
        <v>442</v>
      </c>
      <c r="E120" s="243" t="s">
        <v>1253</v>
      </c>
      <c r="F120" s="244" t="s">
        <v>1254</v>
      </c>
      <c r="G120" s="245" t="s">
        <v>230</v>
      </c>
      <c r="H120" s="246">
        <v>60</v>
      </c>
      <c r="I120" s="247"/>
      <c r="J120" s="248">
        <f t="shared" si="0"/>
        <v>0</v>
      </c>
      <c r="K120" s="244" t="s">
        <v>19</v>
      </c>
      <c r="L120" s="249"/>
      <c r="M120" s="250" t="s">
        <v>19</v>
      </c>
      <c r="N120" s="251" t="s">
        <v>44</v>
      </c>
      <c r="O120" s="66"/>
      <c r="P120" s="189">
        <f t="shared" si="1"/>
        <v>0</v>
      </c>
      <c r="Q120" s="189">
        <v>0</v>
      </c>
      <c r="R120" s="189">
        <f t="shared" si="2"/>
        <v>0</v>
      </c>
      <c r="S120" s="189">
        <v>0</v>
      </c>
      <c r="T120" s="190">
        <f t="shared" si="3"/>
        <v>0</v>
      </c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R120" s="191" t="s">
        <v>434</v>
      </c>
      <c r="AT120" s="191" t="s">
        <v>442</v>
      </c>
      <c r="AU120" s="191" t="s">
        <v>83</v>
      </c>
      <c r="AY120" s="19" t="s">
        <v>146</v>
      </c>
      <c r="BE120" s="192">
        <f t="shared" si="4"/>
        <v>0</v>
      </c>
      <c r="BF120" s="192">
        <f t="shared" si="5"/>
        <v>0</v>
      </c>
      <c r="BG120" s="192">
        <f t="shared" si="6"/>
        <v>0</v>
      </c>
      <c r="BH120" s="192">
        <f t="shared" si="7"/>
        <v>0</v>
      </c>
      <c r="BI120" s="192">
        <f t="shared" si="8"/>
        <v>0</v>
      </c>
      <c r="BJ120" s="19" t="s">
        <v>81</v>
      </c>
      <c r="BK120" s="192">
        <f t="shared" si="9"/>
        <v>0</v>
      </c>
      <c r="BL120" s="19" t="s">
        <v>354</v>
      </c>
      <c r="BM120" s="191" t="s">
        <v>1255</v>
      </c>
    </row>
    <row r="121" spans="1:65" s="2" customFormat="1" ht="16.5" customHeight="1">
      <c r="A121" s="36"/>
      <c r="B121" s="37"/>
      <c r="C121" s="242" t="s">
        <v>400</v>
      </c>
      <c r="D121" s="242" t="s">
        <v>442</v>
      </c>
      <c r="E121" s="243" t="s">
        <v>1256</v>
      </c>
      <c r="F121" s="244" t="s">
        <v>1257</v>
      </c>
      <c r="G121" s="245" t="s">
        <v>230</v>
      </c>
      <c r="H121" s="246">
        <v>5</v>
      </c>
      <c r="I121" s="247"/>
      <c r="J121" s="248">
        <f t="shared" si="0"/>
        <v>0</v>
      </c>
      <c r="K121" s="244" t="s">
        <v>19</v>
      </c>
      <c r="L121" s="249"/>
      <c r="M121" s="250" t="s">
        <v>19</v>
      </c>
      <c r="N121" s="251" t="s">
        <v>44</v>
      </c>
      <c r="O121" s="66"/>
      <c r="P121" s="189">
        <f t="shared" si="1"/>
        <v>0</v>
      </c>
      <c r="Q121" s="189">
        <v>0</v>
      </c>
      <c r="R121" s="189">
        <f t="shared" si="2"/>
        <v>0</v>
      </c>
      <c r="S121" s="189">
        <v>0</v>
      </c>
      <c r="T121" s="190">
        <f t="shared" si="3"/>
        <v>0</v>
      </c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R121" s="191" t="s">
        <v>434</v>
      </c>
      <c r="AT121" s="191" t="s">
        <v>442</v>
      </c>
      <c r="AU121" s="191" t="s">
        <v>83</v>
      </c>
      <c r="AY121" s="19" t="s">
        <v>146</v>
      </c>
      <c r="BE121" s="192">
        <f t="shared" si="4"/>
        <v>0</v>
      </c>
      <c r="BF121" s="192">
        <f t="shared" si="5"/>
        <v>0</v>
      </c>
      <c r="BG121" s="192">
        <f t="shared" si="6"/>
        <v>0</v>
      </c>
      <c r="BH121" s="192">
        <f t="shared" si="7"/>
        <v>0</v>
      </c>
      <c r="BI121" s="192">
        <f t="shared" si="8"/>
        <v>0</v>
      </c>
      <c r="BJ121" s="19" t="s">
        <v>81</v>
      </c>
      <c r="BK121" s="192">
        <f t="shared" si="9"/>
        <v>0</v>
      </c>
      <c r="BL121" s="19" t="s">
        <v>354</v>
      </c>
      <c r="BM121" s="191" t="s">
        <v>1258</v>
      </c>
    </row>
    <row r="122" spans="1:65" s="2" customFormat="1" ht="16.5" customHeight="1">
      <c r="A122" s="36"/>
      <c r="B122" s="37"/>
      <c r="C122" s="242" t="s">
        <v>404</v>
      </c>
      <c r="D122" s="242" t="s">
        <v>442</v>
      </c>
      <c r="E122" s="243" t="s">
        <v>1259</v>
      </c>
      <c r="F122" s="244" t="s">
        <v>1260</v>
      </c>
      <c r="G122" s="245" t="s">
        <v>269</v>
      </c>
      <c r="H122" s="246">
        <v>30</v>
      </c>
      <c r="I122" s="247"/>
      <c r="J122" s="248">
        <f t="shared" si="0"/>
        <v>0</v>
      </c>
      <c r="K122" s="244" t="s">
        <v>19</v>
      </c>
      <c r="L122" s="249"/>
      <c r="M122" s="250" t="s">
        <v>19</v>
      </c>
      <c r="N122" s="251" t="s">
        <v>44</v>
      </c>
      <c r="O122" s="66"/>
      <c r="P122" s="189">
        <f t="shared" si="1"/>
        <v>0</v>
      </c>
      <c r="Q122" s="189">
        <v>0</v>
      </c>
      <c r="R122" s="189">
        <f t="shared" si="2"/>
        <v>0</v>
      </c>
      <c r="S122" s="189">
        <v>0</v>
      </c>
      <c r="T122" s="190">
        <f t="shared" si="3"/>
        <v>0</v>
      </c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R122" s="191" t="s">
        <v>434</v>
      </c>
      <c r="AT122" s="191" t="s">
        <v>442</v>
      </c>
      <c r="AU122" s="191" t="s">
        <v>83</v>
      </c>
      <c r="AY122" s="19" t="s">
        <v>146</v>
      </c>
      <c r="BE122" s="192">
        <f t="shared" si="4"/>
        <v>0</v>
      </c>
      <c r="BF122" s="192">
        <f t="shared" si="5"/>
        <v>0</v>
      </c>
      <c r="BG122" s="192">
        <f t="shared" si="6"/>
        <v>0</v>
      </c>
      <c r="BH122" s="192">
        <f t="shared" si="7"/>
        <v>0</v>
      </c>
      <c r="BI122" s="192">
        <f t="shared" si="8"/>
        <v>0</v>
      </c>
      <c r="BJ122" s="19" t="s">
        <v>81</v>
      </c>
      <c r="BK122" s="192">
        <f t="shared" si="9"/>
        <v>0</v>
      </c>
      <c r="BL122" s="19" t="s">
        <v>354</v>
      </c>
      <c r="BM122" s="191" t="s">
        <v>1261</v>
      </c>
    </row>
    <row r="123" spans="1:65" s="12" customFormat="1" ht="22.9" customHeight="1">
      <c r="B123" s="164"/>
      <c r="C123" s="165"/>
      <c r="D123" s="166" t="s">
        <v>72</v>
      </c>
      <c r="E123" s="178" t="s">
        <v>1044</v>
      </c>
      <c r="F123" s="178" t="s">
        <v>1262</v>
      </c>
      <c r="G123" s="165"/>
      <c r="H123" s="165"/>
      <c r="I123" s="168"/>
      <c r="J123" s="179">
        <f>BK123</f>
        <v>0</v>
      </c>
      <c r="K123" s="165"/>
      <c r="L123" s="170"/>
      <c r="M123" s="171"/>
      <c r="N123" s="172"/>
      <c r="O123" s="172"/>
      <c r="P123" s="173">
        <f>SUM(P124:P131)</f>
        <v>0</v>
      </c>
      <c r="Q123" s="172"/>
      <c r="R123" s="173">
        <f>SUM(R124:R131)</f>
        <v>0</v>
      </c>
      <c r="S123" s="172"/>
      <c r="T123" s="174">
        <f>SUM(T124:T131)</f>
        <v>0</v>
      </c>
      <c r="AR123" s="175" t="s">
        <v>83</v>
      </c>
      <c r="AT123" s="176" t="s">
        <v>72</v>
      </c>
      <c r="AU123" s="176" t="s">
        <v>81</v>
      </c>
      <c r="AY123" s="175" t="s">
        <v>146</v>
      </c>
      <c r="BK123" s="177">
        <f>SUM(BK124:BK131)</f>
        <v>0</v>
      </c>
    </row>
    <row r="124" spans="1:65" s="2" customFormat="1" ht="76.349999999999994" customHeight="1">
      <c r="A124" s="36"/>
      <c r="B124" s="37"/>
      <c r="C124" s="242" t="s">
        <v>410</v>
      </c>
      <c r="D124" s="242" t="s">
        <v>442</v>
      </c>
      <c r="E124" s="243" t="s">
        <v>1263</v>
      </c>
      <c r="F124" s="244" t="s">
        <v>1264</v>
      </c>
      <c r="G124" s="245" t="s">
        <v>230</v>
      </c>
      <c r="H124" s="246">
        <v>10</v>
      </c>
      <c r="I124" s="247"/>
      <c r="J124" s="248">
        <f t="shared" ref="J124:J131" si="10">ROUND(I124*H124,2)</f>
        <v>0</v>
      </c>
      <c r="K124" s="244" t="s">
        <v>19</v>
      </c>
      <c r="L124" s="249"/>
      <c r="M124" s="250" t="s">
        <v>19</v>
      </c>
      <c r="N124" s="251" t="s">
        <v>44</v>
      </c>
      <c r="O124" s="66"/>
      <c r="P124" s="189">
        <f t="shared" ref="P124:P131" si="11">O124*H124</f>
        <v>0</v>
      </c>
      <c r="Q124" s="189">
        <v>0</v>
      </c>
      <c r="R124" s="189">
        <f t="shared" ref="R124:R131" si="12">Q124*H124</f>
        <v>0</v>
      </c>
      <c r="S124" s="189">
        <v>0</v>
      </c>
      <c r="T124" s="190">
        <f t="shared" ref="T124:T131" si="13">S124*H124</f>
        <v>0</v>
      </c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R124" s="191" t="s">
        <v>434</v>
      </c>
      <c r="AT124" s="191" t="s">
        <v>442</v>
      </c>
      <c r="AU124" s="191" t="s">
        <v>83</v>
      </c>
      <c r="AY124" s="19" t="s">
        <v>146</v>
      </c>
      <c r="BE124" s="192">
        <f t="shared" ref="BE124:BE131" si="14">IF(N124="základní",J124,0)</f>
        <v>0</v>
      </c>
      <c r="BF124" s="192">
        <f t="shared" ref="BF124:BF131" si="15">IF(N124="snížená",J124,0)</f>
        <v>0</v>
      </c>
      <c r="BG124" s="192">
        <f t="shared" ref="BG124:BG131" si="16">IF(N124="zákl. přenesená",J124,0)</f>
        <v>0</v>
      </c>
      <c r="BH124" s="192">
        <f t="shared" ref="BH124:BH131" si="17">IF(N124="sníž. přenesená",J124,0)</f>
        <v>0</v>
      </c>
      <c r="BI124" s="192">
        <f t="shared" ref="BI124:BI131" si="18">IF(N124="nulová",J124,0)</f>
        <v>0</v>
      </c>
      <c r="BJ124" s="19" t="s">
        <v>81</v>
      </c>
      <c r="BK124" s="192">
        <f t="shared" ref="BK124:BK131" si="19">ROUND(I124*H124,2)</f>
        <v>0</v>
      </c>
      <c r="BL124" s="19" t="s">
        <v>354</v>
      </c>
      <c r="BM124" s="191" t="s">
        <v>1265</v>
      </c>
    </row>
    <row r="125" spans="1:65" s="2" customFormat="1" ht="90" customHeight="1">
      <c r="A125" s="36"/>
      <c r="B125" s="37"/>
      <c r="C125" s="242" t="s">
        <v>421</v>
      </c>
      <c r="D125" s="242" t="s">
        <v>442</v>
      </c>
      <c r="E125" s="243" t="s">
        <v>1266</v>
      </c>
      <c r="F125" s="244" t="s">
        <v>1267</v>
      </c>
      <c r="G125" s="245" t="s">
        <v>230</v>
      </c>
      <c r="H125" s="246">
        <v>36</v>
      </c>
      <c r="I125" s="247"/>
      <c r="J125" s="248">
        <f t="shared" si="10"/>
        <v>0</v>
      </c>
      <c r="K125" s="244" t="s">
        <v>19</v>
      </c>
      <c r="L125" s="249"/>
      <c r="M125" s="250" t="s">
        <v>19</v>
      </c>
      <c r="N125" s="251" t="s">
        <v>44</v>
      </c>
      <c r="O125" s="66"/>
      <c r="P125" s="189">
        <f t="shared" si="11"/>
        <v>0</v>
      </c>
      <c r="Q125" s="189">
        <v>0</v>
      </c>
      <c r="R125" s="189">
        <f t="shared" si="12"/>
        <v>0</v>
      </c>
      <c r="S125" s="189">
        <v>0</v>
      </c>
      <c r="T125" s="190">
        <f t="shared" si="13"/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R125" s="191" t="s">
        <v>434</v>
      </c>
      <c r="AT125" s="191" t="s">
        <v>442</v>
      </c>
      <c r="AU125" s="191" t="s">
        <v>83</v>
      </c>
      <c r="AY125" s="19" t="s">
        <v>146</v>
      </c>
      <c r="BE125" s="192">
        <f t="shared" si="14"/>
        <v>0</v>
      </c>
      <c r="BF125" s="192">
        <f t="shared" si="15"/>
        <v>0</v>
      </c>
      <c r="BG125" s="192">
        <f t="shared" si="16"/>
        <v>0</v>
      </c>
      <c r="BH125" s="192">
        <f t="shared" si="17"/>
        <v>0</v>
      </c>
      <c r="BI125" s="192">
        <f t="shared" si="18"/>
        <v>0</v>
      </c>
      <c r="BJ125" s="19" t="s">
        <v>81</v>
      </c>
      <c r="BK125" s="192">
        <f t="shared" si="19"/>
        <v>0</v>
      </c>
      <c r="BL125" s="19" t="s">
        <v>354</v>
      </c>
      <c r="BM125" s="191" t="s">
        <v>1268</v>
      </c>
    </row>
    <row r="126" spans="1:65" s="2" customFormat="1" ht="66.75" customHeight="1">
      <c r="A126" s="36"/>
      <c r="B126" s="37"/>
      <c r="C126" s="242" t="s">
        <v>426</v>
      </c>
      <c r="D126" s="242" t="s">
        <v>442</v>
      </c>
      <c r="E126" s="243" t="s">
        <v>1269</v>
      </c>
      <c r="F126" s="244" t="s">
        <v>1270</v>
      </c>
      <c r="G126" s="245" t="s">
        <v>230</v>
      </c>
      <c r="H126" s="246">
        <v>3</v>
      </c>
      <c r="I126" s="247"/>
      <c r="J126" s="248">
        <f t="shared" si="10"/>
        <v>0</v>
      </c>
      <c r="K126" s="244" t="s">
        <v>19</v>
      </c>
      <c r="L126" s="249"/>
      <c r="M126" s="250" t="s">
        <v>19</v>
      </c>
      <c r="N126" s="251" t="s">
        <v>44</v>
      </c>
      <c r="O126" s="66"/>
      <c r="P126" s="189">
        <f t="shared" si="11"/>
        <v>0</v>
      </c>
      <c r="Q126" s="189">
        <v>0</v>
      </c>
      <c r="R126" s="189">
        <f t="shared" si="12"/>
        <v>0</v>
      </c>
      <c r="S126" s="189">
        <v>0</v>
      </c>
      <c r="T126" s="190">
        <f t="shared" si="13"/>
        <v>0</v>
      </c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R126" s="191" t="s">
        <v>434</v>
      </c>
      <c r="AT126" s="191" t="s">
        <v>442</v>
      </c>
      <c r="AU126" s="191" t="s">
        <v>83</v>
      </c>
      <c r="AY126" s="19" t="s">
        <v>146</v>
      </c>
      <c r="BE126" s="192">
        <f t="shared" si="14"/>
        <v>0</v>
      </c>
      <c r="BF126" s="192">
        <f t="shared" si="15"/>
        <v>0</v>
      </c>
      <c r="BG126" s="192">
        <f t="shared" si="16"/>
        <v>0</v>
      </c>
      <c r="BH126" s="192">
        <f t="shared" si="17"/>
        <v>0</v>
      </c>
      <c r="BI126" s="192">
        <f t="shared" si="18"/>
        <v>0</v>
      </c>
      <c r="BJ126" s="19" t="s">
        <v>81</v>
      </c>
      <c r="BK126" s="192">
        <f t="shared" si="19"/>
        <v>0</v>
      </c>
      <c r="BL126" s="19" t="s">
        <v>354</v>
      </c>
      <c r="BM126" s="191" t="s">
        <v>1271</v>
      </c>
    </row>
    <row r="127" spans="1:65" s="2" customFormat="1" ht="78" customHeight="1">
      <c r="A127" s="36"/>
      <c r="B127" s="37"/>
      <c r="C127" s="242" t="s">
        <v>434</v>
      </c>
      <c r="D127" s="242" t="s">
        <v>442</v>
      </c>
      <c r="E127" s="243" t="s">
        <v>1272</v>
      </c>
      <c r="F127" s="244" t="s">
        <v>1273</v>
      </c>
      <c r="G127" s="245" t="s">
        <v>230</v>
      </c>
      <c r="H127" s="246">
        <v>3</v>
      </c>
      <c r="I127" s="247"/>
      <c r="J127" s="248">
        <f t="shared" si="10"/>
        <v>0</v>
      </c>
      <c r="K127" s="244" t="s">
        <v>19</v>
      </c>
      <c r="L127" s="249"/>
      <c r="M127" s="250" t="s">
        <v>19</v>
      </c>
      <c r="N127" s="251" t="s">
        <v>44</v>
      </c>
      <c r="O127" s="66"/>
      <c r="P127" s="189">
        <f t="shared" si="11"/>
        <v>0</v>
      </c>
      <c r="Q127" s="189">
        <v>0</v>
      </c>
      <c r="R127" s="189">
        <f t="shared" si="12"/>
        <v>0</v>
      </c>
      <c r="S127" s="189">
        <v>0</v>
      </c>
      <c r="T127" s="190">
        <f t="shared" si="13"/>
        <v>0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191" t="s">
        <v>434</v>
      </c>
      <c r="AT127" s="191" t="s">
        <v>442</v>
      </c>
      <c r="AU127" s="191" t="s">
        <v>83</v>
      </c>
      <c r="AY127" s="19" t="s">
        <v>146</v>
      </c>
      <c r="BE127" s="192">
        <f t="shared" si="14"/>
        <v>0</v>
      </c>
      <c r="BF127" s="192">
        <f t="shared" si="15"/>
        <v>0</v>
      </c>
      <c r="BG127" s="192">
        <f t="shared" si="16"/>
        <v>0</v>
      </c>
      <c r="BH127" s="192">
        <f t="shared" si="17"/>
        <v>0</v>
      </c>
      <c r="BI127" s="192">
        <f t="shared" si="18"/>
        <v>0</v>
      </c>
      <c r="BJ127" s="19" t="s">
        <v>81</v>
      </c>
      <c r="BK127" s="192">
        <f t="shared" si="19"/>
        <v>0</v>
      </c>
      <c r="BL127" s="19" t="s">
        <v>354</v>
      </c>
      <c r="BM127" s="191" t="s">
        <v>1274</v>
      </c>
    </row>
    <row r="128" spans="1:65" s="2" customFormat="1" ht="66.75" customHeight="1">
      <c r="A128" s="36"/>
      <c r="B128" s="37"/>
      <c r="C128" s="242" t="s">
        <v>441</v>
      </c>
      <c r="D128" s="242" t="s">
        <v>442</v>
      </c>
      <c r="E128" s="243" t="s">
        <v>1275</v>
      </c>
      <c r="F128" s="244" t="s">
        <v>1276</v>
      </c>
      <c r="G128" s="245" t="s">
        <v>230</v>
      </c>
      <c r="H128" s="246">
        <v>6</v>
      </c>
      <c r="I128" s="247"/>
      <c r="J128" s="248">
        <f t="shared" si="10"/>
        <v>0</v>
      </c>
      <c r="K128" s="244" t="s">
        <v>19</v>
      </c>
      <c r="L128" s="249"/>
      <c r="M128" s="250" t="s">
        <v>19</v>
      </c>
      <c r="N128" s="251" t="s">
        <v>44</v>
      </c>
      <c r="O128" s="66"/>
      <c r="P128" s="189">
        <f t="shared" si="11"/>
        <v>0</v>
      </c>
      <c r="Q128" s="189">
        <v>0</v>
      </c>
      <c r="R128" s="189">
        <f t="shared" si="12"/>
        <v>0</v>
      </c>
      <c r="S128" s="189">
        <v>0</v>
      </c>
      <c r="T128" s="190">
        <f t="shared" si="13"/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191" t="s">
        <v>434</v>
      </c>
      <c r="AT128" s="191" t="s">
        <v>442</v>
      </c>
      <c r="AU128" s="191" t="s">
        <v>83</v>
      </c>
      <c r="AY128" s="19" t="s">
        <v>146</v>
      </c>
      <c r="BE128" s="192">
        <f t="shared" si="14"/>
        <v>0</v>
      </c>
      <c r="BF128" s="192">
        <f t="shared" si="15"/>
        <v>0</v>
      </c>
      <c r="BG128" s="192">
        <f t="shared" si="16"/>
        <v>0</v>
      </c>
      <c r="BH128" s="192">
        <f t="shared" si="17"/>
        <v>0</v>
      </c>
      <c r="BI128" s="192">
        <f t="shared" si="18"/>
        <v>0</v>
      </c>
      <c r="BJ128" s="19" t="s">
        <v>81</v>
      </c>
      <c r="BK128" s="192">
        <f t="shared" si="19"/>
        <v>0</v>
      </c>
      <c r="BL128" s="19" t="s">
        <v>354</v>
      </c>
      <c r="BM128" s="191" t="s">
        <v>1277</v>
      </c>
    </row>
    <row r="129" spans="1:65" s="2" customFormat="1" ht="145.5" customHeight="1">
      <c r="A129" s="36"/>
      <c r="B129" s="37"/>
      <c r="C129" s="242" t="s">
        <v>447</v>
      </c>
      <c r="D129" s="242" t="s">
        <v>442</v>
      </c>
      <c r="E129" s="243" t="s">
        <v>1278</v>
      </c>
      <c r="F129" s="244" t="s">
        <v>1279</v>
      </c>
      <c r="G129" s="245" t="s">
        <v>230</v>
      </c>
      <c r="H129" s="246">
        <v>3</v>
      </c>
      <c r="I129" s="247"/>
      <c r="J129" s="248">
        <f t="shared" si="10"/>
        <v>0</v>
      </c>
      <c r="K129" s="244" t="s">
        <v>19</v>
      </c>
      <c r="L129" s="249"/>
      <c r="M129" s="250" t="s">
        <v>19</v>
      </c>
      <c r="N129" s="251" t="s">
        <v>44</v>
      </c>
      <c r="O129" s="66"/>
      <c r="P129" s="189">
        <f t="shared" si="11"/>
        <v>0</v>
      </c>
      <c r="Q129" s="189">
        <v>0</v>
      </c>
      <c r="R129" s="189">
        <f t="shared" si="12"/>
        <v>0</v>
      </c>
      <c r="S129" s="189">
        <v>0</v>
      </c>
      <c r="T129" s="190">
        <f t="shared" si="13"/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191" t="s">
        <v>434</v>
      </c>
      <c r="AT129" s="191" t="s">
        <v>442</v>
      </c>
      <c r="AU129" s="191" t="s">
        <v>83</v>
      </c>
      <c r="AY129" s="19" t="s">
        <v>146</v>
      </c>
      <c r="BE129" s="192">
        <f t="shared" si="14"/>
        <v>0</v>
      </c>
      <c r="BF129" s="192">
        <f t="shared" si="15"/>
        <v>0</v>
      </c>
      <c r="BG129" s="192">
        <f t="shared" si="16"/>
        <v>0</v>
      </c>
      <c r="BH129" s="192">
        <f t="shared" si="17"/>
        <v>0</v>
      </c>
      <c r="BI129" s="192">
        <f t="shared" si="18"/>
        <v>0</v>
      </c>
      <c r="BJ129" s="19" t="s">
        <v>81</v>
      </c>
      <c r="BK129" s="192">
        <f t="shared" si="19"/>
        <v>0</v>
      </c>
      <c r="BL129" s="19" t="s">
        <v>354</v>
      </c>
      <c r="BM129" s="191" t="s">
        <v>1280</v>
      </c>
    </row>
    <row r="130" spans="1:65" s="2" customFormat="1" ht="33" customHeight="1">
      <c r="A130" s="36"/>
      <c r="B130" s="37"/>
      <c r="C130" s="242" t="s">
        <v>454</v>
      </c>
      <c r="D130" s="242" t="s">
        <v>442</v>
      </c>
      <c r="E130" s="243" t="s">
        <v>1281</v>
      </c>
      <c r="F130" s="244" t="s">
        <v>1282</v>
      </c>
      <c r="G130" s="245" t="s">
        <v>230</v>
      </c>
      <c r="H130" s="246">
        <v>4</v>
      </c>
      <c r="I130" s="247"/>
      <c r="J130" s="248">
        <f t="shared" si="10"/>
        <v>0</v>
      </c>
      <c r="K130" s="244" t="s">
        <v>19</v>
      </c>
      <c r="L130" s="249"/>
      <c r="M130" s="250" t="s">
        <v>19</v>
      </c>
      <c r="N130" s="251" t="s">
        <v>44</v>
      </c>
      <c r="O130" s="66"/>
      <c r="P130" s="189">
        <f t="shared" si="11"/>
        <v>0</v>
      </c>
      <c r="Q130" s="189">
        <v>0</v>
      </c>
      <c r="R130" s="189">
        <f t="shared" si="12"/>
        <v>0</v>
      </c>
      <c r="S130" s="189">
        <v>0</v>
      </c>
      <c r="T130" s="190">
        <f t="shared" si="13"/>
        <v>0</v>
      </c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R130" s="191" t="s">
        <v>434</v>
      </c>
      <c r="AT130" s="191" t="s">
        <v>442</v>
      </c>
      <c r="AU130" s="191" t="s">
        <v>83</v>
      </c>
      <c r="AY130" s="19" t="s">
        <v>146</v>
      </c>
      <c r="BE130" s="192">
        <f t="shared" si="14"/>
        <v>0</v>
      </c>
      <c r="BF130" s="192">
        <f t="shared" si="15"/>
        <v>0</v>
      </c>
      <c r="BG130" s="192">
        <f t="shared" si="16"/>
        <v>0</v>
      </c>
      <c r="BH130" s="192">
        <f t="shared" si="17"/>
        <v>0</v>
      </c>
      <c r="BI130" s="192">
        <f t="shared" si="18"/>
        <v>0</v>
      </c>
      <c r="BJ130" s="19" t="s">
        <v>81</v>
      </c>
      <c r="BK130" s="192">
        <f t="shared" si="19"/>
        <v>0</v>
      </c>
      <c r="BL130" s="19" t="s">
        <v>354</v>
      </c>
      <c r="BM130" s="191" t="s">
        <v>1283</v>
      </c>
    </row>
    <row r="131" spans="1:65" s="2" customFormat="1" ht="16.5" customHeight="1">
      <c r="A131" s="36"/>
      <c r="B131" s="37"/>
      <c r="C131" s="242" t="s">
        <v>459</v>
      </c>
      <c r="D131" s="242" t="s">
        <v>442</v>
      </c>
      <c r="E131" s="243" t="s">
        <v>1284</v>
      </c>
      <c r="F131" s="244" t="s">
        <v>1285</v>
      </c>
      <c r="G131" s="245" t="s">
        <v>230</v>
      </c>
      <c r="H131" s="246">
        <v>61</v>
      </c>
      <c r="I131" s="247"/>
      <c r="J131" s="248">
        <f t="shared" si="10"/>
        <v>0</v>
      </c>
      <c r="K131" s="244" t="s">
        <v>19</v>
      </c>
      <c r="L131" s="249"/>
      <c r="M131" s="250" t="s">
        <v>19</v>
      </c>
      <c r="N131" s="251" t="s">
        <v>44</v>
      </c>
      <c r="O131" s="66"/>
      <c r="P131" s="189">
        <f t="shared" si="11"/>
        <v>0</v>
      </c>
      <c r="Q131" s="189">
        <v>0</v>
      </c>
      <c r="R131" s="189">
        <f t="shared" si="12"/>
        <v>0</v>
      </c>
      <c r="S131" s="189">
        <v>0</v>
      </c>
      <c r="T131" s="190">
        <f t="shared" si="13"/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191" t="s">
        <v>434</v>
      </c>
      <c r="AT131" s="191" t="s">
        <v>442</v>
      </c>
      <c r="AU131" s="191" t="s">
        <v>83</v>
      </c>
      <c r="AY131" s="19" t="s">
        <v>146</v>
      </c>
      <c r="BE131" s="192">
        <f t="shared" si="14"/>
        <v>0</v>
      </c>
      <c r="BF131" s="192">
        <f t="shared" si="15"/>
        <v>0</v>
      </c>
      <c r="BG131" s="192">
        <f t="shared" si="16"/>
        <v>0</v>
      </c>
      <c r="BH131" s="192">
        <f t="shared" si="17"/>
        <v>0</v>
      </c>
      <c r="BI131" s="192">
        <f t="shared" si="18"/>
        <v>0</v>
      </c>
      <c r="BJ131" s="19" t="s">
        <v>81</v>
      </c>
      <c r="BK131" s="192">
        <f t="shared" si="19"/>
        <v>0</v>
      </c>
      <c r="BL131" s="19" t="s">
        <v>354</v>
      </c>
      <c r="BM131" s="191" t="s">
        <v>1286</v>
      </c>
    </row>
    <row r="132" spans="1:65" s="12" customFormat="1" ht="22.9" customHeight="1">
      <c r="B132" s="164"/>
      <c r="C132" s="165"/>
      <c r="D132" s="166" t="s">
        <v>72</v>
      </c>
      <c r="E132" s="178" t="s">
        <v>1049</v>
      </c>
      <c r="F132" s="178" t="s">
        <v>1287</v>
      </c>
      <c r="G132" s="165"/>
      <c r="H132" s="165"/>
      <c r="I132" s="168"/>
      <c r="J132" s="179">
        <f>BK132</f>
        <v>0</v>
      </c>
      <c r="K132" s="165"/>
      <c r="L132" s="170"/>
      <c r="M132" s="171"/>
      <c r="N132" s="172"/>
      <c r="O132" s="172"/>
      <c r="P132" s="173">
        <f>SUM(P133:P148)</f>
        <v>0</v>
      </c>
      <c r="Q132" s="172"/>
      <c r="R132" s="173">
        <f>SUM(R133:R148)</f>
        <v>0</v>
      </c>
      <c r="S132" s="172"/>
      <c r="T132" s="174">
        <f>SUM(T133:T148)</f>
        <v>0</v>
      </c>
      <c r="AR132" s="175" t="s">
        <v>83</v>
      </c>
      <c r="AT132" s="176" t="s">
        <v>72</v>
      </c>
      <c r="AU132" s="176" t="s">
        <v>81</v>
      </c>
      <c r="AY132" s="175" t="s">
        <v>146</v>
      </c>
      <c r="BK132" s="177">
        <f>SUM(BK133:BK148)</f>
        <v>0</v>
      </c>
    </row>
    <row r="133" spans="1:65" s="2" customFormat="1" ht="16.5" customHeight="1">
      <c r="A133" s="36"/>
      <c r="B133" s="37"/>
      <c r="C133" s="242" t="s">
        <v>464</v>
      </c>
      <c r="D133" s="242" t="s">
        <v>442</v>
      </c>
      <c r="E133" s="243" t="s">
        <v>1288</v>
      </c>
      <c r="F133" s="244" t="s">
        <v>1289</v>
      </c>
      <c r="G133" s="245" t="s">
        <v>361</v>
      </c>
      <c r="H133" s="246">
        <v>170</v>
      </c>
      <c r="I133" s="247"/>
      <c r="J133" s="248">
        <f t="shared" ref="J133:J148" si="20">ROUND(I133*H133,2)</f>
        <v>0</v>
      </c>
      <c r="K133" s="244" t="s">
        <v>19</v>
      </c>
      <c r="L133" s="249"/>
      <c r="M133" s="250" t="s">
        <v>19</v>
      </c>
      <c r="N133" s="251" t="s">
        <v>44</v>
      </c>
      <c r="O133" s="66"/>
      <c r="P133" s="189">
        <f t="shared" ref="P133:P148" si="21">O133*H133</f>
        <v>0</v>
      </c>
      <c r="Q133" s="189">
        <v>0</v>
      </c>
      <c r="R133" s="189">
        <f t="shared" ref="R133:R148" si="22">Q133*H133</f>
        <v>0</v>
      </c>
      <c r="S133" s="189">
        <v>0</v>
      </c>
      <c r="T133" s="190">
        <f t="shared" ref="T133:T148" si="23">S133*H133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191" t="s">
        <v>434</v>
      </c>
      <c r="AT133" s="191" t="s">
        <v>442</v>
      </c>
      <c r="AU133" s="191" t="s">
        <v>83</v>
      </c>
      <c r="AY133" s="19" t="s">
        <v>146</v>
      </c>
      <c r="BE133" s="192">
        <f t="shared" ref="BE133:BE148" si="24">IF(N133="základní",J133,0)</f>
        <v>0</v>
      </c>
      <c r="BF133" s="192">
        <f t="shared" ref="BF133:BF148" si="25">IF(N133="snížená",J133,0)</f>
        <v>0</v>
      </c>
      <c r="BG133" s="192">
        <f t="shared" ref="BG133:BG148" si="26">IF(N133="zákl. přenesená",J133,0)</f>
        <v>0</v>
      </c>
      <c r="BH133" s="192">
        <f t="shared" ref="BH133:BH148" si="27">IF(N133="sníž. přenesená",J133,0)</f>
        <v>0</v>
      </c>
      <c r="BI133" s="192">
        <f t="shared" ref="BI133:BI148" si="28">IF(N133="nulová",J133,0)</f>
        <v>0</v>
      </c>
      <c r="BJ133" s="19" t="s">
        <v>81</v>
      </c>
      <c r="BK133" s="192">
        <f t="shared" ref="BK133:BK148" si="29">ROUND(I133*H133,2)</f>
        <v>0</v>
      </c>
      <c r="BL133" s="19" t="s">
        <v>354</v>
      </c>
      <c r="BM133" s="191" t="s">
        <v>1290</v>
      </c>
    </row>
    <row r="134" spans="1:65" s="2" customFormat="1" ht="16.5" customHeight="1">
      <c r="A134" s="36"/>
      <c r="B134" s="37"/>
      <c r="C134" s="242" t="s">
        <v>474</v>
      </c>
      <c r="D134" s="242" t="s">
        <v>442</v>
      </c>
      <c r="E134" s="243" t="s">
        <v>1291</v>
      </c>
      <c r="F134" s="244" t="s">
        <v>1292</v>
      </c>
      <c r="G134" s="245" t="s">
        <v>361</v>
      </c>
      <c r="H134" s="246">
        <v>120</v>
      </c>
      <c r="I134" s="247"/>
      <c r="J134" s="248">
        <f t="shared" si="20"/>
        <v>0</v>
      </c>
      <c r="K134" s="244" t="s">
        <v>19</v>
      </c>
      <c r="L134" s="249"/>
      <c r="M134" s="250" t="s">
        <v>19</v>
      </c>
      <c r="N134" s="251" t="s">
        <v>44</v>
      </c>
      <c r="O134" s="66"/>
      <c r="P134" s="189">
        <f t="shared" si="21"/>
        <v>0</v>
      </c>
      <c r="Q134" s="189">
        <v>0</v>
      </c>
      <c r="R134" s="189">
        <f t="shared" si="22"/>
        <v>0</v>
      </c>
      <c r="S134" s="189">
        <v>0</v>
      </c>
      <c r="T134" s="190">
        <f t="shared" si="23"/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191" t="s">
        <v>434</v>
      </c>
      <c r="AT134" s="191" t="s">
        <v>442</v>
      </c>
      <c r="AU134" s="191" t="s">
        <v>83</v>
      </c>
      <c r="AY134" s="19" t="s">
        <v>146</v>
      </c>
      <c r="BE134" s="192">
        <f t="shared" si="24"/>
        <v>0</v>
      </c>
      <c r="BF134" s="192">
        <f t="shared" si="25"/>
        <v>0</v>
      </c>
      <c r="BG134" s="192">
        <f t="shared" si="26"/>
        <v>0</v>
      </c>
      <c r="BH134" s="192">
        <f t="shared" si="27"/>
        <v>0</v>
      </c>
      <c r="BI134" s="192">
        <f t="shared" si="28"/>
        <v>0</v>
      </c>
      <c r="BJ134" s="19" t="s">
        <v>81</v>
      </c>
      <c r="BK134" s="192">
        <f t="shared" si="29"/>
        <v>0</v>
      </c>
      <c r="BL134" s="19" t="s">
        <v>354</v>
      </c>
      <c r="BM134" s="191" t="s">
        <v>1293</v>
      </c>
    </row>
    <row r="135" spans="1:65" s="2" customFormat="1" ht="16.5" customHeight="1">
      <c r="A135" s="36"/>
      <c r="B135" s="37"/>
      <c r="C135" s="242" t="s">
        <v>489</v>
      </c>
      <c r="D135" s="242" t="s">
        <v>442</v>
      </c>
      <c r="E135" s="243" t="s">
        <v>1294</v>
      </c>
      <c r="F135" s="244" t="s">
        <v>1295</v>
      </c>
      <c r="G135" s="245" t="s">
        <v>361</v>
      </c>
      <c r="H135" s="246">
        <v>310</v>
      </c>
      <c r="I135" s="247"/>
      <c r="J135" s="248">
        <f t="shared" si="20"/>
        <v>0</v>
      </c>
      <c r="K135" s="244" t="s">
        <v>19</v>
      </c>
      <c r="L135" s="249"/>
      <c r="M135" s="250" t="s">
        <v>19</v>
      </c>
      <c r="N135" s="251" t="s">
        <v>44</v>
      </c>
      <c r="O135" s="66"/>
      <c r="P135" s="189">
        <f t="shared" si="21"/>
        <v>0</v>
      </c>
      <c r="Q135" s="189">
        <v>0</v>
      </c>
      <c r="R135" s="189">
        <f t="shared" si="22"/>
        <v>0</v>
      </c>
      <c r="S135" s="189">
        <v>0</v>
      </c>
      <c r="T135" s="190">
        <f t="shared" si="23"/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191" t="s">
        <v>434</v>
      </c>
      <c r="AT135" s="191" t="s">
        <v>442</v>
      </c>
      <c r="AU135" s="191" t="s">
        <v>83</v>
      </c>
      <c r="AY135" s="19" t="s">
        <v>146</v>
      </c>
      <c r="BE135" s="192">
        <f t="shared" si="24"/>
        <v>0</v>
      </c>
      <c r="BF135" s="192">
        <f t="shared" si="25"/>
        <v>0</v>
      </c>
      <c r="BG135" s="192">
        <f t="shared" si="26"/>
        <v>0</v>
      </c>
      <c r="BH135" s="192">
        <f t="shared" si="27"/>
        <v>0</v>
      </c>
      <c r="BI135" s="192">
        <f t="shared" si="28"/>
        <v>0</v>
      </c>
      <c r="BJ135" s="19" t="s">
        <v>81</v>
      </c>
      <c r="BK135" s="192">
        <f t="shared" si="29"/>
        <v>0</v>
      </c>
      <c r="BL135" s="19" t="s">
        <v>354</v>
      </c>
      <c r="BM135" s="191" t="s">
        <v>1296</v>
      </c>
    </row>
    <row r="136" spans="1:65" s="2" customFormat="1" ht="16.5" customHeight="1">
      <c r="A136" s="36"/>
      <c r="B136" s="37"/>
      <c r="C136" s="242" t="s">
        <v>496</v>
      </c>
      <c r="D136" s="242" t="s">
        <v>442</v>
      </c>
      <c r="E136" s="243" t="s">
        <v>1297</v>
      </c>
      <c r="F136" s="244" t="s">
        <v>1298</v>
      </c>
      <c r="G136" s="245" t="s">
        <v>361</v>
      </c>
      <c r="H136" s="246">
        <v>190</v>
      </c>
      <c r="I136" s="247"/>
      <c r="J136" s="248">
        <f t="shared" si="20"/>
        <v>0</v>
      </c>
      <c r="K136" s="244" t="s">
        <v>19</v>
      </c>
      <c r="L136" s="249"/>
      <c r="M136" s="250" t="s">
        <v>19</v>
      </c>
      <c r="N136" s="251" t="s">
        <v>44</v>
      </c>
      <c r="O136" s="66"/>
      <c r="P136" s="189">
        <f t="shared" si="21"/>
        <v>0</v>
      </c>
      <c r="Q136" s="189">
        <v>0</v>
      </c>
      <c r="R136" s="189">
        <f t="shared" si="22"/>
        <v>0</v>
      </c>
      <c r="S136" s="189">
        <v>0</v>
      </c>
      <c r="T136" s="190">
        <f t="shared" si="23"/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191" t="s">
        <v>434</v>
      </c>
      <c r="AT136" s="191" t="s">
        <v>442</v>
      </c>
      <c r="AU136" s="191" t="s">
        <v>83</v>
      </c>
      <c r="AY136" s="19" t="s">
        <v>146</v>
      </c>
      <c r="BE136" s="192">
        <f t="shared" si="24"/>
        <v>0</v>
      </c>
      <c r="BF136" s="192">
        <f t="shared" si="25"/>
        <v>0</v>
      </c>
      <c r="BG136" s="192">
        <f t="shared" si="26"/>
        <v>0</v>
      </c>
      <c r="BH136" s="192">
        <f t="shared" si="27"/>
        <v>0</v>
      </c>
      <c r="BI136" s="192">
        <f t="shared" si="28"/>
        <v>0</v>
      </c>
      <c r="BJ136" s="19" t="s">
        <v>81</v>
      </c>
      <c r="BK136" s="192">
        <f t="shared" si="29"/>
        <v>0</v>
      </c>
      <c r="BL136" s="19" t="s">
        <v>354</v>
      </c>
      <c r="BM136" s="191" t="s">
        <v>1299</v>
      </c>
    </row>
    <row r="137" spans="1:65" s="2" customFormat="1" ht="16.5" customHeight="1">
      <c r="A137" s="36"/>
      <c r="B137" s="37"/>
      <c r="C137" s="242" t="s">
        <v>501</v>
      </c>
      <c r="D137" s="242" t="s">
        <v>442</v>
      </c>
      <c r="E137" s="243" t="s">
        <v>1300</v>
      </c>
      <c r="F137" s="244" t="s">
        <v>1301</v>
      </c>
      <c r="G137" s="245" t="s">
        <v>361</v>
      </c>
      <c r="H137" s="246">
        <v>520</v>
      </c>
      <c r="I137" s="247"/>
      <c r="J137" s="248">
        <f t="shared" si="20"/>
        <v>0</v>
      </c>
      <c r="K137" s="244" t="s">
        <v>19</v>
      </c>
      <c r="L137" s="249"/>
      <c r="M137" s="250" t="s">
        <v>19</v>
      </c>
      <c r="N137" s="251" t="s">
        <v>44</v>
      </c>
      <c r="O137" s="66"/>
      <c r="P137" s="189">
        <f t="shared" si="21"/>
        <v>0</v>
      </c>
      <c r="Q137" s="189">
        <v>0</v>
      </c>
      <c r="R137" s="189">
        <f t="shared" si="22"/>
        <v>0</v>
      </c>
      <c r="S137" s="189">
        <v>0</v>
      </c>
      <c r="T137" s="190">
        <f t="shared" si="23"/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191" t="s">
        <v>434</v>
      </c>
      <c r="AT137" s="191" t="s">
        <v>442</v>
      </c>
      <c r="AU137" s="191" t="s">
        <v>83</v>
      </c>
      <c r="AY137" s="19" t="s">
        <v>146</v>
      </c>
      <c r="BE137" s="192">
        <f t="shared" si="24"/>
        <v>0</v>
      </c>
      <c r="BF137" s="192">
        <f t="shared" si="25"/>
        <v>0</v>
      </c>
      <c r="BG137" s="192">
        <f t="shared" si="26"/>
        <v>0</v>
      </c>
      <c r="BH137" s="192">
        <f t="shared" si="27"/>
        <v>0</v>
      </c>
      <c r="BI137" s="192">
        <f t="shared" si="28"/>
        <v>0</v>
      </c>
      <c r="BJ137" s="19" t="s">
        <v>81</v>
      </c>
      <c r="BK137" s="192">
        <f t="shared" si="29"/>
        <v>0</v>
      </c>
      <c r="BL137" s="19" t="s">
        <v>354</v>
      </c>
      <c r="BM137" s="191" t="s">
        <v>1302</v>
      </c>
    </row>
    <row r="138" spans="1:65" s="2" customFormat="1" ht="16.5" customHeight="1">
      <c r="A138" s="36"/>
      <c r="B138" s="37"/>
      <c r="C138" s="242" t="s">
        <v>506</v>
      </c>
      <c r="D138" s="242" t="s">
        <v>442</v>
      </c>
      <c r="E138" s="243" t="s">
        <v>1303</v>
      </c>
      <c r="F138" s="244" t="s">
        <v>1304</v>
      </c>
      <c r="G138" s="245" t="s">
        <v>361</v>
      </c>
      <c r="H138" s="246">
        <v>130</v>
      </c>
      <c r="I138" s="247"/>
      <c r="J138" s="248">
        <f t="shared" si="20"/>
        <v>0</v>
      </c>
      <c r="K138" s="244" t="s">
        <v>19</v>
      </c>
      <c r="L138" s="249"/>
      <c r="M138" s="250" t="s">
        <v>19</v>
      </c>
      <c r="N138" s="251" t="s">
        <v>44</v>
      </c>
      <c r="O138" s="66"/>
      <c r="P138" s="189">
        <f t="shared" si="21"/>
        <v>0</v>
      </c>
      <c r="Q138" s="189">
        <v>0</v>
      </c>
      <c r="R138" s="189">
        <f t="shared" si="22"/>
        <v>0</v>
      </c>
      <c r="S138" s="189">
        <v>0</v>
      </c>
      <c r="T138" s="190">
        <f t="shared" si="23"/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191" t="s">
        <v>434</v>
      </c>
      <c r="AT138" s="191" t="s">
        <v>442</v>
      </c>
      <c r="AU138" s="191" t="s">
        <v>83</v>
      </c>
      <c r="AY138" s="19" t="s">
        <v>146</v>
      </c>
      <c r="BE138" s="192">
        <f t="shared" si="24"/>
        <v>0</v>
      </c>
      <c r="BF138" s="192">
        <f t="shared" si="25"/>
        <v>0</v>
      </c>
      <c r="BG138" s="192">
        <f t="shared" si="26"/>
        <v>0</v>
      </c>
      <c r="BH138" s="192">
        <f t="shared" si="27"/>
        <v>0</v>
      </c>
      <c r="BI138" s="192">
        <f t="shared" si="28"/>
        <v>0</v>
      </c>
      <c r="BJ138" s="19" t="s">
        <v>81</v>
      </c>
      <c r="BK138" s="192">
        <f t="shared" si="29"/>
        <v>0</v>
      </c>
      <c r="BL138" s="19" t="s">
        <v>354</v>
      </c>
      <c r="BM138" s="191" t="s">
        <v>1305</v>
      </c>
    </row>
    <row r="139" spans="1:65" s="2" customFormat="1" ht="16.5" customHeight="1">
      <c r="A139" s="36"/>
      <c r="B139" s="37"/>
      <c r="C139" s="242" t="s">
        <v>513</v>
      </c>
      <c r="D139" s="242" t="s">
        <v>442</v>
      </c>
      <c r="E139" s="243" t="s">
        <v>1306</v>
      </c>
      <c r="F139" s="244" t="s">
        <v>1307</v>
      </c>
      <c r="G139" s="245" t="s">
        <v>361</v>
      </c>
      <c r="H139" s="246">
        <v>210</v>
      </c>
      <c r="I139" s="247"/>
      <c r="J139" s="248">
        <f t="shared" si="20"/>
        <v>0</v>
      </c>
      <c r="K139" s="244" t="s">
        <v>19</v>
      </c>
      <c r="L139" s="249"/>
      <c r="M139" s="250" t="s">
        <v>19</v>
      </c>
      <c r="N139" s="251" t="s">
        <v>44</v>
      </c>
      <c r="O139" s="66"/>
      <c r="P139" s="189">
        <f t="shared" si="21"/>
        <v>0</v>
      </c>
      <c r="Q139" s="189">
        <v>0</v>
      </c>
      <c r="R139" s="189">
        <f t="shared" si="22"/>
        <v>0</v>
      </c>
      <c r="S139" s="189">
        <v>0</v>
      </c>
      <c r="T139" s="190">
        <f t="shared" si="23"/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191" t="s">
        <v>434</v>
      </c>
      <c r="AT139" s="191" t="s">
        <v>442</v>
      </c>
      <c r="AU139" s="191" t="s">
        <v>83</v>
      </c>
      <c r="AY139" s="19" t="s">
        <v>146</v>
      </c>
      <c r="BE139" s="192">
        <f t="shared" si="24"/>
        <v>0</v>
      </c>
      <c r="BF139" s="192">
        <f t="shared" si="25"/>
        <v>0</v>
      </c>
      <c r="BG139" s="192">
        <f t="shared" si="26"/>
        <v>0</v>
      </c>
      <c r="BH139" s="192">
        <f t="shared" si="27"/>
        <v>0</v>
      </c>
      <c r="BI139" s="192">
        <f t="shared" si="28"/>
        <v>0</v>
      </c>
      <c r="BJ139" s="19" t="s">
        <v>81</v>
      </c>
      <c r="BK139" s="192">
        <f t="shared" si="29"/>
        <v>0</v>
      </c>
      <c r="BL139" s="19" t="s">
        <v>354</v>
      </c>
      <c r="BM139" s="191" t="s">
        <v>1308</v>
      </c>
    </row>
    <row r="140" spans="1:65" s="2" customFormat="1" ht="16.5" customHeight="1">
      <c r="A140" s="36"/>
      <c r="B140" s="37"/>
      <c r="C140" s="242" t="s">
        <v>529</v>
      </c>
      <c r="D140" s="242" t="s">
        <v>442</v>
      </c>
      <c r="E140" s="243" t="s">
        <v>1309</v>
      </c>
      <c r="F140" s="244" t="s">
        <v>1310</v>
      </c>
      <c r="G140" s="245" t="s">
        <v>361</v>
      </c>
      <c r="H140" s="246">
        <v>135</v>
      </c>
      <c r="I140" s="247"/>
      <c r="J140" s="248">
        <f t="shared" si="20"/>
        <v>0</v>
      </c>
      <c r="K140" s="244" t="s">
        <v>19</v>
      </c>
      <c r="L140" s="249"/>
      <c r="M140" s="250" t="s">
        <v>19</v>
      </c>
      <c r="N140" s="251" t="s">
        <v>44</v>
      </c>
      <c r="O140" s="66"/>
      <c r="P140" s="189">
        <f t="shared" si="21"/>
        <v>0</v>
      </c>
      <c r="Q140" s="189">
        <v>0</v>
      </c>
      <c r="R140" s="189">
        <f t="shared" si="22"/>
        <v>0</v>
      </c>
      <c r="S140" s="189">
        <v>0</v>
      </c>
      <c r="T140" s="190">
        <f t="shared" si="23"/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191" t="s">
        <v>434</v>
      </c>
      <c r="AT140" s="191" t="s">
        <v>442</v>
      </c>
      <c r="AU140" s="191" t="s">
        <v>83</v>
      </c>
      <c r="AY140" s="19" t="s">
        <v>146</v>
      </c>
      <c r="BE140" s="192">
        <f t="shared" si="24"/>
        <v>0</v>
      </c>
      <c r="BF140" s="192">
        <f t="shared" si="25"/>
        <v>0</v>
      </c>
      <c r="BG140" s="192">
        <f t="shared" si="26"/>
        <v>0</v>
      </c>
      <c r="BH140" s="192">
        <f t="shared" si="27"/>
        <v>0</v>
      </c>
      <c r="BI140" s="192">
        <f t="shared" si="28"/>
        <v>0</v>
      </c>
      <c r="BJ140" s="19" t="s">
        <v>81</v>
      </c>
      <c r="BK140" s="192">
        <f t="shared" si="29"/>
        <v>0</v>
      </c>
      <c r="BL140" s="19" t="s">
        <v>354</v>
      </c>
      <c r="BM140" s="191" t="s">
        <v>1311</v>
      </c>
    </row>
    <row r="141" spans="1:65" s="2" customFormat="1" ht="16.5" customHeight="1">
      <c r="A141" s="36"/>
      <c r="B141" s="37"/>
      <c r="C141" s="242" t="s">
        <v>534</v>
      </c>
      <c r="D141" s="242" t="s">
        <v>442</v>
      </c>
      <c r="E141" s="243" t="s">
        <v>1312</v>
      </c>
      <c r="F141" s="244" t="s">
        <v>1313</v>
      </c>
      <c r="G141" s="245" t="s">
        <v>361</v>
      </c>
      <c r="H141" s="246">
        <v>90</v>
      </c>
      <c r="I141" s="247"/>
      <c r="J141" s="248">
        <f t="shared" si="20"/>
        <v>0</v>
      </c>
      <c r="K141" s="244" t="s">
        <v>19</v>
      </c>
      <c r="L141" s="249"/>
      <c r="M141" s="250" t="s">
        <v>19</v>
      </c>
      <c r="N141" s="251" t="s">
        <v>44</v>
      </c>
      <c r="O141" s="66"/>
      <c r="P141" s="189">
        <f t="shared" si="21"/>
        <v>0</v>
      </c>
      <c r="Q141" s="189">
        <v>0</v>
      </c>
      <c r="R141" s="189">
        <f t="shared" si="22"/>
        <v>0</v>
      </c>
      <c r="S141" s="189">
        <v>0</v>
      </c>
      <c r="T141" s="190">
        <f t="shared" si="23"/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191" t="s">
        <v>434</v>
      </c>
      <c r="AT141" s="191" t="s">
        <v>442</v>
      </c>
      <c r="AU141" s="191" t="s">
        <v>83</v>
      </c>
      <c r="AY141" s="19" t="s">
        <v>146</v>
      </c>
      <c r="BE141" s="192">
        <f t="shared" si="24"/>
        <v>0</v>
      </c>
      <c r="BF141" s="192">
        <f t="shared" si="25"/>
        <v>0</v>
      </c>
      <c r="BG141" s="192">
        <f t="shared" si="26"/>
        <v>0</v>
      </c>
      <c r="BH141" s="192">
        <f t="shared" si="27"/>
        <v>0</v>
      </c>
      <c r="BI141" s="192">
        <f t="shared" si="28"/>
        <v>0</v>
      </c>
      <c r="BJ141" s="19" t="s">
        <v>81</v>
      </c>
      <c r="BK141" s="192">
        <f t="shared" si="29"/>
        <v>0</v>
      </c>
      <c r="BL141" s="19" t="s">
        <v>354</v>
      </c>
      <c r="BM141" s="191" t="s">
        <v>1314</v>
      </c>
    </row>
    <row r="142" spans="1:65" s="2" customFormat="1" ht="16.5" customHeight="1">
      <c r="A142" s="36"/>
      <c r="B142" s="37"/>
      <c r="C142" s="242" t="s">
        <v>539</v>
      </c>
      <c r="D142" s="242" t="s">
        <v>442</v>
      </c>
      <c r="E142" s="243" t="s">
        <v>1315</v>
      </c>
      <c r="F142" s="244" t="s">
        <v>1079</v>
      </c>
      <c r="G142" s="245" t="s">
        <v>361</v>
      </c>
      <c r="H142" s="246">
        <v>40</v>
      </c>
      <c r="I142" s="247"/>
      <c r="J142" s="248">
        <f t="shared" si="20"/>
        <v>0</v>
      </c>
      <c r="K142" s="244" t="s">
        <v>19</v>
      </c>
      <c r="L142" s="249"/>
      <c r="M142" s="250" t="s">
        <v>19</v>
      </c>
      <c r="N142" s="251" t="s">
        <v>44</v>
      </c>
      <c r="O142" s="66"/>
      <c r="P142" s="189">
        <f t="shared" si="21"/>
        <v>0</v>
      </c>
      <c r="Q142" s="189">
        <v>0</v>
      </c>
      <c r="R142" s="189">
        <f t="shared" si="22"/>
        <v>0</v>
      </c>
      <c r="S142" s="189">
        <v>0</v>
      </c>
      <c r="T142" s="190">
        <f t="shared" si="23"/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191" t="s">
        <v>434</v>
      </c>
      <c r="AT142" s="191" t="s">
        <v>442</v>
      </c>
      <c r="AU142" s="191" t="s">
        <v>83</v>
      </c>
      <c r="AY142" s="19" t="s">
        <v>146</v>
      </c>
      <c r="BE142" s="192">
        <f t="shared" si="24"/>
        <v>0</v>
      </c>
      <c r="BF142" s="192">
        <f t="shared" si="25"/>
        <v>0</v>
      </c>
      <c r="BG142" s="192">
        <f t="shared" si="26"/>
        <v>0</v>
      </c>
      <c r="BH142" s="192">
        <f t="shared" si="27"/>
        <v>0</v>
      </c>
      <c r="BI142" s="192">
        <f t="shared" si="28"/>
        <v>0</v>
      </c>
      <c r="BJ142" s="19" t="s">
        <v>81</v>
      </c>
      <c r="BK142" s="192">
        <f t="shared" si="29"/>
        <v>0</v>
      </c>
      <c r="BL142" s="19" t="s">
        <v>354</v>
      </c>
      <c r="BM142" s="191" t="s">
        <v>1316</v>
      </c>
    </row>
    <row r="143" spans="1:65" s="2" customFormat="1" ht="16.5" customHeight="1">
      <c r="A143" s="36"/>
      <c r="B143" s="37"/>
      <c r="C143" s="242" t="s">
        <v>545</v>
      </c>
      <c r="D143" s="242" t="s">
        <v>442</v>
      </c>
      <c r="E143" s="243" t="s">
        <v>1317</v>
      </c>
      <c r="F143" s="244" t="s">
        <v>1082</v>
      </c>
      <c r="G143" s="245" t="s">
        <v>361</v>
      </c>
      <c r="H143" s="246">
        <v>30</v>
      </c>
      <c r="I143" s="247"/>
      <c r="J143" s="248">
        <f t="shared" si="20"/>
        <v>0</v>
      </c>
      <c r="K143" s="244" t="s">
        <v>19</v>
      </c>
      <c r="L143" s="249"/>
      <c r="M143" s="250" t="s">
        <v>19</v>
      </c>
      <c r="N143" s="251" t="s">
        <v>44</v>
      </c>
      <c r="O143" s="66"/>
      <c r="P143" s="189">
        <f t="shared" si="21"/>
        <v>0</v>
      </c>
      <c r="Q143" s="189">
        <v>0</v>
      </c>
      <c r="R143" s="189">
        <f t="shared" si="22"/>
        <v>0</v>
      </c>
      <c r="S143" s="189">
        <v>0</v>
      </c>
      <c r="T143" s="190">
        <f t="shared" si="23"/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191" t="s">
        <v>434</v>
      </c>
      <c r="AT143" s="191" t="s">
        <v>442</v>
      </c>
      <c r="AU143" s="191" t="s">
        <v>83</v>
      </c>
      <c r="AY143" s="19" t="s">
        <v>146</v>
      </c>
      <c r="BE143" s="192">
        <f t="shared" si="24"/>
        <v>0</v>
      </c>
      <c r="BF143" s="192">
        <f t="shared" si="25"/>
        <v>0</v>
      </c>
      <c r="BG143" s="192">
        <f t="shared" si="26"/>
        <v>0</v>
      </c>
      <c r="BH143" s="192">
        <f t="shared" si="27"/>
        <v>0</v>
      </c>
      <c r="BI143" s="192">
        <f t="shared" si="28"/>
        <v>0</v>
      </c>
      <c r="BJ143" s="19" t="s">
        <v>81</v>
      </c>
      <c r="BK143" s="192">
        <f t="shared" si="29"/>
        <v>0</v>
      </c>
      <c r="BL143" s="19" t="s">
        <v>354</v>
      </c>
      <c r="BM143" s="191" t="s">
        <v>1318</v>
      </c>
    </row>
    <row r="144" spans="1:65" s="2" customFormat="1" ht="24.2" customHeight="1">
      <c r="A144" s="36"/>
      <c r="B144" s="37"/>
      <c r="C144" s="242" t="s">
        <v>552</v>
      </c>
      <c r="D144" s="242" t="s">
        <v>442</v>
      </c>
      <c r="E144" s="243" t="s">
        <v>1319</v>
      </c>
      <c r="F144" s="244" t="s">
        <v>1085</v>
      </c>
      <c r="G144" s="245" t="s">
        <v>361</v>
      </c>
      <c r="H144" s="246">
        <v>100</v>
      </c>
      <c r="I144" s="247"/>
      <c r="J144" s="248">
        <f t="shared" si="20"/>
        <v>0</v>
      </c>
      <c r="K144" s="244" t="s">
        <v>19</v>
      </c>
      <c r="L144" s="249"/>
      <c r="M144" s="250" t="s">
        <v>19</v>
      </c>
      <c r="N144" s="251" t="s">
        <v>44</v>
      </c>
      <c r="O144" s="66"/>
      <c r="P144" s="189">
        <f t="shared" si="21"/>
        <v>0</v>
      </c>
      <c r="Q144" s="189">
        <v>0</v>
      </c>
      <c r="R144" s="189">
        <f t="shared" si="22"/>
        <v>0</v>
      </c>
      <c r="S144" s="189">
        <v>0</v>
      </c>
      <c r="T144" s="190">
        <f t="shared" si="23"/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191" t="s">
        <v>434</v>
      </c>
      <c r="AT144" s="191" t="s">
        <v>442</v>
      </c>
      <c r="AU144" s="191" t="s">
        <v>83</v>
      </c>
      <c r="AY144" s="19" t="s">
        <v>146</v>
      </c>
      <c r="BE144" s="192">
        <f t="shared" si="24"/>
        <v>0</v>
      </c>
      <c r="BF144" s="192">
        <f t="shared" si="25"/>
        <v>0</v>
      </c>
      <c r="BG144" s="192">
        <f t="shared" si="26"/>
        <v>0</v>
      </c>
      <c r="BH144" s="192">
        <f t="shared" si="27"/>
        <v>0</v>
      </c>
      <c r="BI144" s="192">
        <f t="shared" si="28"/>
        <v>0</v>
      </c>
      <c r="BJ144" s="19" t="s">
        <v>81</v>
      </c>
      <c r="BK144" s="192">
        <f t="shared" si="29"/>
        <v>0</v>
      </c>
      <c r="BL144" s="19" t="s">
        <v>354</v>
      </c>
      <c r="BM144" s="191" t="s">
        <v>1320</v>
      </c>
    </row>
    <row r="145" spans="1:65" s="2" customFormat="1" ht="16.5" customHeight="1">
      <c r="A145" s="36"/>
      <c r="B145" s="37"/>
      <c r="C145" s="242" t="s">
        <v>559</v>
      </c>
      <c r="D145" s="242" t="s">
        <v>442</v>
      </c>
      <c r="E145" s="243" t="s">
        <v>1321</v>
      </c>
      <c r="F145" s="244" t="s">
        <v>1088</v>
      </c>
      <c r="G145" s="245" t="s">
        <v>361</v>
      </c>
      <c r="H145" s="246">
        <v>20</v>
      </c>
      <c r="I145" s="247"/>
      <c r="J145" s="248">
        <f t="shared" si="20"/>
        <v>0</v>
      </c>
      <c r="K145" s="244" t="s">
        <v>19</v>
      </c>
      <c r="L145" s="249"/>
      <c r="M145" s="250" t="s">
        <v>19</v>
      </c>
      <c r="N145" s="251" t="s">
        <v>44</v>
      </c>
      <c r="O145" s="66"/>
      <c r="P145" s="189">
        <f t="shared" si="21"/>
        <v>0</v>
      </c>
      <c r="Q145" s="189">
        <v>0</v>
      </c>
      <c r="R145" s="189">
        <f t="shared" si="22"/>
        <v>0</v>
      </c>
      <c r="S145" s="189">
        <v>0</v>
      </c>
      <c r="T145" s="190">
        <f t="shared" si="23"/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191" t="s">
        <v>434</v>
      </c>
      <c r="AT145" s="191" t="s">
        <v>442</v>
      </c>
      <c r="AU145" s="191" t="s">
        <v>83</v>
      </c>
      <c r="AY145" s="19" t="s">
        <v>146</v>
      </c>
      <c r="BE145" s="192">
        <f t="shared" si="24"/>
        <v>0</v>
      </c>
      <c r="BF145" s="192">
        <f t="shared" si="25"/>
        <v>0</v>
      </c>
      <c r="BG145" s="192">
        <f t="shared" si="26"/>
        <v>0</v>
      </c>
      <c r="BH145" s="192">
        <f t="shared" si="27"/>
        <v>0</v>
      </c>
      <c r="BI145" s="192">
        <f t="shared" si="28"/>
        <v>0</v>
      </c>
      <c r="BJ145" s="19" t="s">
        <v>81</v>
      </c>
      <c r="BK145" s="192">
        <f t="shared" si="29"/>
        <v>0</v>
      </c>
      <c r="BL145" s="19" t="s">
        <v>354</v>
      </c>
      <c r="BM145" s="191" t="s">
        <v>1322</v>
      </c>
    </row>
    <row r="146" spans="1:65" s="2" customFormat="1" ht="16.5" customHeight="1">
      <c r="A146" s="36"/>
      <c r="B146" s="37"/>
      <c r="C146" s="242" t="s">
        <v>566</v>
      </c>
      <c r="D146" s="242" t="s">
        <v>442</v>
      </c>
      <c r="E146" s="243" t="s">
        <v>1323</v>
      </c>
      <c r="F146" s="244" t="s">
        <v>1091</v>
      </c>
      <c r="G146" s="245" t="s">
        <v>361</v>
      </c>
      <c r="H146" s="246">
        <v>170</v>
      </c>
      <c r="I146" s="247"/>
      <c r="J146" s="248">
        <f t="shared" si="20"/>
        <v>0</v>
      </c>
      <c r="K146" s="244" t="s">
        <v>19</v>
      </c>
      <c r="L146" s="249"/>
      <c r="M146" s="250" t="s">
        <v>19</v>
      </c>
      <c r="N146" s="251" t="s">
        <v>44</v>
      </c>
      <c r="O146" s="66"/>
      <c r="P146" s="189">
        <f t="shared" si="21"/>
        <v>0</v>
      </c>
      <c r="Q146" s="189">
        <v>0</v>
      </c>
      <c r="R146" s="189">
        <f t="shared" si="22"/>
        <v>0</v>
      </c>
      <c r="S146" s="189">
        <v>0</v>
      </c>
      <c r="T146" s="190">
        <f t="shared" si="23"/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191" t="s">
        <v>434</v>
      </c>
      <c r="AT146" s="191" t="s">
        <v>442</v>
      </c>
      <c r="AU146" s="191" t="s">
        <v>83</v>
      </c>
      <c r="AY146" s="19" t="s">
        <v>146</v>
      </c>
      <c r="BE146" s="192">
        <f t="shared" si="24"/>
        <v>0</v>
      </c>
      <c r="BF146" s="192">
        <f t="shared" si="25"/>
        <v>0</v>
      </c>
      <c r="BG146" s="192">
        <f t="shared" si="26"/>
        <v>0</v>
      </c>
      <c r="BH146" s="192">
        <f t="shared" si="27"/>
        <v>0</v>
      </c>
      <c r="BI146" s="192">
        <f t="shared" si="28"/>
        <v>0</v>
      </c>
      <c r="BJ146" s="19" t="s">
        <v>81</v>
      </c>
      <c r="BK146" s="192">
        <f t="shared" si="29"/>
        <v>0</v>
      </c>
      <c r="BL146" s="19" t="s">
        <v>354</v>
      </c>
      <c r="BM146" s="191" t="s">
        <v>1324</v>
      </c>
    </row>
    <row r="147" spans="1:65" s="2" customFormat="1" ht="16.5" customHeight="1">
      <c r="A147" s="36"/>
      <c r="B147" s="37"/>
      <c r="C147" s="242" t="s">
        <v>573</v>
      </c>
      <c r="D147" s="242" t="s">
        <v>442</v>
      </c>
      <c r="E147" s="243" t="s">
        <v>1325</v>
      </c>
      <c r="F147" s="244" t="s">
        <v>1094</v>
      </c>
      <c r="G147" s="245" t="s">
        <v>361</v>
      </c>
      <c r="H147" s="246">
        <v>100</v>
      </c>
      <c r="I147" s="247"/>
      <c r="J147" s="248">
        <f t="shared" si="20"/>
        <v>0</v>
      </c>
      <c r="K147" s="244" t="s">
        <v>19</v>
      </c>
      <c r="L147" s="249"/>
      <c r="M147" s="250" t="s">
        <v>19</v>
      </c>
      <c r="N147" s="251" t="s">
        <v>44</v>
      </c>
      <c r="O147" s="66"/>
      <c r="P147" s="189">
        <f t="shared" si="21"/>
        <v>0</v>
      </c>
      <c r="Q147" s="189">
        <v>0</v>
      </c>
      <c r="R147" s="189">
        <f t="shared" si="22"/>
        <v>0</v>
      </c>
      <c r="S147" s="189">
        <v>0</v>
      </c>
      <c r="T147" s="190">
        <f t="shared" si="23"/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191" t="s">
        <v>434</v>
      </c>
      <c r="AT147" s="191" t="s">
        <v>442</v>
      </c>
      <c r="AU147" s="191" t="s">
        <v>83</v>
      </c>
      <c r="AY147" s="19" t="s">
        <v>146</v>
      </c>
      <c r="BE147" s="192">
        <f t="shared" si="24"/>
        <v>0</v>
      </c>
      <c r="BF147" s="192">
        <f t="shared" si="25"/>
        <v>0</v>
      </c>
      <c r="BG147" s="192">
        <f t="shared" si="26"/>
        <v>0</v>
      </c>
      <c r="BH147" s="192">
        <f t="shared" si="27"/>
        <v>0</v>
      </c>
      <c r="BI147" s="192">
        <f t="shared" si="28"/>
        <v>0</v>
      </c>
      <c r="BJ147" s="19" t="s">
        <v>81</v>
      </c>
      <c r="BK147" s="192">
        <f t="shared" si="29"/>
        <v>0</v>
      </c>
      <c r="BL147" s="19" t="s">
        <v>354</v>
      </c>
      <c r="BM147" s="191" t="s">
        <v>1326</v>
      </c>
    </row>
    <row r="148" spans="1:65" s="2" customFormat="1" ht="16.5" customHeight="1">
      <c r="A148" s="36"/>
      <c r="B148" s="37"/>
      <c r="C148" s="242" t="s">
        <v>578</v>
      </c>
      <c r="D148" s="242" t="s">
        <v>442</v>
      </c>
      <c r="E148" s="243" t="s">
        <v>1327</v>
      </c>
      <c r="F148" s="244" t="s">
        <v>1097</v>
      </c>
      <c r="G148" s="245" t="s">
        <v>361</v>
      </c>
      <c r="H148" s="246">
        <v>30</v>
      </c>
      <c r="I148" s="247"/>
      <c r="J148" s="248">
        <f t="shared" si="20"/>
        <v>0</v>
      </c>
      <c r="K148" s="244" t="s">
        <v>19</v>
      </c>
      <c r="L148" s="249"/>
      <c r="M148" s="250" t="s">
        <v>19</v>
      </c>
      <c r="N148" s="251" t="s">
        <v>44</v>
      </c>
      <c r="O148" s="66"/>
      <c r="P148" s="189">
        <f t="shared" si="21"/>
        <v>0</v>
      </c>
      <c r="Q148" s="189">
        <v>0</v>
      </c>
      <c r="R148" s="189">
        <f t="shared" si="22"/>
        <v>0</v>
      </c>
      <c r="S148" s="189">
        <v>0</v>
      </c>
      <c r="T148" s="190">
        <f t="shared" si="23"/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191" t="s">
        <v>434</v>
      </c>
      <c r="AT148" s="191" t="s">
        <v>442</v>
      </c>
      <c r="AU148" s="191" t="s">
        <v>83</v>
      </c>
      <c r="AY148" s="19" t="s">
        <v>146</v>
      </c>
      <c r="BE148" s="192">
        <f t="shared" si="24"/>
        <v>0</v>
      </c>
      <c r="BF148" s="192">
        <f t="shared" si="25"/>
        <v>0</v>
      </c>
      <c r="BG148" s="192">
        <f t="shared" si="26"/>
        <v>0</v>
      </c>
      <c r="BH148" s="192">
        <f t="shared" si="27"/>
        <v>0</v>
      </c>
      <c r="BI148" s="192">
        <f t="shared" si="28"/>
        <v>0</v>
      </c>
      <c r="BJ148" s="19" t="s">
        <v>81</v>
      </c>
      <c r="BK148" s="192">
        <f t="shared" si="29"/>
        <v>0</v>
      </c>
      <c r="BL148" s="19" t="s">
        <v>354</v>
      </c>
      <c r="BM148" s="191" t="s">
        <v>1328</v>
      </c>
    </row>
    <row r="149" spans="1:65" s="12" customFormat="1" ht="22.9" customHeight="1">
      <c r="B149" s="164"/>
      <c r="C149" s="165"/>
      <c r="D149" s="166" t="s">
        <v>72</v>
      </c>
      <c r="E149" s="178" t="s">
        <v>1099</v>
      </c>
      <c r="F149" s="178" t="s">
        <v>1329</v>
      </c>
      <c r="G149" s="165"/>
      <c r="H149" s="165"/>
      <c r="I149" s="168"/>
      <c r="J149" s="179">
        <f>BK149</f>
        <v>0</v>
      </c>
      <c r="K149" s="165"/>
      <c r="L149" s="170"/>
      <c r="M149" s="171"/>
      <c r="N149" s="172"/>
      <c r="O149" s="172"/>
      <c r="P149" s="173">
        <f>SUM(P150:P163)</f>
        <v>0</v>
      </c>
      <c r="Q149" s="172"/>
      <c r="R149" s="173">
        <f>SUM(R150:R163)</f>
        <v>0</v>
      </c>
      <c r="S149" s="172"/>
      <c r="T149" s="174">
        <f>SUM(T150:T163)</f>
        <v>0</v>
      </c>
      <c r="AR149" s="175" t="s">
        <v>83</v>
      </c>
      <c r="AT149" s="176" t="s">
        <v>72</v>
      </c>
      <c r="AU149" s="176" t="s">
        <v>81</v>
      </c>
      <c r="AY149" s="175" t="s">
        <v>146</v>
      </c>
      <c r="BK149" s="177">
        <f>SUM(BK150:BK163)</f>
        <v>0</v>
      </c>
    </row>
    <row r="150" spans="1:65" s="2" customFormat="1" ht="90" customHeight="1">
      <c r="A150" s="36"/>
      <c r="B150" s="37"/>
      <c r="C150" s="242" t="s">
        <v>584</v>
      </c>
      <c r="D150" s="242" t="s">
        <v>442</v>
      </c>
      <c r="E150" s="243" t="s">
        <v>1330</v>
      </c>
      <c r="F150" s="244" t="s">
        <v>1331</v>
      </c>
      <c r="G150" s="245" t="s">
        <v>230</v>
      </c>
      <c r="H150" s="246">
        <v>10</v>
      </c>
      <c r="I150" s="247"/>
      <c r="J150" s="248">
        <f t="shared" ref="J150:J163" si="30">ROUND(I150*H150,2)</f>
        <v>0</v>
      </c>
      <c r="K150" s="244" t="s">
        <v>19</v>
      </c>
      <c r="L150" s="249"/>
      <c r="M150" s="250" t="s">
        <v>19</v>
      </c>
      <c r="N150" s="251" t="s">
        <v>44</v>
      </c>
      <c r="O150" s="66"/>
      <c r="P150" s="189">
        <f t="shared" ref="P150:P163" si="31">O150*H150</f>
        <v>0</v>
      </c>
      <c r="Q150" s="189">
        <v>0</v>
      </c>
      <c r="R150" s="189">
        <f t="shared" ref="R150:R163" si="32">Q150*H150</f>
        <v>0</v>
      </c>
      <c r="S150" s="189">
        <v>0</v>
      </c>
      <c r="T150" s="190">
        <f t="shared" ref="T150:T163" si="33"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191" t="s">
        <v>434</v>
      </c>
      <c r="AT150" s="191" t="s">
        <v>442</v>
      </c>
      <c r="AU150" s="191" t="s">
        <v>83</v>
      </c>
      <c r="AY150" s="19" t="s">
        <v>146</v>
      </c>
      <c r="BE150" s="192">
        <f t="shared" ref="BE150:BE163" si="34">IF(N150="základní",J150,0)</f>
        <v>0</v>
      </c>
      <c r="BF150" s="192">
        <f t="shared" ref="BF150:BF163" si="35">IF(N150="snížená",J150,0)</f>
        <v>0</v>
      </c>
      <c r="BG150" s="192">
        <f t="shared" ref="BG150:BG163" si="36">IF(N150="zákl. přenesená",J150,0)</f>
        <v>0</v>
      </c>
      <c r="BH150" s="192">
        <f t="shared" ref="BH150:BH163" si="37">IF(N150="sníž. přenesená",J150,0)</f>
        <v>0</v>
      </c>
      <c r="BI150" s="192">
        <f t="shared" ref="BI150:BI163" si="38">IF(N150="nulová",J150,0)</f>
        <v>0</v>
      </c>
      <c r="BJ150" s="19" t="s">
        <v>81</v>
      </c>
      <c r="BK150" s="192">
        <f t="shared" ref="BK150:BK163" si="39">ROUND(I150*H150,2)</f>
        <v>0</v>
      </c>
      <c r="BL150" s="19" t="s">
        <v>354</v>
      </c>
      <c r="BM150" s="191" t="s">
        <v>1332</v>
      </c>
    </row>
    <row r="151" spans="1:65" s="2" customFormat="1" ht="37.9" customHeight="1">
      <c r="A151" s="36"/>
      <c r="B151" s="37"/>
      <c r="C151" s="242" t="s">
        <v>590</v>
      </c>
      <c r="D151" s="242" t="s">
        <v>442</v>
      </c>
      <c r="E151" s="243" t="s">
        <v>1333</v>
      </c>
      <c r="F151" s="244" t="s">
        <v>1334</v>
      </c>
      <c r="G151" s="245" t="s">
        <v>230</v>
      </c>
      <c r="H151" s="246">
        <v>30</v>
      </c>
      <c r="I151" s="247"/>
      <c r="J151" s="248">
        <f t="shared" si="30"/>
        <v>0</v>
      </c>
      <c r="K151" s="244" t="s">
        <v>19</v>
      </c>
      <c r="L151" s="249"/>
      <c r="M151" s="250" t="s">
        <v>19</v>
      </c>
      <c r="N151" s="251" t="s">
        <v>44</v>
      </c>
      <c r="O151" s="66"/>
      <c r="P151" s="189">
        <f t="shared" si="31"/>
        <v>0</v>
      </c>
      <c r="Q151" s="189">
        <v>0</v>
      </c>
      <c r="R151" s="189">
        <f t="shared" si="32"/>
        <v>0</v>
      </c>
      <c r="S151" s="189">
        <v>0</v>
      </c>
      <c r="T151" s="190">
        <f t="shared" si="33"/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191" t="s">
        <v>434</v>
      </c>
      <c r="AT151" s="191" t="s">
        <v>442</v>
      </c>
      <c r="AU151" s="191" t="s">
        <v>83</v>
      </c>
      <c r="AY151" s="19" t="s">
        <v>146</v>
      </c>
      <c r="BE151" s="192">
        <f t="shared" si="34"/>
        <v>0</v>
      </c>
      <c r="BF151" s="192">
        <f t="shared" si="35"/>
        <v>0</v>
      </c>
      <c r="BG151" s="192">
        <f t="shared" si="36"/>
        <v>0</v>
      </c>
      <c r="BH151" s="192">
        <f t="shared" si="37"/>
        <v>0</v>
      </c>
      <c r="BI151" s="192">
        <f t="shared" si="38"/>
        <v>0</v>
      </c>
      <c r="BJ151" s="19" t="s">
        <v>81</v>
      </c>
      <c r="BK151" s="192">
        <f t="shared" si="39"/>
        <v>0</v>
      </c>
      <c r="BL151" s="19" t="s">
        <v>354</v>
      </c>
      <c r="BM151" s="191" t="s">
        <v>1335</v>
      </c>
    </row>
    <row r="152" spans="1:65" s="2" customFormat="1" ht="33" customHeight="1">
      <c r="A152" s="36"/>
      <c r="B152" s="37"/>
      <c r="C152" s="242" t="s">
        <v>595</v>
      </c>
      <c r="D152" s="242" t="s">
        <v>442</v>
      </c>
      <c r="E152" s="243" t="s">
        <v>1336</v>
      </c>
      <c r="F152" s="244" t="s">
        <v>1337</v>
      </c>
      <c r="G152" s="245" t="s">
        <v>230</v>
      </c>
      <c r="H152" s="246">
        <v>40</v>
      </c>
      <c r="I152" s="247"/>
      <c r="J152" s="248">
        <f t="shared" si="30"/>
        <v>0</v>
      </c>
      <c r="K152" s="244" t="s">
        <v>19</v>
      </c>
      <c r="L152" s="249"/>
      <c r="M152" s="250" t="s">
        <v>19</v>
      </c>
      <c r="N152" s="251" t="s">
        <v>44</v>
      </c>
      <c r="O152" s="66"/>
      <c r="P152" s="189">
        <f t="shared" si="31"/>
        <v>0</v>
      </c>
      <c r="Q152" s="189">
        <v>0</v>
      </c>
      <c r="R152" s="189">
        <f t="shared" si="32"/>
        <v>0</v>
      </c>
      <c r="S152" s="189">
        <v>0</v>
      </c>
      <c r="T152" s="190">
        <f t="shared" si="33"/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191" t="s">
        <v>434</v>
      </c>
      <c r="AT152" s="191" t="s">
        <v>442</v>
      </c>
      <c r="AU152" s="191" t="s">
        <v>83</v>
      </c>
      <c r="AY152" s="19" t="s">
        <v>146</v>
      </c>
      <c r="BE152" s="192">
        <f t="shared" si="34"/>
        <v>0</v>
      </c>
      <c r="BF152" s="192">
        <f t="shared" si="35"/>
        <v>0</v>
      </c>
      <c r="BG152" s="192">
        <f t="shared" si="36"/>
        <v>0</v>
      </c>
      <c r="BH152" s="192">
        <f t="shared" si="37"/>
        <v>0</v>
      </c>
      <c r="BI152" s="192">
        <f t="shared" si="38"/>
        <v>0</v>
      </c>
      <c r="BJ152" s="19" t="s">
        <v>81</v>
      </c>
      <c r="BK152" s="192">
        <f t="shared" si="39"/>
        <v>0</v>
      </c>
      <c r="BL152" s="19" t="s">
        <v>354</v>
      </c>
      <c r="BM152" s="191" t="s">
        <v>1338</v>
      </c>
    </row>
    <row r="153" spans="1:65" s="2" customFormat="1" ht="24.2" customHeight="1">
      <c r="A153" s="36"/>
      <c r="B153" s="37"/>
      <c r="C153" s="242" t="s">
        <v>601</v>
      </c>
      <c r="D153" s="242" t="s">
        <v>442</v>
      </c>
      <c r="E153" s="243" t="s">
        <v>1339</v>
      </c>
      <c r="F153" s="244" t="s">
        <v>1108</v>
      </c>
      <c r="G153" s="245" t="s">
        <v>230</v>
      </c>
      <c r="H153" s="246">
        <v>10</v>
      </c>
      <c r="I153" s="247"/>
      <c r="J153" s="248">
        <f t="shared" si="30"/>
        <v>0</v>
      </c>
      <c r="K153" s="244" t="s">
        <v>19</v>
      </c>
      <c r="L153" s="249"/>
      <c r="M153" s="250" t="s">
        <v>19</v>
      </c>
      <c r="N153" s="251" t="s">
        <v>44</v>
      </c>
      <c r="O153" s="66"/>
      <c r="P153" s="189">
        <f t="shared" si="31"/>
        <v>0</v>
      </c>
      <c r="Q153" s="189">
        <v>0</v>
      </c>
      <c r="R153" s="189">
        <f t="shared" si="32"/>
        <v>0</v>
      </c>
      <c r="S153" s="189">
        <v>0</v>
      </c>
      <c r="T153" s="190">
        <f t="shared" si="33"/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191" t="s">
        <v>434</v>
      </c>
      <c r="AT153" s="191" t="s">
        <v>442</v>
      </c>
      <c r="AU153" s="191" t="s">
        <v>83</v>
      </c>
      <c r="AY153" s="19" t="s">
        <v>146</v>
      </c>
      <c r="BE153" s="192">
        <f t="shared" si="34"/>
        <v>0</v>
      </c>
      <c r="BF153" s="192">
        <f t="shared" si="35"/>
        <v>0</v>
      </c>
      <c r="BG153" s="192">
        <f t="shared" si="36"/>
        <v>0</v>
      </c>
      <c r="BH153" s="192">
        <f t="shared" si="37"/>
        <v>0</v>
      </c>
      <c r="BI153" s="192">
        <f t="shared" si="38"/>
        <v>0</v>
      </c>
      <c r="BJ153" s="19" t="s">
        <v>81</v>
      </c>
      <c r="BK153" s="192">
        <f t="shared" si="39"/>
        <v>0</v>
      </c>
      <c r="BL153" s="19" t="s">
        <v>354</v>
      </c>
      <c r="BM153" s="191" t="s">
        <v>1340</v>
      </c>
    </row>
    <row r="154" spans="1:65" s="2" customFormat="1" ht="16.5" customHeight="1">
      <c r="A154" s="36"/>
      <c r="B154" s="37"/>
      <c r="C154" s="242" t="s">
        <v>620</v>
      </c>
      <c r="D154" s="242" t="s">
        <v>442</v>
      </c>
      <c r="E154" s="243" t="s">
        <v>1341</v>
      </c>
      <c r="F154" s="244" t="s">
        <v>1342</v>
      </c>
      <c r="G154" s="245" t="s">
        <v>230</v>
      </c>
      <c r="H154" s="246">
        <v>10</v>
      </c>
      <c r="I154" s="247"/>
      <c r="J154" s="248">
        <f t="shared" si="30"/>
        <v>0</v>
      </c>
      <c r="K154" s="244" t="s">
        <v>19</v>
      </c>
      <c r="L154" s="249"/>
      <c r="M154" s="250" t="s">
        <v>19</v>
      </c>
      <c r="N154" s="251" t="s">
        <v>44</v>
      </c>
      <c r="O154" s="66"/>
      <c r="P154" s="189">
        <f t="shared" si="31"/>
        <v>0</v>
      </c>
      <c r="Q154" s="189">
        <v>0</v>
      </c>
      <c r="R154" s="189">
        <f t="shared" si="32"/>
        <v>0</v>
      </c>
      <c r="S154" s="189">
        <v>0</v>
      </c>
      <c r="T154" s="190">
        <f t="shared" si="33"/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191" t="s">
        <v>434</v>
      </c>
      <c r="AT154" s="191" t="s">
        <v>442</v>
      </c>
      <c r="AU154" s="191" t="s">
        <v>83</v>
      </c>
      <c r="AY154" s="19" t="s">
        <v>146</v>
      </c>
      <c r="BE154" s="192">
        <f t="shared" si="34"/>
        <v>0</v>
      </c>
      <c r="BF154" s="192">
        <f t="shared" si="35"/>
        <v>0</v>
      </c>
      <c r="BG154" s="192">
        <f t="shared" si="36"/>
        <v>0</v>
      </c>
      <c r="BH154" s="192">
        <f t="shared" si="37"/>
        <v>0</v>
      </c>
      <c r="BI154" s="192">
        <f t="shared" si="38"/>
        <v>0</v>
      </c>
      <c r="BJ154" s="19" t="s">
        <v>81</v>
      </c>
      <c r="BK154" s="192">
        <f t="shared" si="39"/>
        <v>0</v>
      </c>
      <c r="BL154" s="19" t="s">
        <v>354</v>
      </c>
      <c r="BM154" s="191" t="s">
        <v>1343</v>
      </c>
    </row>
    <row r="155" spans="1:65" s="2" customFormat="1" ht="24.2" customHeight="1">
      <c r="A155" s="36"/>
      <c r="B155" s="37"/>
      <c r="C155" s="242" t="s">
        <v>634</v>
      </c>
      <c r="D155" s="242" t="s">
        <v>442</v>
      </c>
      <c r="E155" s="243" t="s">
        <v>1344</v>
      </c>
      <c r="F155" s="244" t="s">
        <v>1345</v>
      </c>
      <c r="G155" s="245" t="s">
        <v>230</v>
      </c>
      <c r="H155" s="246">
        <v>12</v>
      </c>
      <c r="I155" s="247"/>
      <c r="J155" s="248">
        <f t="shared" si="30"/>
        <v>0</v>
      </c>
      <c r="K155" s="244" t="s">
        <v>19</v>
      </c>
      <c r="L155" s="249"/>
      <c r="M155" s="250" t="s">
        <v>19</v>
      </c>
      <c r="N155" s="251" t="s">
        <v>44</v>
      </c>
      <c r="O155" s="66"/>
      <c r="P155" s="189">
        <f t="shared" si="31"/>
        <v>0</v>
      </c>
      <c r="Q155" s="189">
        <v>0</v>
      </c>
      <c r="R155" s="189">
        <f t="shared" si="32"/>
        <v>0</v>
      </c>
      <c r="S155" s="189">
        <v>0</v>
      </c>
      <c r="T155" s="190">
        <f t="shared" si="33"/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191" t="s">
        <v>434</v>
      </c>
      <c r="AT155" s="191" t="s">
        <v>442</v>
      </c>
      <c r="AU155" s="191" t="s">
        <v>83</v>
      </c>
      <c r="AY155" s="19" t="s">
        <v>146</v>
      </c>
      <c r="BE155" s="192">
        <f t="shared" si="34"/>
        <v>0</v>
      </c>
      <c r="BF155" s="192">
        <f t="shared" si="35"/>
        <v>0</v>
      </c>
      <c r="BG155" s="192">
        <f t="shared" si="36"/>
        <v>0</v>
      </c>
      <c r="BH155" s="192">
        <f t="shared" si="37"/>
        <v>0</v>
      </c>
      <c r="BI155" s="192">
        <f t="shared" si="38"/>
        <v>0</v>
      </c>
      <c r="BJ155" s="19" t="s">
        <v>81</v>
      </c>
      <c r="BK155" s="192">
        <f t="shared" si="39"/>
        <v>0</v>
      </c>
      <c r="BL155" s="19" t="s">
        <v>354</v>
      </c>
      <c r="BM155" s="191" t="s">
        <v>1346</v>
      </c>
    </row>
    <row r="156" spans="1:65" s="2" customFormat="1" ht="24.2" customHeight="1">
      <c r="A156" s="36"/>
      <c r="B156" s="37"/>
      <c r="C156" s="242" t="s">
        <v>639</v>
      </c>
      <c r="D156" s="242" t="s">
        <v>442</v>
      </c>
      <c r="E156" s="243" t="s">
        <v>1347</v>
      </c>
      <c r="F156" s="244" t="s">
        <v>1348</v>
      </c>
      <c r="G156" s="245" t="s">
        <v>230</v>
      </c>
      <c r="H156" s="246">
        <v>32</v>
      </c>
      <c r="I156" s="247"/>
      <c r="J156" s="248">
        <f t="shared" si="30"/>
        <v>0</v>
      </c>
      <c r="K156" s="244" t="s">
        <v>19</v>
      </c>
      <c r="L156" s="249"/>
      <c r="M156" s="250" t="s">
        <v>19</v>
      </c>
      <c r="N156" s="251" t="s">
        <v>44</v>
      </c>
      <c r="O156" s="66"/>
      <c r="P156" s="189">
        <f t="shared" si="31"/>
        <v>0</v>
      </c>
      <c r="Q156" s="189">
        <v>0</v>
      </c>
      <c r="R156" s="189">
        <f t="shared" si="32"/>
        <v>0</v>
      </c>
      <c r="S156" s="189">
        <v>0</v>
      </c>
      <c r="T156" s="190">
        <f t="shared" si="33"/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191" t="s">
        <v>434</v>
      </c>
      <c r="AT156" s="191" t="s">
        <v>442</v>
      </c>
      <c r="AU156" s="191" t="s">
        <v>83</v>
      </c>
      <c r="AY156" s="19" t="s">
        <v>146</v>
      </c>
      <c r="BE156" s="192">
        <f t="shared" si="34"/>
        <v>0</v>
      </c>
      <c r="BF156" s="192">
        <f t="shared" si="35"/>
        <v>0</v>
      </c>
      <c r="BG156" s="192">
        <f t="shared" si="36"/>
        <v>0</v>
      </c>
      <c r="BH156" s="192">
        <f t="shared" si="37"/>
        <v>0</v>
      </c>
      <c r="BI156" s="192">
        <f t="shared" si="38"/>
        <v>0</v>
      </c>
      <c r="BJ156" s="19" t="s">
        <v>81</v>
      </c>
      <c r="BK156" s="192">
        <f t="shared" si="39"/>
        <v>0</v>
      </c>
      <c r="BL156" s="19" t="s">
        <v>354</v>
      </c>
      <c r="BM156" s="191" t="s">
        <v>1349</v>
      </c>
    </row>
    <row r="157" spans="1:65" s="2" customFormat="1" ht="33" customHeight="1">
      <c r="A157" s="36"/>
      <c r="B157" s="37"/>
      <c r="C157" s="242" t="s">
        <v>663</v>
      </c>
      <c r="D157" s="242" t="s">
        <v>442</v>
      </c>
      <c r="E157" s="243" t="s">
        <v>1350</v>
      </c>
      <c r="F157" s="244" t="s">
        <v>1351</v>
      </c>
      <c r="G157" s="245" t="s">
        <v>230</v>
      </c>
      <c r="H157" s="246">
        <v>50</v>
      </c>
      <c r="I157" s="247"/>
      <c r="J157" s="248">
        <f t="shared" si="30"/>
        <v>0</v>
      </c>
      <c r="K157" s="244" t="s">
        <v>19</v>
      </c>
      <c r="L157" s="249"/>
      <c r="M157" s="250" t="s">
        <v>19</v>
      </c>
      <c r="N157" s="251" t="s">
        <v>44</v>
      </c>
      <c r="O157" s="66"/>
      <c r="P157" s="189">
        <f t="shared" si="31"/>
        <v>0</v>
      </c>
      <c r="Q157" s="189">
        <v>0</v>
      </c>
      <c r="R157" s="189">
        <f t="shared" si="32"/>
        <v>0</v>
      </c>
      <c r="S157" s="189">
        <v>0</v>
      </c>
      <c r="T157" s="190">
        <f t="shared" si="33"/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191" t="s">
        <v>434</v>
      </c>
      <c r="AT157" s="191" t="s">
        <v>442</v>
      </c>
      <c r="AU157" s="191" t="s">
        <v>83</v>
      </c>
      <c r="AY157" s="19" t="s">
        <v>146</v>
      </c>
      <c r="BE157" s="192">
        <f t="shared" si="34"/>
        <v>0</v>
      </c>
      <c r="BF157" s="192">
        <f t="shared" si="35"/>
        <v>0</v>
      </c>
      <c r="BG157" s="192">
        <f t="shared" si="36"/>
        <v>0</v>
      </c>
      <c r="BH157" s="192">
        <f t="shared" si="37"/>
        <v>0</v>
      </c>
      <c r="BI157" s="192">
        <f t="shared" si="38"/>
        <v>0</v>
      </c>
      <c r="BJ157" s="19" t="s">
        <v>81</v>
      </c>
      <c r="BK157" s="192">
        <f t="shared" si="39"/>
        <v>0</v>
      </c>
      <c r="BL157" s="19" t="s">
        <v>354</v>
      </c>
      <c r="BM157" s="191" t="s">
        <v>1352</v>
      </c>
    </row>
    <row r="158" spans="1:65" s="2" customFormat="1" ht="16.5" customHeight="1">
      <c r="A158" s="36"/>
      <c r="B158" s="37"/>
      <c r="C158" s="242" t="s">
        <v>408</v>
      </c>
      <c r="D158" s="242" t="s">
        <v>442</v>
      </c>
      <c r="E158" s="243" t="s">
        <v>1353</v>
      </c>
      <c r="F158" s="244" t="s">
        <v>1354</v>
      </c>
      <c r="G158" s="245" t="s">
        <v>230</v>
      </c>
      <c r="H158" s="246">
        <v>34</v>
      </c>
      <c r="I158" s="247"/>
      <c r="J158" s="248">
        <f t="shared" si="30"/>
        <v>0</v>
      </c>
      <c r="K158" s="244" t="s">
        <v>19</v>
      </c>
      <c r="L158" s="249"/>
      <c r="M158" s="250" t="s">
        <v>19</v>
      </c>
      <c r="N158" s="251" t="s">
        <v>44</v>
      </c>
      <c r="O158" s="66"/>
      <c r="P158" s="189">
        <f t="shared" si="31"/>
        <v>0</v>
      </c>
      <c r="Q158" s="189">
        <v>0</v>
      </c>
      <c r="R158" s="189">
        <f t="shared" si="32"/>
        <v>0</v>
      </c>
      <c r="S158" s="189">
        <v>0</v>
      </c>
      <c r="T158" s="190">
        <f t="shared" si="33"/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191" t="s">
        <v>434</v>
      </c>
      <c r="AT158" s="191" t="s">
        <v>442</v>
      </c>
      <c r="AU158" s="191" t="s">
        <v>83</v>
      </c>
      <c r="AY158" s="19" t="s">
        <v>146</v>
      </c>
      <c r="BE158" s="192">
        <f t="shared" si="34"/>
        <v>0</v>
      </c>
      <c r="BF158" s="192">
        <f t="shared" si="35"/>
        <v>0</v>
      </c>
      <c r="BG158" s="192">
        <f t="shared" si="36"/>
        <v>0</v>
      </c>
      <c r="BH158" s="192">
        <f t="shared" si="37"/>
        <v>0</v>
      </c>
      <c r="BI158" s="192">
        <f t="shared" si="38"/>
        <v>0</v>
      </c>
      <c r="BJ158" s="19" t="s">
        <v>81</v>
      </c>
      <c r="BK158" s="192">
        <f t="shared" si="39"/>
        <v>0</v>
      </c>
      <c r="BL158" s="19" t="s">
        <v>354</v>
      </c>
      <c r="BM158" s="191" t="s">
        <v>1355</v>
      </c>
    </row>
    <row r="159" spans="1:65" s="2" customFormat="1" ht="24.2" customHeight="1">
      <c r="A159" s="36"/>
      <c r="B159" s="37"/>
      <c r="C159" s="242" t="s">
        <v>432</v>
      </c>
      <c r="D159" s="242" t="s">
        <v>442</v>
      </c>
      <c r="E159" s="243" t="s">
        <v>1356</v>
      </c>
      <c r="F159" s="244" t="s">
        <v>1357</v>
      </c>
      <c r="G159" s="245" t="s">
        <v>230</v>
      </c>
      <c r="H159" s="246">
        <v>10</v>
      </c>
      <c r="I159" s="247"/>
      <c r="J159" s="248">
        <f t="shared" si="30"/>
        <v>0</v>
      </c>
      <c r="K159" s="244" t="s">
        <v>19</v>
      </c>
      <c r="L159" s="249"/>
      <c r="M159" s="250" t="s">
        <v>19</v>
      </c>
      <c r="N159" s="251" t="s">
        <v>44</v>
      </c>
      <c r="O159" s="66"/>
      <c r="P159" s="189">
        <f t="shared" si="31"/>
        <v>0</v>
      </c>
      <c r="Q159" s="189">
        <v>0</v>
      </c>
      <c r="R159" s="189">
        <f t="shared" si="32"/>
        <v>0</v>
      </c>
      <c r="S159" s="189">
        <v>0</v>
      </c>
      <c r="T159" s="190">
        <f t="shared" si="33"/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191" t="s">
        <v>434</v>
      </c>
      <c r="AT159" s="191" t="s">
        <v>442</v>
      </c>
      <c r="AU159" s="191" t="s">
        <v>83</v>
      </c>
      <c r="AY159" s="19" t="s">
        <v>146</v>
      </c>
      <c r="BE159" s="192">
        <f t="shared" si="34"/>
        <v>0</v>
      </c>
      <c r="BF159" s="192">
        <f t="shared" si="35"/>
        <v>0</v>
      </c>
      <c r="BG159" s="192">
        <f t="shared" si="36"/>
        <v>0</v>
      </c>
      <c r="BH159" s="192">
        <f t="shared" si="37"/>
        <v>0</v>
      </c>
      <c r="BI159" s="192">
        <f t="shared" si="38"/>
        <v>0</v>
      </c>
      <c r="BJ159" s="19" t="s">
        <v>81</v>
      </c>
      <c r="BK159" s="192">
        <f t="shared" si="39"/>
        <v>0</v>
      </c>
      <c r="BL159" s="19" t="s">
        <v>354</v>
      </c>
      <c r="BM159" s="191" t="s">
        <v>1358</v>
      </c>
    </row>
    <row r="160" spans="1:65" s="2" customFormat="1" ht="16.5" customHeight="1">
      <c r="A160" s="36"/>
      <c r="B160" s="37"/>
      <c r="C160" s="242" t="s">
        <v>472</v>
      </c>
      <c r="D160" s="242" t="s">
        <v>442</v>
      </c>
      <c r="E160" s="243" t="s">
        <v>1359</v>
      </c>
      <c r="F160" s="244" t="s">
        <v>1360</v>
      </c>
      <c r="G160" s="245" t="s">
        <v>361</v>
      </c>
      <c r="H160" s="246">
        <v>400</v>
      </c>
      <c r="I160" s="247"/>
      <c r="J160" s="248">
        <f t="shared" si="30"/>
        <v>0</v>
      </c>
      <c r="K160" s="244" t="s">
        <v>19</v>
      </c>
      <c r="L160" s="249"/>
      <c r="M160" s="250" t="s">
        <v>19</v>
      </c>
      <c r="N160" s="251" t="s">
        <v>44</v>
      </c>
      <c r="O160" s="66"/>
      <c r="P160" s="189">
        <f t="shared" si="31"/>
        <v>0</v>
      </c>
      <c r="Q160" s="189">
        <v>0</v>
      </c>
      <c r="R160" s="189">
        <f t="shared" si="32"/>
        <v>0</v>
      </c>
      <c r="S160" s="189">
        <v>0</v>
      </c>
      <c r="T160" s="190">
        <f t="shared" si="33"/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191" t="s">
        <v>434</v>
      </c>
      <c r="AT160" s="191" t="s">
        <v>442</v>
      </c>
      <c r="AU160" s="191" t="s">
        <v>83</v>
      </c>
      <c r="AY160" s="19" t="s">
        <v>146</v>
      </c>
      <c r="BE160" s="192">
        <f t="shared" si="34"/>
        <v>0</v>
      </c>
      <c r="BF160" s="192">
        <f t="shared" si="35"/>
        <v>0</v>
      </c>
      <c r="BG160" s="192">
        <f t="shared" si="36"/>
        <v>0</v>
      </c>
      <c r="BH160" s="192">
        <f t="shared" si="37"/>
        <v>0</v>
      </c>
      <c r="BI160" s="192">
        <f t="shared" si="38"/>
        <v>0</v>
      </c>
      <c r="BJ160" s="19" t="s">
        <v>81</v>
      </c>
      <c r="BK160" s="192">
        <f t="shared" si="39"/>
        <v>0</v>
      </c>
      <c r="BL160" s="19" t="s">
        <v>354</v>
      </c>
      <c r="BM160" s="191" t="s">
        <v>1361</v>
      </c>
    </row>
    <row r="161" spans="1:65" s="2" customFormat="1" ht="21.75" customHeight="1">
      <c r="A161" s="36"/>
      <c r="B161" s="37"/>
      <c r="C161" s="242" t="s">
        <v>690</v>
      </c>
      <c r="D161" s="242" t="s">
        <v>442</v>
      </c>
      <c r="E161" s="243" t="s">
        <v>1362</v>
      </c>
      <c r="F161" s="244" t="s">
        <v>1363</v>
      </c>
      <c r="G161" s="245" t="s">
        <v>361</v>
      </c>
      <c r="H161" s="246">
        <v>140</v>
      </c>
      <c r="I161" s="247"/>
      <c r="J161" s="248">
        <f t="shared" si="30"/>
        <v>0</v>
      </c>
      <c r="K161" s="244" t="s">
        <v>19</v>
      </c>
      <c r="L161" s="249"/>
      <c r="M161" s="250" t="s">
        <v>19</v>
      </c>
      <c r="N161" s="251" t="s">
        <v>44</v>
      </c>
      <c r="O161" s="66"/>
      <c r="P161" s="189">
        <f t="shared" si="31"/>
        <v>0</v>
      </c>
      <c r="Q161" s="189">
        <v>0</v>
      </c>
      <c r="R161" s="189">
        <f t="shared" si="32"/>
        <v>0</v>
      </c>
      <c r="S161" s="189">
        <v>0</v>
      </c>
      <c r="T161" s="190">
        <f t="shared" si="33"/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191" t="s">
        <v>434</v>
      </c>
      <c r="AT161" s="191" t="s">
        <v>442</v>
      </c>
      <c r="AU161" s="191" t="s">
        <v>83</v>
      </c>
      <c r="AY161" s="19" t="s">
        <v>146</v>
      </c>
      <c r="BE161" s="192">
        <f t="shared" si="34"/>
        <v>0</v>
      </c>
      <c r="BF161" s="192">
        <f t="shared" si="35"/>
        <v>0</v>
      </c>
      <c r="BG161" s="192">
        <f t="shared" si="36"/>
        <v>0</v>
      </c>
      <c r="BH161" s="192">
        <f t="shared" si="37"/>
        <v>0</v>
      </c>
      <c r="BI161" s="192">
        <f t="shared" si="38"/>
        <v>0</v>
      </c>
      <c r="BJ161" s="19" t="s">
        <v>81</v>
      </c>
      <c r="BK161" s="192">
        <f t="shared" si="39"/>
        <v>0</v>
      </c>
      <c r="BL161" s="19" t="s">
        <v>354</v>
      </c>
      <c r="BM161" s="191" t="s">
        <v>1364</v>
      </c>
    </row>
    <row r="162" spans="1:65" s="2" customFormat="1" ht="24.2" customHeight="1">
      <c r="A162" s="36"/>
      <c r="B162" s="37"/>
      <c r="C162" s="242" t="s">
        <v>697</v>
      </c>
      <c r="D162" s="242" t="s">
        <v>442</v>
      </c>
      <c r="E162" s="243" t="s">
        <v>1365</v>
      </c>
      <c r="F162" s="244" t="s">
        <v>1366</v>
      </c>
      <c r="G162" s="245" t="s">
        <v>230</v>
      </c>
      <c r="H162" s="246">
        <v>10</v>
      </c>
      <c r="I162" s="247"/>
      <c r="J162" s="248">
        <f t="shared" si="30"/>
        <v>0</v>
      </c>
      <c r="K162" s="244" t="s">
        <v>19</v>
      </c>
      <c r="L162" s="249"/>
      <c r="M162" s="250" t="s">
        <v>19</v>
      </c>
      <c r="N162" s="251" t="s">
        <v>44</v>
      </c>
      <c r="O162" s="66"/>
      <c r="P162" s="189">
        <f t="shared" si="31"/>
        <v>0</v>
      </c>
      <c r="Q162" s="189">
        <v>0</v>
      </c>
      <c r="R162" s="189">
        <f t="shared" si="32"/>
        <v>0</v>
      </c>
      <c r="S162" s="189">
        <v>0</v>
      </c>
      <c r="T162" s="190">
        <f t="shared" si="33"/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191" t="s">
        <v>434</v>
      </c>
      <c r="AT162" s="191" t="s">
        <v>442</v>
      </c>
      <c r="AU162" s="191" t="s">
        <v>83</v>
      </c>
      <c r="AY162" s="19" t="s">
        <v>146</v>
      </c>
      <c r="BE162" s="192">
        <f t="shared" si="34"/>
        <v>0</v>
      </c>
      <c r="BF162" s="192">
        <f t="shared" si="35"/>
        <v>0</v>
      </c>
      <c r="BG162" s="192">
        <f t="shared" si="36"/>
        <v>0</v>
      </c>
      <c r="BH162" s="192">
        <f t="shared" si="37"/>
        <v>0</v>
      </c>
      <c r="BI162" s="192">
        <f t="shared" si="38"/>
        <v>0</v>
      </c>
      <c r="BJ162" s="19" t="s">
        <v>81</v>
      </c>
      <c r="BK162" s="192">
        <f t="shared" si="39"/>
        <v>0</v>
      </c>
      <c r="BL162" s="19" t="s">
        <v>354</v>
      </c>
      <c r="BM162" s="191" t="s">
        <v>1367</v>
      </c>
    </row>
    <row r="163" spans="1:65" s="2" customFormat="1" ht="24.2" customHeight="1">
      <c r="A163" s="36"/>
      <c r="B163" s="37"/>
      <c r="C163" s="242" t="s">
        <v>706</v>
      </c>
      <c r="D163" s="242" t="s">
        <v>442</v>
      </c>
      <c r="E163" s="243" t="s">
        <v>1368</v>
      </c>
      <c r="F163" s="244" t="s">
        <v>1369</v>
      </c>
      <c r="G163" s="245" t="s">
        <v>230</v>
      </c>
      <c r="H163" s="246">
        <v>10</v>
      </c>
      <c r="I163" s="247"/>
      <c r="J163" s="248">
        <f t="shared" si="30"/>
        <v>0</v>
      </c>
      <c r="K163" s="244" t="s">
        <v>19</v>
      </c>
      <c r="L163" s="249"/>
      <c r="M163" s="261" t="s">
        <v>19</v>
      </c>
      <c r="N163" s="262" t="s">
        <v>44</v>
      </c>
      <c r="O163" s="255"/>
      <c r="P163" s="259">
        <f t="shared" si="31"/>
        <v>0</v>
      </c>
      <c r="Q163" s="259">
        <v>0</v>
      </c>
      <c r="R163" s="259">
        <f t="shared" si="32"/>
        <v>0</v>
      </c>
      <c r="S163" s="259">
        <v>0</v>
      </c>
      <c r="T163" s="260">
        <f t="shared" si="33"/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191" t="s">
        <v>434</v>
      </c>
      <c r="AT163" s="191" t="s">
        <v>442</v>
      </c>
      <c r="AU163" s="191" t="s">
        <v>83</v>
      </c>
      <c r="AY163" s="19" t="s">
        <v>146</v>
      </c>
      <c r="BE163" s="192">
        <f t="shared" si="34"/>
        <v>0</v>
      </c>
      <c r="BF163" s="192">
        <f t="shared" si="35"/>
        <v>0</v>
      </c>
      <c r="BG163" s="192">
        <f t="shared" si="36"/>
        <v>0</v>
      </c>
      <c r="BH163" s="192">
        <f t="shared" si="37"/>
        <v>0</v>
      </c>
      <c r="BI163" s="192">
        <f t="shared" si="38"/>
        <v>0</v>
      </c>
      <c r="BJ163" s="19" t="s">
        <v>81</v>
      </c>
      <c r="BK163" s="192">
        <f t="shared" si="39"/>
        <v>0</v>
      </c>
      <c r="BL163" s="19" t="s">
        <v>354</v>
      </c>
      <c r="BM163" s="191" t="s">
        <v>1370</v>
      </c>
    </row>
    <row r="164" spans="1:65" s="2" customFormat="1" ht="6.95" customHeight="1">
      <c r="A164" s="36"/>
      <c r="B164" s="49"/>
      <c r="C164" s="50"/>
      <c r="D164" s="50"/>
      <c r="E164" s="50"/>
      <c r="F164" s="50"/>
      <c r="G164" s="50"/>
      <c r="H164" s="50"/>
      <c r="I164" s="50"/>
      <c r="J164" s="50"/>
      <c r="K164" s="50"/>
      <c r="L164" s="41"/>
      <c r="M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</row>
  </sheetData>
  <sheetProtection algorithmName="SHA-512" hashValue="KqaiTZkWL45X27mb9DmgxMwFwwnt/d+gEo+PBlyLjgap8fBtPqWTSDUTf06IgJQZUqyaMSLoSLY9p+iF3Mnvyg==" saltValue="h3fJ71frNgRNJuuhmZWgL0AdA+iJ/V3D3NPfI/0k1irPcBh5fw0syBIdTNgST7tIm/8UPN908zRqljtSLRHttA==" spinCount="100000" sheet="1" objects="1" scenarios="1" formatColumns="0" formatRows="0" autoFilter="0"/>
  <autoFilter ref="C90:K163" xr:uid="{00000000-0009-0000-0000-000004000000}"/>
  <mergeCells count="12">
    <mergeCell ref="E83:H83"/>
    <mergeCell ref="L2:V2"/>
    <mergeCell ref="E50:H50"/>
    <mergeCell ref="E52:H52"/>
    <mergeCell ref="E54:H54"/>
    <mergeCell ref="E79:H79"/>
    <mergeCell ref="E81:H8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96"/>
  <sheetViews>
    <sheetView showGridLines="0" topLeftCell="A89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AT2" s="19" t="s">
        <v>99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2"/>
      <c r="AT3" s="19" t="s">
        <v>83</v>
      </c>
    </row>
    <row r="4" spans="1:46" s="1" customFormat="1" ht="24.95" customHeight="1">
      <c r="B4" s="22"/>
      <c r="D4" s="112" t="s">
        <v>103</v>
      </c>
      <c r="L4" s="22"/>
      <c r="M4" s="113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14" t="s">
        <v>16</v>
      </c>
      <c r="L6" s="22"/>
    </row>
    <row r="7" spans="1:46" s="1" customFormat="1" ht="16.5" customHeight="1">
      <c r="B7" s="22"/>
      <c r="E7" s="391" t="str">
        <f>'Rekapitulace stavby'!K6</f>
        <v>Novostavba termoskladu v Malých Hošticích</v>
      </c>
      <c r="F7" s="392"/>
      <c r="G7" s="392"/>
      <c r="H7" s="392"/>
      <c r="L7" s="22"/>
    </row>
    <row r="8" spans="1:46" s="2" customFormat="1" ht="12" customHeight="1">
      <c r="A8" s="36"/>
      <c r="B8" s="41"/>
      <c r="C8" s="36"/>
      <c r="D8" s="114" t="s">
        <v>104</v>
      </c>
      <c r="E8" s="36"/>
      <c r="F8" s="36"/>
      <c r="G8" s="36"/>
      <c r="H8" s="36"/>
      <c r="I8" s="36"/>
      <c r="J8" s="36"/>
      <c r="K8" s="36"/>
      <c r="L8" s="115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93" t="s">
        <v>1371</v>
      </c>
      <c r="F9" s="394"/>
      <c r="G9" s="394"/>
      <c r="H9" s="394"/>
      <c r="I9" s="36"/>
      <c r="J9" s="36"/>
      <c r="K9" s="36"/>
      <c r="L9" s="115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115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14" t="s">
        <v>18</v>
      </c>
      <c r="E11" s="36"/>
      <c r="F11" s="105" t="s">
        <v>19</v>
      </c>
      <c r="G11" s="36"/>
      <c r="H11" s="36"/>
      <c r="I11" s="114" t="s">
        <v>20</v>
      </c>
      <c r="J11" s="105" t="s">
        <v>19</v>
      </c>
      <c r="K11" s="36"/>
      <c r="L11" s="115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14" t="s">
        <v>21</v>
      </c>
      <c r="E12" s="36"/>
      <c r="F12" s="105" t="s">
        <v>22</v>
      </c>
      <c r="G12" s="36"/>
      <c r="H12" s="36"/>
      <c r="I12" s="114" t="s">
        <v>23</v>
      </c>
      <c r="J12" s="116" t="str">
        <f>'Rekapitulace stavby'!AN8</f>
        <v>13. 3. 2022</v>
      </c>
      <c r="K12" s="36"/>
      <c r="L12" s="115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41"/>
      <c r="C13" s="36"/>
      <c r="D13" s="36"/>
      <c r="E13" s="36"/>
      <c r="F13" s="36"/>
      <c r="G13" s="36"/>
      <c r="H13" s="36"/>
      <c r="I13" s="36"/>
      <c r="J13" s="36"/>
      <c r="K13" s="36"/>
      <c r="L13" s="115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14" t="s">
        <v>25</v>
      </c>
      <c r="E14" s="36"/>
      <c r="F14" s="36"/>
      <c r="G14" s="36"/>
      <c r="H14" s="36"/>
      <c r="I14" s="114" t="s">
        <v>26</v>
      </c>
      <c r="J14" s="105" t="s">
        <v>27</v>
      </c>
      <c r="K14" s="36"/>
      <c r="L14" s="115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5" t="s">
        <v>28</v>
      </c>
      <c r="F15" s="36"/>
      <c r="G15" s="36"/>
      <c r="H15" s="36"/>
      <c r="I15" s="114" t="s">
        <v>29</v>
      </c>
      <c r="J15" s="105" t="s">
        <v>19</v>
      </c>
      <c r="K15" s="36"/>
      <c r="L15" s="115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115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14" t="s">
        <v>30</v>
      </c>
      <c r="E17" s="36"/>
      <c r="F17" s="36"/>
      <c r="G17" s="36"/>
      <c r="H17" s="36"/>
      <c r="I17" s="114" t="s">
        <v>26</v>
      </c>
      <c r="J17" s="32" t="str">
        <f>'Rekapitulace stavby'!AN13</f>
        <v>Vyplň údaj</v>
      </c>
      <c r="K17" s="36"/>
      <c r="L17" s="11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95" t="str">
        <f>'Rekapitulace stavby'!E14</f>
        <v>Vyplň údaj</v>
      </c>
      <c r="F18" s="396"/>
      <c r="G18" s="396"/>
      <c r="H18" s="396"/>
      <c r="I18" s="114" t="s">
        <v>29</v>
      </c>
      <c r="J18" s="32" t="str">
        <f>'Rekapitulace stavby'!AN14</f>
        <v>Vyplň údaj</v>
      </c>
      <c r="K18" s="36"/>
      <c r="L18" s="115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115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14" t="s">
        <v>32</v>
      </c>
      <c r="E20" s="36"/>
      <c r="F20" s="36"/>
      <c r="G20" s="36"/>
      <c r="H20" s="36"/>
      <c r="I20" s="114" t="s">
        <v>26</v>
      </c>
      <c r="J20" s="105" t="s">
        <v>19</v>
      </c>
      <c r="K20" s="36"/>
      <c r="L20" s="115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5" t="s">
        <v>33</v>
      </c>
      <c r="F21" s="36"/>
      <c r="G21" s="36"/>
      <c r="H21" s="36"/>
      <c r="I21" s="114" t="s">
        <v>29</v>
      </c>
      <c r="J21" s="105" t="s">
        <v>19</v>
      </c>
      <c r="K21" s="36"/>
      <c r="L21" s="115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115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14" t="s">
        <v>35</v>
      </c>
      <c r="E23" s="36"/>
      <c r="F23" s="36"/>
      <c r="G23" s="36"/>
      <c r="H23" s="36"/>
      <c r="I23" s="114" t="s">
        <v>26</v>
      </c>
      <c r="J23" s="105" t="str">
        <f>IF('Rekapitulace stavby'!AN19="","",'Rekapitulace stavby'!AN19)</f>
        <v/>
      </c>
      <c r="K23" s="36"/>
      <c r="L23" s="115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5" t="str">
        <f>IF('Rekapitulace stavby'!E20="","",'Rekapitulace stavby'!E20)</f>
        <v xml:space="preserve"> </v>
      </c>
      <c r="F24" s="36"/>
      <c r="G24" s="36"/>
      <c r="H24" s="36"/>
      <c r="I24" s="114" t="s">
        <v>29</v>
      </c>
      <c r="J24" s="105" t="str">
        <f>IF('Rekapitulace stavby'!AN20="","",'Rekapitulace stavby'!AN20)</f>
        <v/>
      </c>
      <c r="K24" s="36"/>
      <c r="L24" s="115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115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14" t="s">
        <v>37</v>
      </c>
      <c r="E26" s="36"/>
      <c r="F26" s="36"/>
      <c r="G26" s="36"/>
      <c r="H26" s="36"/>
      <c r="I26" s="36"/>
      <c r="J26" s="36"/>
      <c r="K26" s="36"/>
      <c r="L26" s="115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71.25" customHeight="1">
      <c r="A27" s="117"/>
      <c r="B27" s="118"/>
      <c r="C27" s="117"/>
      <c r="D27" s="117"/>
      <c r="E27" s="397" t="s">
        <v>38</v>
      </c>
      <c r="F27" s="397"/>
      <c r="G27" s="397"/>
      <c r="H27" s="397"/>
      <c r="I27" s="117"/>
      <c r="J27" s="117"/>
      <c r="K27" s="117"/>
      <c r="L27" s="119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115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20"/>
      <c r="E29" s="120"/>
      <c r="F29" s="120"/>
      <c r="G29" s="120"/>
      <c r="H29" s="120"/>
      <c r="I29" s="120"/>
      <c r="J29" s="120"/>
      <c r="K29" s="120"/>
      <c r="L29" s="115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21" t="s">
        <v>39</v>
      </c>
      <c r="E30" s="36"/>
      <c r="F30" s="36"/>
      <c r="G30" s="36"/>
      <c r="H30" s="36"/>
      <c r="I30" s="36"/>
      <c r="J30" s="122">
        <f>ROUND(J81, 2)</f>
        <v>0</v>
      </c>
      <c r="K30" s="36"/>
      <c r="L30" s="115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20"/>
      <c r="E31" s="120"/>
      <c r="F31" s="120"/>
      <c r="G31" s="120"/>
      <c r="H31" s="120"/>
      <c r="I31" s="120"/>
      <c r="J31" s="120"/>
      <c r="K31" s="120"/>
      <c r="L31" s="115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23" t="s">
        <v>41</v>
      </c>
      <c r="G32" s="36"/>
      <c r="H32" s="36"/>
      <c r="I32" s="123" t="s">
        <v>40</v>
      </c>
      <c r="J32" s="123" t="s">
        <v>42</v>
      </c>
      <c r="K32" s="36"/>
      <c r="L32" s="115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24" t="s">
        <v>43</v>
      </c>
      <c r="E33" s="114" t="s">
        <v>44</v>
      </c>
      <c r="F33" s="125">
        <f>ROUND((SUM(BE81:BE95)),  2)</f>
        <v>0</v>
      </c>
      <c r="G33" s="36"/>
      <c r="H33" s="36"/>
      <c r="I33" s="126">
        <v>0.21</v>
      </c>
      <c r="J33" s="125">
        <f>ROUND(((SUM(BE81:BE95))*I33),  2)</f>
        <v>0</v>
      </c>
      <c r="K33" s="36"/>
      <c r="L33" s="115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14" t="s">
        <v>45</v>
      </c>
      <c r="F34" s="125">
        <f>ROUND((SUM(BF81:BF95)),  2)</f>
        <v>0</v>
      </c>
      <c r="G34" s="36"/>
      <c r="H34" s="36"/>
      <c r="I34" s="126">
        <v>0.15</v>
      </c>
      <c r="J34" s="125">
        <f>ROUND(((SUM(BF81:BF95))*I34),  2)</f>
        <v>0</v>
      </c>
      <c r="K34" s="36"/>
      <c r="L34" s="115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14" t="s">
        <v>46</v>
      </c>
      <c r="F35" s="125">
        <f>ROUND((SUM(BG81:BG95)),  2)</f>
        <v>0</v>
      </c>
      <c r="G35" s="36"/>
      <c r="H35" s="36"/>
      <c r="I35" s="126">
        <v>0.21</v>
      </c>
      <c r="J35" s="125">
        <f>0</f>
        <v>0</v>
      </c>
      <c r="K35" s="36"/>
      <c r="L35" s="115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14" t="s">
        <v>47</v>
      </c>
      <c r="F36" s="125">
        <f>ROUND((SUM(BH81:BH95)),  2)</f>
        <v>0</v>
      </c>
      <c r="G36" s="36"/>
      <c r="H36" s="36"/>
      <c r="I36" s="126">
        <v>0.15</v>
      </c>
      <c r="J36" s="125">
        <f>0</f>
        <v>0</v>
      </c>
      <c r="K36" s="36"/>
      <c r="L36" s="115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14" t="s">
        <v>48</v>
      </c>
      <c r="F37" s="125">
        <f>ROUND((SUM(BI81:BI95)),  2)</f>
        <v>0</v>
      </c>
      <c r="G37" s="36"/>
      <c r="H37" s="36"/>
      <c r="I37" s="126">
        <v>0</v>
      </c>
      <c r="J37" s="125">
        <f>0</f>
        <v>0</v>
      </c>
      <c r="K37" s="36"/>
      <c r="L37" s="115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115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7"/>
      <c r="D39" s="128" t="s">
        <v>49</v>
      </c>
      <c r="E39" s="129"/>
      <c r="F39" s="129"/>
      <c r="G39" s="130" t="s">
        <v>50</v>
      </c>
      <c r="H39" s="131" t="s">
        <v>51</v>
      </c>
      <c r="I39" s="129"/>
      <c r="J39" s="132">
        <f>SUM(J30:J37)</f>
        <v>0</v>
      </c>
      <c r="K39" s="133"/>
      <c r="L39" s="115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34"/>
      <c r="C40" s="135"/>
      <c r="D40" s="135"/>
      <c r="E40" s="135"/>
      <c r="F40" s="135"/>
      <c r="G40" s="135"/>
      <c r="H40" s="135"/>
      <c r="I40" s="135"/>
      <c r="J40" s="135"/>
      <c r="K40" s="135"/>
      <c r="L40" s="115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36"/>
      <c r="C44" s="137"/>
      <c r="D44" s="137"/>
      <c r="E44" s="137"/>
      <c r="F44" s="137"/>
      <c r="G44" s="137"/>
      <c r="H44" s="137"/>
      <c r="I44" s="137"/>
      <c r="J44" s="137"/>
      <c r="K44" s="137"/>
      <c r="L44" s="115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5" t="s">
        <v>106</v>
      </c>
      <c r="D45" s="38"/>
      <c r="E45" s="38"/>
      <c r="F45" s="38"/>
      <c r="G45" s="38"/>
      <c r="H45" s="38"/>
      <c r="I45" s="38"/>
      <c r="J45" s="38"/>
      <c r="K45" s="38"/>
      <c r="L45" s="115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115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38"/>
      <c r="J47" s="38"/>
      <c r="K47" s="38"/>
      <c r="L47" s="115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89" t="str">
        <f>E7</f>
        <v>Novostavba termoskladu v Malých Hošticích</v>
      </c>
      <c r="F48" s="390"/>
      <c r="G48" s="390"/>
      <c r="H48" s="390"/>
      <c r="I48" s="38"/>
      <c r="J48" s="38"/>
      <c r="K48" s="38"/>
      <c r="L48" s="115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104</v>
      </c>
      <c r="D49" s="38"/>
      <c r="E49" s="38"/>
      <c r="F49" s="38"/>
      <c r="G49" s="38"/>
      <c r="H49" s="38"/>
      <c r="I49" s="38"/>
      <c r="J49" s="38"/>
      <c r="K49" s="38"/>
      <c r="L49" s="115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77" t="str">
        <f>E9</f>
        <v>04 - Vzduchotechnika</v>
      </c>
      <c r="F50" s="388"/>
      <c r="G50" s="388"/>
      <c r="H50" s="388"/>
      <c r="I50" s="38"/>
      <c r="J50" s="38"/>
      <c r="K50" s="38"/>
      <c r="L50" s="115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115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21</v>
      </c>
      <c r="D52" s="38"/>
      <c r="E52" s="38"/>
      <c r="F52" s="29" t="str">
        <f>F12</f>
        <v>k.ú. Malé Hoštice, parc.č. 363/1</v>
      </c>
      <c r="G52" s="38"/>
      <c r="H52" s="38"/>
      <c r="I52" s="31" t="s">
        <v>23</v>
      </c>
      <c r="J52" s="61" t="str">
        <f>IF(J12="","",J12)</f>
        <v>13. 3. 2022</v>
      </c>
      <c r="K52" s="38"/>
      <c r="L52" s="115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115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5.2" customHeight="1">
      <c r="A54" s="36"/>
      <c r="B54" s="37"/>
      <c r="C54" s="31" t="s">
        <v>25</v>
      </c>
      <c r="D54" s="38"/>
      <c r="E54" s="38"/>
      <c r="F54" s="29" t="str">
        <f>E15</f>
        <v>ZP Otice, a.s., Hlavní 266, 747 81 Otice</v>
      </c>
      <c r="G54" s="38"/>
      <c r="H54" s="38"/>
      <c r="I54" s="31" t="s">
        <v>32</v>
      </c>
      <c r="J54" s="34" t="str">
        <f>E21</f>
        <v>Ing. Martin Heider</v>
      </c>
      <c r="K54" s="38"/>
      <c r="L54" s="115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1" t="s">
        <v>30</v>
      </c>
      <c r="D55" s="38"/>
      <c r="E55" s="38"/>
      <c r="F55" s="29" t="str">
        <f>IF(E18="","",E18)</f>
        <v>Vyplň údaj</v>
      </c>
      <c r="G55" s="38"/>
      <c r="H55" s="38"/>
      <c r="I55" s="31" t="s">
        <v>35</v>
      </c>
      <c r="J55" s="34" t="str">
        <f>E24</f>
        <v xml:space="preserve"> </v>
      </c>
      <c r="K55" s="38"/>
      <c r="L55" s="115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115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38" t="s">
        <v>107</v>
      </c>
      <c r="D57" s="139"/>
      <c r="E57" s="139"/>
      <c r="F57" s="139"/>
      <c r="G57" s="139"/>
      <c r="H57" s="139"/>
      <c r="I57" s="139"/>
      <c r="J57" s="140" t="s">
        <v>108</v>
      </c>
      <c r="K57" s="139"/>
      <c r="L57" s="115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115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41" t="s">
        <v>71</v>
      </c>
      <c r="D59" s="38"/>
      <c r="E59" s="38"/>
      <c r="F59" s="38"/>
      <c r="G59" s="38"/>
      <c r="H59" s="38"/>
      <c r="I59" s="38"/>
      <c r="J59" s="79">
        <f>J81</f>
        <v>0</v>
      </c>
      <c r="K59" s="38"/>
      <c r="L59" s="115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109</v>
      </c>
    </row>
    <row r="60" spans="1:47" s="9" customFormat="1" ht="24.95" customHeight="1">
      <c r="B60" s="142"/>
      <c r="C60" s="143"/>
      <c r="D60" s="144" t="s">
        <v>125</v>
      </c>
      <c r="E60" s="145"/>
      <c r="F60" s="145"/>
      <c r="G60" s="145"/>
      <c r="H60" s="145"/>
      <c r="I60" s="145"/>
      <c r="J60" s="146">
        <f>J82</f>
        <v>0</v>
      </c>
      <c r="K60" s="143"/>
      <c r="L60" s="147"/>
    </row>
    <row r="61" spans="1:47" s="10" customFormat="1" ht="19.899999999999999" customHeight="1">
      <c r="B61" s="148"/>
      <c r="C61" s="99"/>
      <c r="D61" s="149" t="s">
        <v>1372</v>
      </c>
      <c r="E61" s="150"/>
      <c r="F61" s="150"/>
      <c r="G61" s="150"/>
      <c r="H61" s="150"/>
      <c r="I61" s="150"/>
      <c r="J61" s="151">
        <f>J83</f>
        <v>0</v>
      </c>
      <c r="K61" s="99"/>
      <c r="L61" s="152"/>
    </row>
    <row r="62" spans="1:47" s="2" customFormat="1" ht="21.75" customHeight="1">
      <c r="A62" s="36"/>
      <c r="B62" s="37"/>
      <c r="C62" s="38"/>
      <c r="D62" s="38"/>
      <c r="E62" s="38"/>
      <c r="F62" s="38"/>
      <c r="G62" s="38"/>
      <c r="H62" s="38"/>
      <c r="I62" s="38"/>
      <c r="J62" s="38"/>
      <c r="K62" s="38"/>
      <c r="L62" s="115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</row>
    <row r="63" spans="1:47" s="2" customFormat="1" ht="6.95" customHeight="1">
      <c r="A63" s="36"/>
      <c r="B63" s="49"/>
      <c r="C63" s="50"/>
      <c r="D63" s="50"/>
      <c r="E63" s="50"/>
      <c r="F63" s="50"/>
      <c r="G63" s="50"/>
      <c r="H63" s="50"/>
      <c r="I63" s="50"/>
      <c r="J63" s="50"/>
      <c r="K63" s="50"/>
      <c r="L63" s="115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</row>
    <row r="67" spans="1:31" s="2" customFormat="1" ht="6.95" customHeight="1">
      <c r="A67" s="36"/>
      <c r="B67" s="51"/>
      <c r="C67" s="52"/>
      <c r="D67" s="52"/>
      <c r="E67" s="52"/>
      <c r="F67" s="52"/>
      <c r="G67" s="52"/>
      <c r="H67" s="52"/>
      <c r="I67" s="52"/>
      <c r="J67" s="52"/>
      <c r="K67" s="52"/>
      <c r="L67" s="115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</row>
    <row r="68" spans="1:31" s="2" customFormat="1" ht="24.95" customHeight="1">
      <c r="A68" s="36"/>
      <c r="B68" s="37"/>
      <c r="C68" s="25" t="s">
        <v>131</v>
      </c>
      <c r="D68" s="38"/>
      <c r="E68" s="38"/>
      <c r="F68" s="38"/>
      <c r="G68" s="38"/>
      <c r="H68" s="38"/>
      <c r="I68" s="38"/>
      <c r="J68" s="38"/>
      <c r="K68" s="38"/>
      <c r="L68" s="115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</row>
    <row r="69" spans="1:31" s="2" customFormat="1" ht="6.95" customHeight="1">
      <c r="A69" s="36"/>
      <c r="B69" s="37"/>
      <c r="C69" s="38"/>
      <c r="D69" s="38"/>
      <c r="E69" s="38"/>
      <c r="F69" s="38"/>
      <c r="G69" s="38"/>
      <c r="H69" s="38"/>
      <c r="I69" s="38"/>
      <c r="J69" s="38"/>
      <c r="K69" s="38"/>
      <c r="L69" s="115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</row>
    <row r="70" spans="1:31" s="2" customFormat="1" ht="12" customHeight="1">
      <c r="A70" s="36"/>
      <c r="B70" s="37"/>
      <c r="C70" s="31" t="s">
        <v>16</v>
      </c>
      <c r="D70" s="38"/>
      <c r="E70" s="38"/>
      <c r="F70" s="38"/>
      <c r="G70" s="38"/>
      <c r="H70" s="38"/>
      <c r="I70" s="38"/>
      <c r="J70" s="38"/>
      <c r="K70" s="38"/>
      <c r="L70" s="115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</row>
    <row r="71" spans="1:31" s="2" customFormat="1" ht="16.5" customHeight="1">
      <c r="A71" s="36"/>
      <c r="B71" s="37"/>
      <c r="C71" s="38"/>
      <c r="D71" s="38"/>
      <c r="E71" s="389" t="str">
        <f>E7</f>
        <v>Novostavba termoskladu v Malých Hošticích</v>
      </c>
      <c r="F71" s="390"/>
      <c r="G71" s="390"/>
      <c r="H71" s="390"/>
      <c r="I71" s="38"/>
      <c r="J71" s="38"/>
      <c r="K71" s="38"/>
      <c r="L71" s="115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2" spans="1:31" s="2" customFormat="1" ht="12" customHeight="1">
      <c r="A72" s="36"/>
      <c r="B72" s="37"/>
      <c r="C72" s="31" t="s">
        <v>104</v>
      </c>
      <c r="D72" s="38"/>
      <c r="E72" s="38"/>
      <c r="F72" s="38"/>
      <c r="G72" s="38"/>
      <c r="H72" s="38"/>
      <c r="I72" s="38"/>
      <c r="J72" s="38"/>
      <c r="K72" s="38"/>
      <c r="L72" s="115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31" s="2" customFormat="1" ht="16.5" customHeight="1">
      <c r="A73" s="36"/>
      <c r="B73" s="37"/>
      <c r="C73" s="38"/>
      <c r="D73" s="38"/>
      <c r="E73" s="377" t="str">
        <f>E9</f>
        <v>04 - Vzduchotechnika</v>
      </c>
      <c r="F73" s="388"/>
      <c r="G73" s="388"/>
      <c r="H73" s="388"/>
      <c r="I73" s="38"/>
      <c r="J73" s="38"/>
      <c r="K73" s="38"/>
      <c r="L73" s="115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s="2" customFormat="1" ht="6.95" customHeight="1">
      <c r="A74" s="36"/>
      <c r="B74" s="37"/>
      <c r="C74" s="38"/>
      <c r="D74" s="38"/>
      <c r="E74" s="38"/>
      <c r="F74" s="38"/>
      <c r="G74" s="38"/>
      <c r="H74" s="38"/>
      <c r="I74" s="38"/>
      <c r="J74" s="38"/>
      <c r="K74" s="38"/>
      <c r="L74" s="115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12" customHeight="1">
      <c r="A75" s="36"/>
      <c r="B75" s="37"/>
      <c r="C75" s="31" t="s">
        <v>21</v>
      </c>
      <c r="D75" s="38"/>
      <c r="E75" s="38"/>
      <c r="F75" s="29" t="str">
        <f>F12</f>
        <v>k.ú. Malé Hoštice, parc.č. 363/1</v>
      </c>
      <c r="G75" s="38"/>
      <c r="H75" s="38"/>
      <c r="I75" s="31" t="s">
        <v>23</v>
      </c>
      <c r="J75" s="61" t="str">
        <f>IF(J12="","",J12)</f>
        <v>13. 3. 2022</v>
      </c>
      <c r="K75" s="38"/>
      <c r="L75" s="115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6.95" customHeight="1">
      <c r="A76" s="36"/>
      <c r="B76" s="37"/>
      <c r="C76" s="38"/>
      <c r="D76" s="38"/>
      <c r="E76" s="38"/>
      <c r="F76" s="38"/>
      <c r="G76" s="38"/>
      <c r="H76" s="38"/>
      <c r="I76" s="38"/>
      <c r="J76" s="38"/>
      <c r="K76" s="38"/>
      <c r="L76" s="115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5.2" customHeight="1">
      <c r="A77" s="36"/>
      <c r="B77" s="37"/>
      <c r="C77" s="31" t="s">
        <v>25</v>
      </c>
      <c r="D77" s="38"/>
      <c r="E77" s="38"/>
      <c r="F77" s="29" t="str">
        <f>E15</f>
        <v>ZP Otice, a.s., Hlavní 266, 747 81 Otice</v>
      </c>
      <c r="G77" s="38"/>
      <c r="H77" s="38"/>
      <c r="I77" s="31" t="s">
        <v>32</v>
      </c>
      <c r="J77" s="34" t="str">
        <f>E21</f>
        <v>Ing. Martin Heider</v>
      </c>
      <c r="K77" s="38"/>
      <c r="L77" s="115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15.2" customHeight="1">
      <c r="A78" s="36"/>
      <c r="B78" s="37"/>
      <c r="C78" s="31" t="s">
        <v>30</v>
      </c>
      <c r="D78" s="38"/>
      <c r="E78" s="38"/>
      <c r="F78" s="29" t="str">
        <f>IF(E18="","",E18)</f>
        <v>Vyplň údaj</v>
      </c>
      <c r="G78" s="38"/>
      <c r="H78" s="38"/>
      <c r="I78" s="31" t="s">
        <v>35</v>
      </c>
      <c r="J78" s="34" t="str">
        <f>E24</f>
        <v xml:space="preserve"> </v>
      </c>
      <c r="K78" s="38"/>
      <c r="L78" s="115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10.35" customHeight="1">
      <c r="A79" s="36"/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115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11" customFormat="1" ht="29.25" customHeight="1">
      <c r="A80" s="153"/>
      <c r="B80" s="154"/>
      <c r="C80" s="155" t="s">
        <v>132</v>
      </c>
      <c r="D80" s="156" t="s">
        <v>58</v>
      </c>
      <c r="E80" s="156" t="s">
        <v>54</v>
      </c>
      <c r="F80" s="156" t="s">
        <v>55</v>
      </c>
      <c r="G80" s="156" t="s">
        <v>133</v>
      </c>
      <c r="H80" s="156" t="s">
        <v>134</v>
      </c>
      <c r="I80" s="156" t="s">
        <v>135</v>
      </c>
      <c r="J80" s="156" t="s">
        <v>108</v>
      </c>
      <c r="K80" s="157" t="s">
        <v>136</v>
      </c>
      <c r="L80" s="158"/>
      <c r="M80" s="70" t="s">
        <v>19</v>
      </c>
      <c r="N80" s="71" t="s">
        <v>43</v>
      </c>
      <c r="O80" s="71" t="s">
        <v>137</v>
      </c>
      <c r="P80" s="71" t="s">
        <v>138</v>
      </c>
      <c r="Q80" s="71" t="s">
        <v>139</v>
      </c>
      <c r="R80" s="71" t="s">
        <v>140</v>
      </c>
      <c r="S80" s="71" t="s">
        <v>141</v>
      </c>
      <c r="T80" s="72" t="s">
        <v>142</v>
      </c>
      <c r="U80" s="153"/>
      <c r="V80" s="153"/>
      <c r="W80" s="153"/>
      <c r="X80" s="153"/>
      <c r="Y80" s="153"/>
      <c r="Z80" s="153"/>
      <c r="AA80" s="153"/>
      <c r="AB80" s="153"/>
      <c r="AC80" s="153"/>
      <c r="AD80" s="153"/>
      <c r="AE80" s="153"/>
    </row>
    <row r="81" spans="1:65" s="2" customFormat="1" ht="22.9" customHeight="1">
      <c r="A81" s="36"/>
      <c r="B81" s="37"/>
      <c r="C81" s="77" t="s">
        <v>143</v>
      </c>
      <c r="D81" s="38"/>
      <c r="E81" s="38"/>
      <c r="F81" s="38"/>
      <c r="G81" s="38"/>
      <c r="H81" s="38"/>
      <c r="I81" s="38"/>
      <c r="J81" s="159">
        <f>BK81</f>
        <v>0</v>
      </c>
      <c r="K81" s="38"/>
      <c r="L81" s="41"/>
      <c r="M81" s="73"/>
      <c r="N81" s="160"/>
      <c r="O81" s="74"/>
      <c r="P81" s="161">
        <f>P82</f>
        <v>0</v>
      </c>
      <c r="Q81" s="74"/>
      <c r="R81" s="161">
        <f>R82</f>
        <v>0</v>
      </c>
      <c r="S81" s="74"/>
      <c r="T81" s="162">
        <f>T82</f>
        <v>0</v>
      </c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T81" s="19" t="s">
        <v>72</v>
      </c>
      <c r="AU81" s="19" t="s">
        <v>109</v>
      </c>
      <c r="BK81" s="163">
        <f>BK82</f>
        <v>0</v>
      </c>
    </row>
    <row r="82" spans="1:65" s="12" customFormat="1" ht="25.9" customHeight="1">
      <c r="B82" s="164"/>
      <c r="C82" s="165"/>
      <c r="D82" s="166" t="s">
        <v>72</v>
      </c>
      <c r="E82" s="167" t="s">
        <v>702</v>
      </c>
      <c r="F82" s="167" t="s">
        <v>703</v>
      </c>
      <c r="G82" s="165"/>
      <c r="H82" s="165"/>
      <c r="I82" s="168"/>
      <c r="J82" s="169">
        <f>BK82</f>
        <v>0</v>
      </c>
      <c r="K82" s="165"/>
      <c r="L82" s="170"/>
      <c r="M82" s="171"/>
      <c r="N82" s="172"/>
      <c r="O82" s="172"/>
      <c r="P82" s="173">
        <f>P83</f>
        <v>0</v>
      </c>
      <c r="Q82" s="172"/>
      <c r="R82" s="173">
        <f>R83</f>
        <v>0</v>
      </c>
      <c r="S82" s="172"/>
      <c r="T82" s="174">
        <f>T83</f>
        <v>0</v>
      </c>
      <c r="AR82" s="175" t="s">
        <v>83</v>
      </c>
      <c r="AT82" s="176" t="s">
        <v>72</v>
      </c>
      <c r="AU82" s="176" t="s">
        <v>73</v>
      </c>
      <c r="AY82" s="175" t="s">
        <v>146</v>
      </c>
      <c r="BK82" s="177">
        <f>BK83</f>
        <v>0</v>
      </c>
    </row>
    <row r="83" spans="1:65" s="12" customFormat="1" ht="22.9" customHeight="1">
      <c r="B83" s="164"/>
      <c r="C83" s="165"/>
      <c r="D83" s="166" t="s">
        <v>72</v>
      </c>
      <c r="E83" s="178" t="s">
        <v>1373</v>
      </c>
      <c r="F83" s="178" t="s">
        <v>98</v>
      </c>
      <c r="G83" s="165"/>
      <c r="H83" s="165"/>
      <c r="I83" s="168"/>
      <c r="J83" s="179">
        <f>BK83</f>
        <v>0</v>
      </c>
      <c r="K83" s="165"/>
      <c r="L83" s="170"/>
      <c r="M83" s="171"/>
      <c r="N83" s="172"/>
      <c r="O83" s="172"/>
      <c r="P83" s="173">
        <f>SUM(P84:P95)</f>
        <v>0</v>
      </c>
      <c r="Q83" s="172"/>
      <c r="R83" s="173">
        <f>SUM(R84:R95)</f>
        <v>0</v>
      </c>
      <c r="S83" s="172"/>
      <c r="T83" s="174">
        <f>SUM(T84:T95)</f>
        <v>0</v>
      </c>
      <c r="AR83" s="175" t="s">
        <v>83</v>
      </c>
      <c r="AT83" s="176" t="s">
        <v>72</v>
      </c>
      <c r="AU83" s="176" t="s">
        <v>81</v>
      </c>
      <c r="AY83" s="175" t="s">
        <v>146</v>
      </c>
      <c r="BK83" s="177">
        <f>SUM(BK84:BK95)</f>
        <v>0</v>
      </c>
    </row>
    <row r="84" spans="1:65" s="2" customFormat="1" ht="44.25" customHeight="1">
      <c r="A84" s="36"/>
      <c r="B84" s="37"/>
      <c r="C84" s="180" t="s">
        <v>81</v>
      </c>
      <c r="D84" s="180" t="s">
        <v>148</v>
      </c>
      <c r="E84" s="181" t="s">
        <v>1374</v>
      </c>
      <c r="F84" s="182" t="s">
        <v>1375</v>
      </c>
      <c r="G84" s="183" t="s">
        <v>230</v>
      </c>
      <c r="H84" s="184">
        <v>2</v>
      </c>
      <c r="I84" s="185"/>
      <c r="J84" s="186">
        <f t="shared" ref="J84:J95" si="0">ROUND(I84*H84,2)</f>
        <v>0</v>
      </c>
      <c r="K84" s="182" t="s">
        <v>19</v>
      </c>
      <c r="L84" s="41"/>
      <c r="M84" s="187" t="s">
        <v>19</v>
      </c>
      <c r="N84" s="188" t="s">
        <v>44</v>
      </c>
      <c r="O84" s="66"/>
      <c r="P84" s="189">
        <f t="shared" ref="P84:P95" si="1">O84*H84</f>
        <v>0</v>
      </c>
      <c r="Q84" s="189">
        <v>0</v>
      </c>
      <c r="R84" s="189">
        <f t="shared" ref="R84:R95" si="2">Q84*H84</f>
        <v>0</v>
      </c>
      <c r="S84" s="189">
        <v>0</v>
      </c>
      <c r="T84" s="190">
        <f t="shared" ref="T84:T95" si="3">S84*H84</f>
        <v>0</v>
      </c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R84" s="191" t="s">
        <v>354</v>
      </c>
      <c r="AT84" s="191" t="s">
        <v>148</v>
      </c>
      <c r="AU84" s="191" t="s">
        <v>83</v>
      </c>
      <c r="AY84" s="19" t="s">
        <v>146</v>
      </c>
      <c r="BE84" s="192">
        <f t="shared" ref="BE84:BE95" si="4">IF(N84="základní",J84,0)</f>
        <v>0</v>
      </c>
      <c r="BF84" s="192">
        <f t="shared" ref="BF84:BF95" si="5">IF(N84="snížená",J84,0)</f>
        <v>0</v>
      </c>
      <c r="BG84" s="192">
        <f t="shared" ref="BG84:BG95" si="6">IF(N84="zákl. přenesená",J84,0)</f>
        <v>0</v>
      </c>
      <c r="BH84" s="192">
        <f t="shared" ref="BH84:BH95" si="7">IF(N84="sníž. přenesená",J84,0)</f>
        <v>0</v>
      </c>
      <c r="BI84" s="192">
        <f t="shared" ref="BI84:BI95" si="8">IF(N84="nulová",J84,0)</f>
        <v>0</v>
      </c>
      <c r="BJ84" s="19" t="s">
        <v>81</v>
      </c>
      <c r="BK84" s="192">
        <f t="shared" ref="BK84:BK95" si="9">ROUND(I84*H84,2)</f>
        <v>0</v>
      </c>
      <c r="BL84" s="19" t="s">
        <v>354</v>
      </c>
      <c r="BM84" s="191" t="s">
        <v>1376</v>
      </c>
    </row>
    <row r="85" spans="1:65" s="2" customFormat="1" ht="37.9" customHeight="1">
      <c r="A85" s="36"/>
      <c r="B85" s="37"/>
      <c r="C85" s="180" t="s">
        <v>83</v>
      </c>
      <c r="D85" s="180" t="s">
        <v>148</v>
      </c>
      <c r="E85" s="181" t="s">
        <v>1377</v>
      </c>
      <c r="F85" s="182" t="s">
        <v>1378</v>
      </c>
      <c r="G85" s="183" t="s">
        <v>230</v>
      </c>
      <c r="H85" s="184">
        <v>2</v>
      </c>
      <c r="I85" s="185"/>
      <c r="J85" s="186">
        <f t="shared" si="0"/>
        <v>0</v>
      </c>
      <c r="K85" s="182" t="s">
        <v>19</v>
      </c>
      <c r="L85" s="41"/>
      <c r="M85" s="187" t="s">
        <v>19</v>
      </c>
      <c r="N85" s="188" t="s">
        <v>44</v>
      </c>
      <c r="O85" s="66"/>
      <c r="P85" s="189">
        <f t="shared" si="1"/>
        <v>0</v>
      </c>
      <c r="Q85" s="189">
        <v>0</v>
      </c>
      <c r="R85" s="189">
        <f t="shared" si="2"/>
        <v>0</v>
      </c>
      <c r="S85" s="189">
        <v>0</v>
      </c>
      <c r="T85" s="190">
        <f t="shared" si="3"/>
        <v>0</v>
      </c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R85" s="191" t="s">
        <v>354</v>
      </c>
      <c r="AT85" s="191" t="s">
        <v>148</v>
      </c>
      <c r="AU85" s="191" t="s">
        <v>83</v>
      </c>
      <c r="AY85" s="19" t="s">
        <v>146</v>
      </c>
      <c r="BE85" s="192">
        <f t="shared" si="4"/>
        <v>0</v>
      </c>
      <c r="BF85" s="192">
        <f t="shared" si="5"/>
        <v>0</v>
      </c>
      <c r="BG85" s="192">
        <f t="shared" si="6"/>
        <v>0</v>
      </c>
      <c r="BH85" s="192">
        <f t="shared" si="7"/>
        <v>0</v>
      </c>
      <c r="BI85" s="192">
        <f t="shared" si="8"/>
        <v>0</v>
      </c>
      <c r="BJ85" s="19" t="s">
        <v>81</v>
      </c>
      <c r="BK85" s="192">
        <f t="shared" si="9"/>
        <v>0</v>
      </c>
      <c r="BL85" s="19" t="s">
        <v>354</v>
      </c>
      <c r="BM85" s="191" t="s">
        <v>1379</v>
      </c>
    </row>
    <row r="86" spans="1:65" s="2" customFormat="1" ht="24.2" customHeight="1">
      <c r="A86" s="36"/>
      <c r="B86" s="37"/>
      <c r="C86" s="180" t="s">
        <v>176</v>
      </c>
      <c r="D86" s="180" t="s">
        <v>148</v>
      </c>
      <c r="E86" s="181" t="s">
        <v>1380</v>
      </c>
      <c r="F86" s="182" t="s">
        <v>1381</v>
      </c>
      <c r="G86" s="183" t="s">
        <v>230</v>
      </c>
      <c r="H86" s="184">
        <v>2</v>
      </c>
      <c r="I86" s="185"/>
      <c r="J86" s="186">
        <f t="shared" si="0"/>
        <v>0</v>
      </c>
      <c r="K86" s="182" t="s">
        <v>19</v>
      </c>
      <c r="L86" s="41"/>
      <c r="M86" s="187" t="s">
        <v>19</v>
      </c>
      <c r="N86" s="188" t="s">
        <v>44</v>
      </c>
      <c r="O86" s="66"/>
      <c r="P86" s="189">
        <f t="shared" si="1"/>
        <v>0</v>
      </c>
      <c r="Q86" s="189">
        <v>0</v>
      </c>
      <c r="R86" s="189">
        <f t="shared" si="2"/>
        <v>0</v>
      </c>
      <c r="S86" s="189">
        <v>0</v>
      </c>
      <c r="T86" s="190">
        <f t="shared" si="3"/>
        <v>0</v>
      </c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R86" s="191" t="s">
        <v>354</v>
      </c>
      <c r="AT86" s="191" t="s">
        <v>148</v>
      </c>
      <c r="AU86" s="191" t="s">
        <v>83</v>
      </c>
      <c r="AY86" s="19" t="s">
        <v>146</v>
      </c>
      <c r="BE86" s="192">
        <f t="shared" si="4"/>
        <v>0</v>
      </c>
      <c r="BF86" s="192">
        <f t="shared" si="5"/>
        <v>0</v>
      </c>
      <c r="BG86" s="192">
        <f t="shared" si="6"/>
        <v>0</v>
      </c>
      <c r="BH86" s="192">
        <f t="shared" si="7"/>
        <v>0</v>
      </c>
      <c r="BI86" s="192">
        <f t="shared" si="8"/>
        <v>0</v>
      </c>
      <c r="BJ86" s="19" t="s">
        <v>81</v>
      </c>
      <c r="BK86" s="192">
        <f t="shared" si="9"/>
        <v>0</v>
      </c>
      <c r="BL86" s="19" t="s">
        <v>354</v>
      </c>
      <c r="BM86" s="191" t="s">
        <v>1382</v>
      </c>
    </row>
    <row r="87" spans="1:65" s="2" customFormat="1" ht="37.9" customHeight="1">
      <c r="A87" s="36"/>
      <c r="B87" s="37"/>
      <c r="C87" s="180" t="s">
        <v>153</v>
      </c>
      <c r="D87" s="180" t="s">
        <v>148</v>
      </c>
      <c r="E87" s="181" t="s">
        <v>1383</v>
      </c>
      <c r="F87" s="182" t="s">
        <v>1384</v>
      </c>
      <c r="G87" s="183" t="s">
        <v>230</v>
      </c>
      <c r="H87" s="184">
        <v>2</v>
      </c>
      <c r="I87" s="185"/>
      <c r="J87" s="186">
        <f t="shared" si="0"/>
        <v>0</v>
      </c>
      <c r="K87" s="182" t="s">
        <v>19</v>
      </c>
      <c r="L87" s="41"/>
      <c r="M87" s="187" t="s">
        <v>19</v>
      </c>
      <c r="N87" s="188" t="s">
        <v>44</v>
      </c>
      <c r="O87" s="66"/>
      <c r="P87" s="189">
        <f t="shared" si="1"/>
        <v>0</v>
      </c>
      <c r="Q87" s="189">
        <v>0</v>
      </c>
      <c r="R87" s="189">
        <f t="shared" si="2"/>
        <v>0</v>
      </c>
      <c r="S87" s="189">
        <v>0</v>
      </c>
      <c r="T87" s="190">
        <f t="shared" si="3"/>
        <v>0</v>
      </c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R87" s="191" t="s">
        <v>354</v>
      </c>
      <c r="AT87" s="191" t="s">
        <v>148</v>
      </c>
      <c r="AU87" s="191" t="s">
        <v>83</v>
      </c>
      <c r="AY87" s="19" t="s">
        <v>146</v>
      </c>
      <c r="BE87" s="192">
        <f t="shared" si="4"/>
        <v>0</v>
      </c>
      <c r="BF87" s="192">
        <f t="shared" si="5"/>
        <v>0</v>
      </c>
      <c r="BG87" s="192">
        <f t="shared" si="6"/>
        <v>0</v>
      </c>
      <c r="BH87" s="192">
        <f t="shared" si="7"/>
        <v>0</v>
      </c>
      <c r="BI87" s="192">
        <f t="shared" si="8"/>
        <v>0</v>
      </c>
      <c r="BJ87" s="19" t="s">
        <v>81</v>
      </c>
      <c r="BK87" s="192">
        <f t="shared" si="9"/>
        <v>0</v>
      </c>
      <c r="BL87" s="19" t="s">
        <v>354</v>
      </c>
      <c r="BM87" s="191" t="s">
        <v>1385</v>
      </c>
    </row>
    <row r="88" spans="1:65" s="2" customFormat="1" ht="24.2" customHeight="1">
      <c r="A88" s="36"/>
      <c r="B88" s="37"/>
      <c r="C88" s="180" t="s">
        <v>198</v>
      </c>
      <c r="D88" s="180" t="s">
        <v>148</v>
      </c>
      <c r="E88" s="181" t="s">
        <v>1386</v>
      </c>
      <c r="F88" s="182" t="s">
        <v>1387</v>
      </c>
      <c r="G88" s="183" t="s">
        <v>230</v>
      </c>
      <c r="H88" s="184">
        <v>2</v>
      </c>
      <c r="I88" s="185"/>
      <c r="J88" s="186">
        <f t="shared" si="0"/>
        <v>0</v>
      </c>
      <c r="K88" s="182" t="s">
        <v>19</v>
      </c>
      <c r="L88" s="41"/>
      <c r="M88" s="187" t="s">
        <v>19</v>
      </c>
      <c r="N88" s="188" t="s">
        <v>44</v>
      </c>
      <c r="O88" s="66"/>
      <c r="P88" s="189">
        <f t="shared" si="1"/>
        <v>0</v>
      </c>
      <c r="Q88" s="189">
        <v>0</v>
      </c>
      <c r="R88" s="189">
        <f t="shared" si="2"/>
        <v>0</v>
      </c>
      <c r="S88" s="189">
        <v>0</v>
      </c>
      <c r="T88" s="190">
        <f t="shared" si="3"/>
        <v>0</v>
      </c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R88" s="191" t="s">
        <v>354</v>
      </c>
      <c r="AT88" s="191" t="s">
        <v>148</v>
      </c>
      <c r="AU88" s="191" t="s">
        <v>83</v>
      </c>
      <c r="AY88" s="19" t="s">
        <v>146</v>
      </c>
      <c r="BE88" s="192">
        <f t="shared" si="4"/>
        <v>0</v>
      </c>
      <c r="BF88" s="192">
        <f t="shared" si="5"/>
        <v>0</v>
      </c>
      <c r="BG88" s="192">
        <f t="shared" si="6"/>
        <v>0</v>
      </c>
      <c r="BH88" s="192">
        <f t="shared" si="7"/>
        <v>0</v>
      </c>
      <c r="BI88" s="192">
        <f t="shared" si="8"/>
        <v>0</v>
      </c>
      <c r="BJ88" s="19" t="s">
        <v>81</v>
      </c>
      <c r="BK88" s="192">
        <f t="shared" si="9"/>
        <v>0</v>
      </c>
      <c r="BL88" s="19" t="s">
        <v>354</v>
      </c>
      <c r="BM88" s="191" t="s">
        <v>1388</v>
      </c>
    </row>
    <row r="89" spans="1:65" s="2" customFormat="1" ht="37.9" customHeight="1">
      <c r="A89" s="36"/>
      <c r="B89" s="37"/>
      <c r="C89" s="180" t="s">
        <v>203</v>
      </c>
      <c r="D89" s="180" t="s">
        <v>148</v>
      </c>
      <c r="E89" s="181" t="s">
        <v>1389</v>
      </c>
      <c r="F89" s="182" t="s">
        <v>1390</v>
      </c>
      <c r="G89" s="183" t="s">
        <v>251</v>
      </c>
      <c r="H89" s="184">
        <v>1.5</v>
      </c>
      <c r="I89" s="185"/>
      <c r="J89" s="186">
        <f t="shared" si="0"/>
        <v>0</v>
      </c>
      <c r="K89" s="182" t="s">
        <v>19</v>
      </c>
      <c r="L89" s="41"/>
      <c r="M89" s="187" t="s">
        <v>19</v>
      </c>
      <c r="N89" s="188" t="s">
        <v>44</v>
      </c>
      <c r="O89" s="66"/>
      <c r="P89" s="189">
        <f t="shared" si="1"/>
        <v>0</v>
      </c>
      <c r="Q89" s="189">
        <v>0</v>
      </c>
      <c r="R89" s="189">
        <f t="shared" si="2"/>
        <v>0</v>
      </c>
      <c r="S89" s="189">
        <v>0</v>
      </c>
      <c r="T89" s="190">
        <f t="shared" si="3"/>
        <v>0</v>
      </c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R89" s="191" t="s">
        <v>354</v>
      </c>
      <c r="AT89" s="191" t="s">
        <v>148</v>
      </c>
      <c r="AU89" s="191" t="s">
        <v>83</v>
      </c>
      <c r="AY89" s="19" t="s">
        <v>146</v>
      </c>
      <c r="BE89" s="192">
        <f t="shared" si="4"/>
        <v>0</v>
      </c>
      <c r="BF89" s="192">
        <f t="shared" si="5"/>
        <v>0</v>
      </c>
      <c r="BG89" s="192">
        <f t="shared" si="6"/>
        <v>0</v>
      </c>
      <c r="BH89" s="192">
        <f t="shared" si="7"/>
        <v>0</v>
      </c>
      <c r="BI89" s="192">
        <f t="shared" si="8"/>
        <v>0</v>
      </c>
      <c r="BJ89" s="19" t="s">
        <v>81</v>
      </c>
      <c r="BK89" s="192">
        <f t="shared" si="9"/>
        <v>0</v>
      </c>
      <c r="BL89" s="19" t="s">
        <v>354</v>
      </c>
      <c r="BM89" s="191" t="s">
        <v>1391</v>
      </c>
    </row>
    <row r="90" spans="1:65" s="2" customFormat="1" ht="24.2" customHeight="1">
      <c r="A90" s="36"/>
      <c r="B90" s="37"/>
      <c r="C90" s="180" t="s">
        <v>211</v>
      </c>
      <c r="D90" s="180" t="s">
        <v>148</v>
      </c>
      <c r="E90" s="181" t="s">
        <v>1392</v>
      </c>
      <c r="F90" s="182" t="s">
        <v>1393</v>
      </c>
      <c r="G90" s="183" t="s">
        <v>361</v>
      </c>
      <c r="H90" s="184">
        <v>0.5</v>
      </c>
      <c r="I90" s="185"/>
      <c r="J90" s="186">
        <f t="shared" si="0"/>
        <v>0</v>
      </c>
      <c r="K90" s="182" t="s">
        <v>19</v>
      </c>
      <c r="L90" s="41"/>
      <c r="M90" s="187" t="s">
        <v>19</v>
      </c>
      <c r="N90" s="188" t="s">
        <v>44</v>
      </c>
      <c r="O90" s="66"/>
      <c r="P90" s="189">
        <f t="shared" si="1"/>
        <v>0</v>
      </c>
      <c r="Q90" s="189">
        <v>0</v>
      </c>
      <c r="R90" s="189">
        <f t="shared" si="2"/>
        <v>0</v>
      </c>
      <c r="S90" s="189">
        <v>0</v>
      </c>
      <c r="T90" s="190">
        <f t="shared" si="3"/>
        <v>0</v>
      </c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R90" s="191" t="s">
        <v>354</v>
      </c>
      <c r="AT90" s="191" t="s">
        <v>148</v>
      </c>
      <c r="AU90" s="191" t="s">
        <v>83</v>
      </c>
      <c r="AY90" s="19" t="s">
        <v>146</v>
      </c>
      <c r="BE90" s="192">
        <f t="shared" si="4"/>
        <v>0</v>
      </c>
      <c r="BF90" s="192">
        <f t="shared" si="5"/>
        <v>0</v>
      </c>
      <c r="BG90" s="192">
        <f t="shared" si="6"/>
        <v>0</v>
      </c>
      <c r="BH90" s="192">
        <f t="shared" si="7"/>
        <v>0</v>
      </c>
      <c r="BI90" s="192">
        <f t="shared" si="8"/>
        <v>0</v>
      </c>
      <c r="BJ90" s="19" t="s">
        <v>81</v>
      </c>
      <c r="BK90" s="192">
        <f t="shared" si="9"/>
        <v>0</v>
      </c>
      <c r="BL90" s="19" t="s">
        <v>354</v>
      </c>
      <c r="BM90" s="191" t="s">
        <v>1394</v>
      </c>
    </row>
    <row r="91" spans="1:65" s="2" customFormat="1" ht="16.5" customHeight="1">
      <c r="A91" s="36"/>
      <c r="B91" s="37"/>
      <c r="C91" s="180" t="s">
        <v>219</v>
      </c>
      <c r="D91" s="180" t="s">
        <v>148</v>
      </c>
      <c r="E91" s="181" t="s">
        <v>1395</v>
      </c>
      <c r="F91" s="182" t="s">
        <v>1396</v>
      </c>
      <c r="G91" s="183" t="s">
        <v>239</v>
      </c>
      <c r="H91" s="184">
        <v>1</v>
      </c>
      <c r="I91" s="185"/>
      <c r="J91" s="186">
        <f t="shared" si="0"/>
        <v>0</v>
      </c>
      <c r="K91" s="182" t="s">
        <v>19</v>
      </c>
      <c r="L91" s="41"/>
      <c r="M91" s="187" t="s">
        <v>19</v>
      </c>
      <c r="N91" s="188" t="s">
        <v>44</v>
      </c>
      <c r="O91" s="66"/>
      <c r="P91" s="189">
        <f t="shared" si="1"/>
        <v>0</v>
      </c>
      <c r="Q91" s="189">
        <v>0</v>
      </c>
      <c r="R91" s="189">
        <f t="shared" si="2"/>
        <v>0</v>
      </c>
      <c r="S91" s="189">
        <v>0</v>
      </c>
      <c r="T91" s="190">
        <f t="shared" si="3"/>
        <v>0</v>
      </c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R91" s="191" t="s">
        <v>354</v>
      </c>
      <c r="AT91" s="191" t="s">
        <v>148</v>
      </c>
      <c r="AU91" s="191" t="s">
        <v>83</v>
      </c>
      <c r="AY91" s="19" t="s">
        <v>146</v>
      </c>
      <c r="BE91" s="192">
        <f t="shared" si="4"/>
        <v>0</v>
      </c>
      <c r="BF91" s="192">
        <f t="shared" si="5"/>
        <v>0</v>
      </c>
      <c r="BG91" s="192">
        <f t="shared" si="6"/>
        <v>0</v>
      </c>
      <c r="BH91" s="192">
        <f t="shared" si="7"/>
        <v>0</v>
      </c>
      <c r="BI91" s="192">
        <f t="shared" si="8"/>
        <v>0</v>
      </c>
      <c r="BJ91" s="19" t="s">
        <v>81</v>
      </c>
      <c r="BK91" s="192">
        <f t="shared" si="9"/>
        <v>0</v>
      </c>
      <c r="BL91" s="19" t="s">
        <v>354</v>
      </c>
      <c r="BM91" s="191" t="s">
        <v>1397</v>
      </c>
    </row>
    <row r="92" spans="1:65" s="2" customFormat="1" ht="76.349999999999994" customHeight="1">
      <c r="A92" s="36"/>
      <c r="B92" s="37"/>
      <c r="C92" s="180" t="s">
        <v>227</v>
      </c>
      <c r="D92" s="180" t="s">
        <v>148</v>
      </c>
      <c r="E92" s="181" t="s">
        <v>1398</v>
      </c>
      <c r="F92" s="182" t="s">
        <v>1399</v>
      </c>
      <c r="G92" s="183" t="s">
        <v>239</v>
      </c>
      <c r="H92" s="184">
        <v>1</v>
      </c>
      <c r="I92" s="185"/>
      <c r="J92" s="186">
        <f t="shared" si="0"/>
        <v>0</v>
      </c>
      <c r="K92" s="182" t="s">
        <v>19</v>
      </c>
      <c r="L92" s="41"/>
      <c r="M92" s="187" t="s">
        <v>19</v>
      </c>
      <c r="N92" s="188" t="s">
        <v>44</v>
      </c>
      <c r="O92" s="66"/>
      <c r="P92" s="189">
        <f t="shared" si="1"/>
        <v>0</v>
      </c>
      <c r="Q92" s="189">
        <v>0</v>
      </c>
      <c r="R92" s="189">
        <f t="shared" si="2"/>
        <v>0</v>
      </c>
      <c r="S92" s="189">
        <v>0</v>
      </c>
      <c r="T92" s="190">
        <f t="shared" si="3"/>
        <v>0</v>
      </c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R92" s="191" t="s">
        <v>354</v>
      </c>
      <c r="AT92" s="191" t="s">
        <v>148</v>
      </c>
      <c r="AU92" s="191" t="s">
        <v>83</v>
      </c>
      <c r="AY92" s="19" t="s">
        <v>146</v>
      </c>
      <c r="BE92" s="192">
        <f t="shared" si="4"/>
        <v>0</v>
      </c>
      <c r="BF92" s="192">
        <f t="shared" si="5"/>
        <v>0</v>
      </c>
      <c r="BG92" s="192">
        <f t="shared" si="6"/>
        <v>0</v>
      </c>
      <c r="BH92" s="192">
        <f t="shared" si="7"/>
        <v>0</v>
      </c>
      <c r="BI92" s="192">
        <f t="shared" si="8"/>
        <v>0</v>
      </c>
      <c r="BJ92" s="19" t="s">
        <v>81</v>
      </c>
      <c r="BK92" s="192">
        <f t="shared" si="9"/>
        <v>0</v>
      </c>
      <c r="BL92" s="19" t="s">
        <v>354</v>
      </c>
      <c r="BM92" s="191" t="s">
        <v>1400</v>
      </c>
    </row>
    <row r="93" spans="1:65" s="2" customFormat="1" ht="37.9" customHeight="1">
      <c r="A93" s="36"/>
      <c r="B93" s="37"/>
      <c r="C93" s="180" t="s">
        <v>236</v>
      </c>
      <c r="D93" s="180" t="s">
        <v>148</v>
      </c>
      <c r="E93" s="181" t="s">
        <v>1401</v>
      </c>
      <c r="F93" s="182" t="s">
        <v>1402</v>
      </c>
      <c r="G93" s="183" t="s">
        <v>239</v>
      </c>
      <c r="H93" s="184">
        <v>1</v>
      </c>
      <c r="I93" s="185"/>
      <c r="J93" s="186">
        <f t="shared" si="0"/>
        <v>0</v>
      </c>
      <c r="K93" s="182" t="s">
        <v>19</v>
      </c>
      <c r="L93" s="41"/>
      <c r="M93" s="187" t="s">
        <v>19</v>
      </c>
      <c r="N93" s="188" t="s">
        <v>44</v>
      </c>
      <c r="O93" s="66"/>
      <c r="P93" s="189">
        <f t="shared" si="1"/>
        <v>0</v>
      </c>
      <c r="Q93" s="189">
        <v>0</v>
      </c>
      <c r="R93" s="189">
        <f t="shared" si="2"/>
        <v>0</v>
      </c>
      <c r="S93" s="189">
        <v>0</v>
      </c>
      <c r="T93" s="190">
        <f t="shared" si="3"/>
        <v>0</v>
      </c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R93" s="191" t="s">
        <v>354</v>
      </c>
      <c r="AT93" s="191" t="s">
        <v>148</v>
      </c>
      <c r="AU93" s="191" t="s">
        <v>83</v>
      </c>
      <c r="AY93" s="19" t="s">
        <v>146</v>
      </c>
      <c r="BE93" s="192">
        <f t="shared" si="4"/>
        <v>0</v>
      </c>
      <c r="BF93" s="192">
        <f t="shared" si="5"/>
        <v>0</v>
      </c>
      <c r="BG93" s="192">
        <f t="shared" si="6"/>
        <v>0</v>
      </c>
      <c r="BH93" s="192">
        <f t="shared" si="7"/>
        <v>0</v>
      </c>
      <c r="BI93" s="192">
        <f t="shared" si="8"/>
        <v>0</v>
      </c>
      <c r="BJ93" s="19" t="s">
        <v>81</v>
      </c>
      <c r="BK93" s="192">
        <f t="shared" si="9"/>
        <v>0</v>
      </c>
      <c r="BL93" s="19" t="s">
        <v>354</v>
      </c>
      <c r="BM93" s="191" t="s">
        <v>1403</v>
      </c>
    </row>
    <row r="94" spans="1:65" s="2" customFormat="1" ht="24.2" customHeight="1">
      <c r="A94" s="36"/>
      <c r="B94" s="37"/>
      <c r="C94" s="180" t="s">
        <v>241</v>
      </c>
      <c r="D94" s="180" t="s">
        <v>148</v>
      </c>
      <c r="E94" s="181" t="s">
        <v>1404</v>
      </c>
      <c r="F94" s="182" t="s">
        <v>1405</v>
      </c>
      <c r="G94" s="183" t="s">
        <v>239</v>
      </c>
      <c r="H94" s="184">
        <v>1</v>
      </c>
      <c r="I94" s="185"/>
      <c r="J94" s="186">
        <f t="shared" si="0"/>
        <v>0</v>
      </c>
      <c r="K94" s="182" t="s">
        <v>19</v>
      </c>
      <c r="L94" s="41"/>
      <c r="M94" s="187" t="s">
        <v>19</v>
      </c>
      <c r="N94" s="188" t="s">
        <v>44</v>
      </c>
      <c r="O94" s="66"/>
      <c r="P94" s="189">
        <f t="shared" si="1"/>
        <v>0</v>
      </c>
      <c r="Q94" s="189">
        <v>0</v>
      </c>
      <c r="R94" s="189">
        <f t="shared" si="2"/>
        <v>0</v>
      </c>
      <c r="S94" s="189">
        <v>0</v>
      </c>
      <c r="T94" s="190">
        <f t="shared" si="3"/>
        <v>0</v>
      </c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R94" s="191" t="s">
        <v>354</v>
      </c>
      <c r="AT94" s="191" t="s">
        <v>148</v>
      </c>
      <c r="AU94" s="191" t="s">
        <v>83</v>
      </c>
      <c r="AY94" s="19" t="s">
        <v>146</v>
      </c>
      <c r="BE94" s="192">
        <f t="shared" si="4"/>
        <v>0</v>
      </c>
      <c r="BF94" s="192">
        <f t="shared" si="5"/>
        <v>0</v>
      </c>
      <c r="BG94" s="192">
        <f t="shared" si="6"/>
        <v>0</v>
      </c>
      <c r="BH94" s="192">
        <f t="shared" si="7"/>
        <v>0</v>
      </c>
      <c r="BI94" s="192">
        <f t="shared" si="8"/>
        <v>0</v>
      </c>
      <c r="BJ94" s="19" t="s">
        <v>81</v>
      </c>
      <c r="BK94" s="192">
        <f t="shared" si="9"/>
        <v>0</v>
      </c>
      <c r="BL94" s="19" t="s">
        <v>354</v>
      </c>
      <c r="BM94" s="191" t="s">
        <v>1406</v>
      </c>
    </row>
    <row r="95" spans="1:65" s="2" customFormat="1" ht="24.2" customHeight="1">
      <c r="A95" s="36"/>
      <c r="B95" s="37"/>
      <c r="C95" s="180" t="s">
        <v>248</v>
      </c>
      <c r="D95" s="180" t="s">
        <v>148</v>
      </c>
      <c r="E95" s="181" t="s">
        <v>1407</v>
      </c>
      <c r="F95" s="182" t="s">
        <v>1408</v>
      </c>
      <c r="G95" s="183" t="s">
        <v>239</v>
      </c>
      <c r="H95" s="184">
        <v>1</v>
      </c>
      <c r="I95" s="185"/>
      <c r="J95" s="186">
        <f t="shared" si="0"/>
        <v>0</v>
      </c>
      <c r="K95" s="182" t="s">
        <v>19</v>
      </c>
      <c r="L95" s="41"/>
      <c r="M95" s="257" t="s">
        <v>19</v>
      </c>
      <c r="N95" s="258" t="s">
        <v>44</v>
      </c>
      <c r="O95" s="255"/>
      <c r="P95" s="259">
        <f t="shared" si="1"/>
        <v>0</v>
      </c>
      <c r="Q95" s="259">
        <v>0</v>
      </c>
      <c r="R95" s="259">
        <f t="shared" si="2"/>
        <v>0</v>
      </c>
      <c r="S95" s="259">
        <v>0</v>
      </c>
      <c r="T95" s="260">
        <f t="shared" si="3"/>
        <v>0</v>
      </c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R95" s="191" t="s">
        <v>354</v>
      </c>
      <c r="AT95" s="191" t="s">
        <v>148</v>
      </c>
      <c r="AU95" s="191" t="s">
        <v>83</v>
      </c>
      <c r="AY95" s="19" t="s">
        <v>146</v>
      </c>
      <c r="BE95" s="192">
        <f t="shared" si="4"/>
        <v>0</v>
      </c>
      <c r="BF95" s="192">
        <f t="shared" si="5"/>
        <v>0</v>
      </c>
      <c r="BG95" s="192">
        <f t="shared" si="6"/>
        <v>0</v>
      </c>
      <c r="BH95" s="192">
        <f t="shared" si="7"/>
        <v>0</v>
      </c>
      <c r="BI95" s="192">
        <f t="shared" si="8"/>
        <v>0</v>
      </c>
      <c r="BJ95" s="19" t="s">
        <v>81</v>
      </c>
      <c r="BK95" s="192">
        <f t="shared" si="9"/>
        <v>0</v>
      </c>
      <c r="BL95" s="19" t="s">
        <v>354</v>
      </c>
      <c r="BM95" s="191" t="s">
        <v>1409</v>
      </c>
    </row>
    <row r="96" spans="1:65" s="2" customFormat="1" ht="6.95" customHeight="1">
      <c r="A96" s="36"/>
      <c r="B96" s="49"/>
      <c r="C96" s="50"/>
      <c r="D96" s="50"/>
      <c r="E96" s="50"/>
      <c r="F96" s="50"/>
      <c r="G96" s="50"/>
      <c r="H96" s="50"/>
      <c r="I96" s="50"/>
      <c r="J96" s="50"/>
      <c r="K96" s="50"/>
      <c r="L96" s="41"/>
      <c r="M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</row>
  </sheetData>
  <sheetProtection algorithmName="SHA-512" hashValue="+OtxooO96U93hbElAlxdghkp3UD2k594SlS6qXOOjhK/F6HZux779/fWpTSFyWGiqEyHHtZTXy/hWHab1GNkDQ==" saltValue="EZQq4WfvvaradE+exSxCzBZltcXUChsE93UB1BD4WfzsPWqnSbi91WNxNIvYiQPduZh10GWPUkalgwZsjAi+gg==" spinCount="100000" sheet="1" objects="1" scenarios="1" formatColumns="0" formatRows="0" autoFilter="0"/>
  <autoFilter ref="C80:K95" xr:uid="{00000000-0009-0000-0000-000005000000}"/>
  <mergeCells count="9">
    <mergeCell ref="E50:H50"/>
    <mergeCell ref="E71:H71"/>
    <mergeCell ref="E73:H73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90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AT2" s="19" t="s">
        <v>102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2"/>
      <c r="AT3" s="19" t="s">
        <v>83</v>
      </c>
    </row>
    <row r="4" spans="1:46" s="1" customFormat="1" ht="24.95" customHeight="1">
      <c r="B4" s="22"/>
      <c r="D4" s="112" t="s">
        <v>103</v>
      </c>
      <c r="L4" s="22"/>
      <c r="M4" s="113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14" t="s">
        <v>16</v>
      </c>
      <c r="L6" s="22"/>
    </row>
    <row r="7" spans="1:46" s="1" customFormat="1" ht="16.5" customHeight="1">
      <c r="B7" s="22"/>
      <c r="E7" s="391" t="str">
        <f>'Rekapitulace stavby'!K6</f>
        <v>Novostavba termoskladu v Malých Hošticích</v>
      </c>
      <c r="F7" s="392"/>
      <c r="G7" s="392"/>
      <c r="H7" s="392"/>
      <c r="L7" s="22"/>
    </row>
    <row r="8" spans="1:46" s="2" customFormat="1" ht="12" customHeight="1">
      <c r="A8" s="36"/>
      <c r="B8" s="41"/>
      <c r="C8" s="36"/>
      <c r="D8" s="114" t="s">
        <v>104</v>
      </c>
      <c r="E8" s="36"/>
      <c r="F8" s="36"/>
      <c r="G8" s="36"/>
      <c r="H8" s="36"/>
      <c r="I8" s="36"/>
      <c r="J8" s="36"/>
      <c r="K8" s="36"/>
      <c r="L8" s="115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93" t="s">
        <v>1410</v>
      </c>
      <c r="F9" s="394"/>
      <c r="G9" s="394"/>
      <c r="H9" s="394"/>
      <c r="I9" s="36"/>
      <c r="J9" s="36"/>
      <c r="K9" s="36"/>
      <c r="L9" s="115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115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14" t="s">
        <v>18</v>
      </c>
      <c r="E11" s="36"/>
      <c r="F11" s="105" t="s">
        <v>19</v>
      </c>
      <c r="G11" s="36"/>
      <c r="H11" s="36"/>
      <c r="I11" s="114" t="s">
        <v>20</v>
      </c>
      <c r="J11" s="105" t="s">
        <v>19</v>
      </c>
      <c r="K11" s="36"/>
      <c r="L11" s="115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14" t="s">
        <v>21</v>
      </c>
      <c r="E12" s="36"/>
      <c r="F12" s="105" t="s">
        <v>22</v>
      </c>
      <c r="G12" s="36"/>
      <c r="H12" s="36"/>
      <c r="I12" s="114" t="s">
        <v>23</v>
      </c>
      <c r="J12" s="116" t="str">
        <f>'Rekapitulace stavby'!AN8</f>
        <v>13. 3. 2022</v>
      </c>
      <c r="K12" s="36"/>
      <c r="L12" s="115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41"/>
      <c r="C13" s="36"/>
      <c r="D13" s="36"/>
      <c r="E13" s="36"/>
      <c r="F13" s="36"/>
      <c r="G13" s="36"/>
      <c r="H13" s="36"/>
      <c r="I13" s="36"/>
      <c r="J13" s="36"/>
      <c r="K13" s="36"/>
      <c r="L13" s="115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14" t="s">
        <v>25</v>
      </c>
      <c r="E14" s="36"/>
      <c r="F14" s="36"/>
      <c r="G14" s="36"/>
      <c r="H14" s="36"/>
      <c r="I14" s="114" t="s">
        <v>26</v>
      </c>
      <c r="J14" s="105" t="s">
        <v>27</v>
      </c>
      <c r="K14" s="36"/>
      <c r="L14" s="115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5" t="s">
        <v>28</v>
      </c>
      <c r="F15" s="36"/>
      <c r="G15" s="36"/>
      <c r="H15" s="36"/>
      <c r="I15" s="114" t="s">
        <v>29</v>
      </c>
      <c r="J15" s="105" t="s">
        <v>19</v>
      </c>
      <c r="K15" s="36"/>
      <c r="L15" s="115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115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14" t="s">
        <v>30</v>
      </c>
      <c r="E17" s="36"/>
      <c r="F17" s="36"/>
      <c r="G17" s="36"/>
      <c r="H17" s="36"/>
      <c r="I17" s="114" t="s">
        <v>26</v>
      </c>
      <c r="J17" s="32" t="str">
        <f>'Rekapitulace stavby'!AN13</f>
        <v>Vyplň údaj</v>
      </c>
      <c r="K17" s="36"/>
      <c r="L17" s="11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95" t="str">
        <f>'Rekapitulace stavby'!E14</f>
        <v>Vyplň údaj</v>
      </c>
      <c r="F18" s="396"/>
      <c r="G18" s="396"/>
      <c r="H18" s="396"/>
      <c r="I18" s="114" t="s">
        <v>29</v>
      </c>
      <c r="J18" s="32" t="str">
        <f>'Rekapitulace stavby'!AN14</f>
        <v>Vyplň údaj</v>
      </c>
      <c r="K18" s="36"/>
      <c r="L18" s="115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115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14" t="s">
        <v>32</v>
      </c>
      <c r="E20" s="36"/>
      <c r="F20" s="36"/>
      <c r="G20" s="36"/>
      <c r="H20" s="36"/>
      <c r="I20" s="114" t="s">
        <v>26</v>
      </c>
      <c r="J20" s="105" t="s">
        <v>19</v>
      </c>
      <c r="K20" s="36"/>
      <c r="L20" s="115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5" t="s">
        <v>33</v>
      </c>
      <c r="F21" s="36"/>
      <c r="G21" s="36"/>
      <c r="H21" s="36"/>
      <c r="I21" s="114" t="s">
        <v>29</v>
      </c>
      <c r="J21" s="105" t="s">
        <v>19</v>
      </c>
      <c r="K21" s="36"/>
      <c r="L21" s="115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115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14" t="s">
        <v>35</v>
      </c>
      <c r="E23" s="36"/>
      <c r="F23" s="36"/>
      <c r="G23" s="36"/>
      <c r="H23" s="36"/>
      <c r="I23" s="114" t="s">
        <v>26</v>
      </c>
      <c r="J23" s="105" t="str">
        <f>IF('Rekapitulace stavby'!AN19="","",'Rekapitulace stavby'!AN19)</f>
        <v/>
      </c>
      <c r="K23" s="36"/>
      <c r="L23" s="115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5" t="str">
        <f>IF('Rekapitulace stavby'!E20="","",'Rekapitulace stavby'!E20)</f>
        <v xml:space="preserve"> </v>
      </c>
      <c r="F24" s="36"/>
      <c r="G24" s="36"/>
      <c r="H24" s="36"/>
      <c r="I24" s="114" t="s">
        <v>29</v>
      </c>
      <c r="J24" s="105" t="str">
        <f>IF('Rekapitulace stavby'!AN20="","",'Rekapitulace stavby'!AN20)</f>
        <v/>
      </c>
      <c r="K24" s="36"/>
      <c r="L24" s="115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115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14" t="s">
        <v>37</v>
      </c>
      <c r="E26" s="36"/>
      <c r="F26" s="36"/>
      <c r="G26" s="36"/>
      <c r="H26" s="36"/>
      <c r="I26" s="36"/>
      <c r="J26" s="36"/>
      <c r="K26" s="36"/>
      <c r="L26" s="115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71.25" customHeight="1">
      <c r="A27" s="117"/>
      <c r="B27" s="118"/>
      <c r="C27" s="117"/>
      <c r="D27" s="117"/>
      <c r="E27" s="397" t="s">
        <v>38</v>
      </c>
      <c r="F27" s="397"/>
      <c r="G27" s="397"/>
      <c r="H27" s="397"/>
      <c r="I27" s="117"/>
      <c r="J27" s="117"/>
      <c r="K27" s="117"/>
      <c r="L27" s="119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115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20"/>
      <c r="E29" s="120"/>
      <c r="F29" s="120"/>
      <c r="G29" s="120"/>
      <c r="H29" s="120"/>
      <c r="I29" s="120"/>
      <c r="J29" s="120"/>
      <c r="K29" s="120"/>
      <c r="L29" s="115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21" t="s">
        <v>39</v>
      </c>
      <c r="E30" s="36"/>
      <c r="F30" s="36"/>
      <c r="G30" s="36"/>
      <c r="H30" s="36"/>
      <c r="I30" s="36"/>
      <c r="J30" s="122">
        <f>ROUND(J80, 2)</f>
        <v>0</v>
      </c>
      <c r="K30" s="36"/>
      <c r="L30" s="115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20"/>
      <c r="E31" s="120"/>
      <c r="F31" s="120"/>
      <c r="G31" s="120"/>
      <c r="H31" s="120"/>
      <c r="I31" s="120"/>
      <c r="J31" s="120"/>
      <c r="K31" s="120"/>
      <c r="L31" s="115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23" t="s">
        <v>41</v>
      </c>
      <c r="G32" s="36"/>
      <c r="H32" s="36"/>
      <c r="I32" s="123" t="s">
        <v>40</v>
      </c>
      <c r="J32" s="123" t="s">
        <v>42</v>
      </c>
      <c r="K32" s="36"/>
      <c r="L32" s="115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24" t="s">
        <v>43</v>
      </c>
      <c r="E33" s="114" t="s">
        <v>44</v>
      </c>
      <c r="F33" s="125">
        <f>ROUND((SUM(BE80:BE89)),  2)</f>
        <v>0</v>
      </c>
      <c r="G33" s="36"/>
      <c r="H33" s="36"/>
      <c r="I33" s="126">
        <v>0.21</v>
      </c>
      <c r="J33" s="125">
        <f>ROUND(((SUM(BE80:BE89))*I33),  2)</f>
        <v>0</v>
      </c>
      <c r="K33" s="36"/>
      <c r="L33" s="115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14" t="s">
        <v>45</v>
      </c>
      <c r="F34" s="125">
        <f>ROUND((SUM(BF80:BF89)),  2)</f>
        <v>0</v>
      </c>
      <c r="G34" s="36"/>
      <c r="H34" s="36"/>
      <c r="I34" s="126">
        <v>0.15</v>
      </c>
      <c r="J34" s="125">
        <f>ROUND(((SUM(BF80:BF89))*I34),  2)</f>
        <v>0</v>
      </c>
      <c r="K34" s="36"/>
      <c r="L34" s="115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14" t="s">
        <v>46</v>
      </c>
      <c r="F35" s="125">
        <f>ROUND((SUM(BG80:BG89)),  2)</f>
        <v>0</v>
      </c>
      <c r="G35" s="36"/>
      <c r="H35" s="36"/>
      <c r="I35" s="126">
        <v>0.21</v>
      </c>
      <c r="J35" s="125">
        <f>0</f>
        <v>0</v>
      </c>
      <c r="K35" s="36"/>
      <c r="L35" s="115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14" t="s">
        <v>47</v>
      </c>
      <c r="F36" s="125">
        <f>ROUND((SUM(BH80:BH89)),  2)</f>
        <v>0</v>
      </c>
      <c r="G36" s="36"/>
      <c r="H36" s="36"/>
      <c r="I36" s="126">
        <v>0.15</v>
      </c>
      <c r="J36" s="125">
        <f>0</f>
        <v>0</v>
      </c>
      <c r="K36" s="36"/>
      <c r="L36" s="115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14" t="s">
        <v>48</v>
      </c>
      <c r="F37" s="125">
        <f>ROUND((SUM(BI80:BI89)),  2)</f>
        <v>0</v>
      </c>
      <c r="G37" s="36"/>
      <c r="H37" s="36"/>
      <c r="I37" s="126">
        <v>0</v>
      </c>
      <c r="J37" s="125">
        <f>0</f>
        <v>0</v>
      </c>
      <c r="K37" s="36"/>
      <c r="L37" s="115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115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7"/>
      <c r="D39" s="128" t="s">
        <v>49</v>
      </c>
      <c r="E39" s="129"/>
      <c r="F39" s="129"/>
      <c r="G39" s="130" t="s">
        <v>50</v>
      </c>
      <c r="H39" s="131" t="s">
        <v>51</v>
      </c>
      <c r="I39" s="129"/>
      <c r="J39" s="132">
        <f>SUM(J30:J37)</f>
        <v>0</v>
      </c>
      <c r="K39" s="133"/>
      <c r="L39" s="115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34"/>
      <c r="C40" s="135"/>
      <c r="D40" s="135"/>
      <c r="E40" s="135"/>
      <c r="F40" s="135"/>
      <c r="G40" s="135"/>
      <c r="H40" s="135"/>
      <c r="I40" s="135"/>
      <c r="J40" s="135"/>
      <c r="K40" s="135"/>
      <c r="L40" s="115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36"/>
      <c r="C44" s="137"/>
      <c r="D44" s="137"/>
      <c r="E44" s="137"/>
      <c r="F44" s="137"/>
      <c r="G44" s="137"/>
      <c r="H44" s="137"/>
      <c r="I44" s="137"/>
      <c r="J44" s="137"/>
      <c r="K44" s="137"/>
      <c r="L44" s="115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5" t="s">
        <v>106</v>
      </c>
      <c r="D45" s="38"/>
      <c r="E45" s="38"/>
      <c r="F45" s="38"/>
      <c r="G45" s="38"/>
      <c r="H45" s="38"/>
      <c r="I45" s="38"/>
      <c r="J45" s="38"/>
      <c r="K45" s="38"/>
      <c r="L45" s="115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115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38"/>
      <c r="J47" s="38"/>
      <c r="K47" s="38"/>
      <c r="L47" s="115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89" t="str">
        <f>E7</f>
        <v>Novostavba termoskladu v Malých Hošticích</v>
      </c>
      <c r="F48" s="390"/>
      <c r="G48" s="390"/>
      <c r="H48" s="390"/>
      <c r="I48" s="38"/>
      <c r="J48" s="38"/>
      <c r="K48" s="38"/>
      <c r="L48" s="115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104</v>
      </c>
      <c r="D49" s="38"/>
      <c r="E49" s="38"/>
      <c r="F49" s="38"/>
      <c r="G49" s="38"/>
      <c r="H49" s="38"/>
      <c r="I49" s="38"/>
      <c r="J49" s="38"/>
      <c r="K49" s="38"/>
      <c r="L49" s="115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77" t="str">
        <f>E9</f>
        <v>VON - Vedlejší a ostatní rozpočtové náklady</v>
      </c>
      <c r="F50" s="388"/>
      <c r="G50" s="388"/>
      <c r="H50" s="388"/>
      <c r="I50" s="38"/>
      <c r="J50" s="38"/>
      <c r="K50" s="38"/>
      <c r="L50" s="115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115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21</v>
      </c>
      <c r="D52" s="38"/>
      <c r="E52" s="38"/>
      <c r="F52" s="29" t="str">
        <f>F12</f>
        <v>k.ú. Malé Hoštice, parc.č. 363/1</v>
      </c>
      <c r="G52" s="38"/>
      <c r="H52" s="38"/>
      <c r="I52" s="31" t="s">
        <v>23</v>
      </c>
      <c r="J52" s="61" t="str">
        <f>IF(J12="","",J12)</f>
        <v>13. 3. 2022</v>
      </c>
      <c r="K52" s="38"/>
      <c r="L52" s="115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115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5.2" customHeight="1">
      <c r="A54" s="36"/>
      <c r="B54" s="37"/>
      <c r="C54" s="31" t="s">
        <v>25</v>
      </c>
      <c r="D54" s="38"/>
      <c r="E54" s="38"/>
      <c r="F54" s="29" t="str">
        <f>E15</f>
        <v>ZP Otice, a.s., Hlavní 266, 747 81 Otice</v>
      </c>
      <c r="G54" s="38"/>
      <c r="H54" s="38"/>
      <c r="I54" s="31" t="s">
        <v>32</v>
      </c>
      <c r="J54" s="34" t="str">
        <f>E21</f>
        <v>Ing. Martin Heider</v>
      </c>
      <c r="K54" s="38"/>
      <c r="L54" s="115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1" t="s">
        <v>30</v>
      </c>
      <c r="D55" s="38"/>
      <c r="E55" s="38"/>
      <c r="F55" s="29" t="str">
        <f>IF(E18="","",E18)</f>
        <v>Vyplň údaj</v>
      </c>
      <c r="G55" s="38"/>
      <c r="H55" s="38"/>
      <c r="I55" s="31" t="s">
        <v>35</v>
      </c>
      <c r="J55" s="34" t="str">
        <f>E24</f>
        <v xml:space="preserve"> </v>
      </c>
      <c r="K55" s="38"/>
      <c r="L55" s="115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115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38" t="s">
        <v>107</v>
      </c>
      <c r="D57" s="139"/>
      <c r="E57" s="139"/>
      <c r="F57" s="139"/>
      <c r="G57" s="139"/>
      <c r="H57" s="139"/>
      <c r="I57" s="139"/>
      <c r="J57" s="140" t="s">
        <v>108</v>
      </c>
      <c r="K57" s="139"/>
      <c r="L57" s="115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115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41" t="s">
        <v>71</v>
      </c>
      <c r="D59" s="38"/>
      <c r="E59" s="38"/>
      <c r="F59" s="38"/>
      <c r="G59" s="38"/>
      <c r="H59" s="38"/>
      <c r="I59" s="38"/>
      <c r="J59" s="79">
        <f>J80</f>
        <v>0</v>
      </c>
      <c r="K59" s="38"/>
      <c r="L59" s="115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109</v>
      </c>
    </row>
    <row r="60" spans="1:47" s="9" customFormat="1" ht="24.95" customHeight="1">
      <c r="B60" s="142"/>
      <c r="C60" s="143"/>
      <c r="D60" s="144" t="s">
        <v>1411</v>
      </c>
      <c r="E60" s="145"/>
      <c r="F60" s="145"/>
      <c r="G60" s="145"/>
      <c r="H60" s="145"/>
      <c r="I60" s="145"/>
      <c r="J60" s="146">
        <f>J81</f>
        <v>0</v>
      </c>
      <c r="K60" s="143"/>
      <c r="L60" s="147"/>
    </row>
    <row r="61" spans="1:47" s="2" customFormat="1" ht="21.75" customHeight="1">
      <c r="A61" s="36"/>
      <c r="B61" s="37"/>
      <c r="C61" s="38"/>
      <c r="D61" s="38"/>
      <c r="E61" s="38"/>
      <c r="F61" s="38"/>
      <c r="G61" s="38"/>
      <c r="H61" s="38"/>
      <c r="I61" s="38"/>
      <c r="J61" s="38"/>
      <c r="K61" s="38"/>
      <c r="L61" s="115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47" s="2" customFormat="1" ht="6.95" customHeight="1">
      <c r="A62" s="36"/>
      <c r="B62" s="49"/>
      <c r="C62" s="50"/>
      <c r="D62" s="50"/>
      <c r="E62" s="50"/>
      <c r="F62" s="50"/>
      <c r="G62" s="50"/>
      <c r="H62" s="50"/>
      <c r="I62" s="50"/>
      <c r="J62" s="50"/>
      <c r="K62" s="50"/>
      <c r="L62" s="115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</row>
    <row r="66" spans="1:63" s="2" customFormat="1" ht="6.95" customHeight="1">
      <c r="A66" s="36"/>
      <c r="B66" s="51"/>
      <c r="C66" s="52"/>
      <c r="D66" s="52"/>
      <c r="E66" s="52"/>
      <c r="F66" s="52"/>
      <c r="G66" s="52"/>
      <c r="H66" s="52"/>
      <c r="I66" s="52"/>
      <c r="J66" s="52"/>
      <c r="K66" s="52"/>
      <c r="L66" s="115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</row>
    <row r="67" spans="1:63" s="2" customFormat="1" ht="24.95" customHeight="1">
      <c r="A67" s="36"/>
      <c r="B67" s="37"/>
      <c r="C67" s="25" t="s">
        <v>131</v>
      </c>
      <c r="D67" s="38"/>
      <c r="E67" s="38"/>
      <c r="F67" s="38"/>
      <c r="G67" s="38"/>
      <c r="H67" s="38"/>
      <c r="I67" s="38"/>
      <c r="J67" s="38"/>
      <c r="K67" s="38"/>
      <c r="L67" s="115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</row>
    <row r="68" spans="1:63" s="2" customFormat="1" ht="6.95" customHeight="1">
      <c r="A68" s="36"/>
      <c r="B68" s="37"/>
      <c r="C68" s="38"/>
      <c r="D68" s="38"/>
      <c r="E68" s="38"/>
      <c r="F68" s="38"/>
      <c r="G68" s="38"/>
      <c r="H68" s="38"/>
      <c r="I68" s="38"/>
      <c r="J68" s="38"/>
      <c r="K68" s="38"/>
      <c r="L68" s="115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</row>
    <row r="69" spans="1:63" s="2" customFormat="1" ht="12" customHeight="1">
      <c r="A69" s="36"/>
      <c r="B69" s="37"/>
      <c r="C69" s="31" t="s">
        <v>16</v>
      </c>
      <c r="D69" s="38"/>
      <c r="E69" s="38"/>
      <c r="F69" s="38"/>
      <c r="G69" s="38"/>
      <c r="H69" s="38"/>
      <c r="I69" s="38"/>
      <c r="J69" s="38"/>
      <c r="K69" s="38"/>
      <c r="L69" s="115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</row>
    <row r="70" spans="1:63" s="2" customFormat="1" ht="16.5" customHeight="1">
      <c r="A70" s="36"/>
      <c r="B70" s="37"/>
      <c r="C70" s="38"/>
      <c r="D70" s="38"/>
      <c r="E70" s="389" t="str">
        <f>E7</f>
        <v>Novostavba termoskladu v Malých Hošticích</v>
      </c>
      <c r="F70" s="390"/>
      <c r="G70" s="390"/>
      <c r="H70" s="390"/>
      <c r="I70" s="38"/>
      <c r="J70" s="38"/>
      <c r="K70" s="38"/>
      <c r="L70" s="115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</row>
    <row r="71" spans="1:63" s="2" customFormat="1" ht="12" customHeight="1">
      <c r="A71" s="36"/>
      <c r="B71" s="37"/>
      <c r="C71" s="31" t="s">
        <v>104</v>
      </c>
      <c r="D71" s="38"/>
      <c r="E71" s="38"/>
      <c r="F71" s="38"/>
      <c r="G71" s="38"/>
      <c r="H71" s="38"/>
      <c r="I71" s="38"/>
      <c r="J71" s="38"/>
      <c r="K71" s="38"/>
      <c r="L71" s="115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2" spans="1:63" s="2" customFormat="1" ht="16.5" customHeight="1">
      <c r="A72" s="36"/>
      <c r="B72" s="37"/>
      <c r="C72" s="38"/>
      <c r="D72" s="38"/>
      <c r="E72" s="377" t="str">
        <f>E9</f>
        <v>VON - Vedlejší a ostatní rozpočtové náklady</v>
      </c>
      <c r="F72" s="388"/>
      <c r="G72" s="388"/>
      <c r="H72" s="388"/>
      <c r="I72" s="38"/>
      <c r="J72" s="38"/>
      <c r="K72" s="38"/>
      <c r="L72" s="115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63" s="2" customFormat="1" ht="6.95" customHeight="1">
      <c r="A73" s="36"/>
      <c r="B73" s="37"/>
      <c r="C73" s="38"/>
      <c r="D73" s="38"/>
      <c r="E73" s="38"/>
      <c r="F73" s="38"/>
      <c r="G73" s="38"/>
      <c r="H73" s="38"/>
      <c r="I73" s="38"/>
      <c r="J73" s="38"/>
      <c r="K73" s="38"/>
      <c r="L73" s="115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63" s="2" customFormat="1" ht="12" customHeight="1">
      <c r="A74" s="36"/>
      <c r="B74" s="37"/>
      <c r="C74" s="31" t="s">
        <v>21</v>
      </c>
      <c r="D74" s="38"/>
      <c r="E74" s="38"/>
      <c r="F74" s="29" t="str">
        <f>F12</f>
        <v>k.ú. Malé Hoštice, parc.č. 363/1</v>
      </c>
      <c r="G74" s="38"/>
      <c r="H74" s="38"/>
      <c r="I74" s="31" t="s">
        <v>23</v>
      </c>
      <c r="J74" s="61" t="str">
        <f>IF(J12="","",J12)</f>
        <v>13. 3. 2022</v>
      </c>
      <c r="K74" s="38"/>
      <c r="L74" s="115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63" s="2" customFormat="1" ht="6.95" customHeight="1">
      <c r="A75" s="36"/>
      <c r="B75" s="37"/>
      <c r="C75" s="38"/>
      <c r="D75" s="38"/>
      <c r="E75" s="38"/>
      <c r="F75" s="38"/>
      <c r="G75" s="38"/>
      <c r="H75" s="38"/>
      <c r="I75" s="38"/>
      <c r="J75" s="38"/>
      <c r="K75" s="38"/>
      <c r="L75" s="115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63" s="2" customFormat="1" ht="15.2" customHeight="1">
      <c r="A76" s="36"/>
      <c r="B76" s="37"/>
      <c r="C76" s="31" t="s">
        <v>25</v>
      </c>
      <c r="D76" s="38"/>
      <c r="E76" s="38"/>
      <c r="F76" s="29" t="str">
        <f>E15</f>
        <v>ZP Otice, a.s., Hlavní 266, 747 81 Otice</v>
      </c>
      <c r="G76" s="38"/>
      <c r="H76" s="38"/>
      <c r="I76" s="31" t="s">
        <v>32</v>
      </c>
      <c r="J76" s="34" t="str">
        <f>E21</f>
        <v>Ing. Martin Heider</v>
      </c>
      <c r="K76" s="38"/>
      <c r="L76" s="115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63" s="2" customFormat="1" ht="15.2" customHeight="1">
      <c r="A77" s="36"/>
      <c r="B77" s="37"/>
      <c r="C77" s="31" t="s">
        <v>30</v>
      </c>
      <c r="D77" s="38"/>
      <c r="E77" s="38"/>
      <c r="F77" s="29" t="str">
        <f>IF(E18="","",E18)</f>
        <v>Vyplň údaj</v>
      </c>
      <c r="G77" s="38"/>
      <c r="H77" s="38"/>
      <c r="I77" s="31" t="s">
        <v>35</v>
      </c>
      <c r="J77" s="34" t="str">
        <f>E24</f>
        <v xml:space="preserve"> </v>
      </c>
      <c r="K77" s="38"/>
      <c r="L77" s="115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63" s="2" customFormat="1" ht="10.35" customHeight="1">
      <c r="A78" s="36"/>
      <c r="B78" s="37"/>
      <c r="C78" s="38"/>
      <c r="D78" s="38"/>
      <c r="E78" s="38"/>
      <c r="F78" s="38"/>
      <c r="G78" s="38"/>
      <c r="H78" s="38"/>
      <c r="I78" s="38"/>
      <c r="J78" s="38"/>
      <c r="K78" s="38"/>
      <c r="L78" s="115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63" s="11" customFormat="1" ht="29.25" customHeight="1">
      <c r="A79" s="153"/>
      <c r="B79" s="154"/>
      <c r="C79" s="155" t="s">
        <v>132</v>
      </c>
      <c r="D79" s="156" t="s">
        <v>58</v>
      </c>
      <c r="E79" s="156" t="s">
        <v>54</v>
      </c>
      <c r="F79" s="156" t="s">
        <v>55</v>
      </c>
      <c r="G79" s="156" t="s">
        <v>133</v>
      </c>
      <c r="H79" s="156" t="s">
        <v>134</v>
      </c>
      <c r="I79" s="156" t="s">
        <v>135</v>
      </c>
      <c r="J79" s="156" t="s">
        <v>108</v>
      </c>
      <c r="K79" s="157" t="s">
        <v>136</v>
      </c>
      <c r="L79" s="158"/>
      <c r="M79" s="70" t="s">
        <v>19</v>
      </c>
      <c r="N79" s="71" t="s">
        <v>43</v>
      </c>
      <c r="O79" s="71" t="s">
        <v>137</v>
      </c>
      <c r="P79" s="71" t="s">
        <v>138</v>
      </c>
      <c r="Q79" s="71" t="s">
        <v>139</v>
      </c>
      <c r="R79" s="71" t="s">
        <v>140</v>
      </c>
      <c r="S79" s="71" t="s">
        <v>141</v>
      </c>
      <c r="T79" s="72" t="s">
        <v>142</v>
      </c>
      <c r="U79" s="153"/>
      <c r="V79" s="153"/>
      <c r="W79" s="153"/>
      <c r="X79" s="153"/>
      <c r="Y79" s="153"/>
      <c r="Z79" s="153"/>
      <c r="AA79" s="153"/>
      <c r="AB79" s="153"/>
      <c r="AC79" s="153"/>
      <c r="AD79" s="153"/>
      <c r="AE79" s="153"/>
    </row>
    <row r="80" spans="1:63" s="2" customFormat="1" ht="22.9" customHeight="1">
      <c r="A80" s="36"/>
      <c r="B80" s="37"/>
      <c r="C80" s="77" t="s">
        <v>143</v>
      </c>
      <c r="D80" s="38"/>
      <c r="E80" s="38"/>
      <c r="F80" s="38"/>
      <c r="G80" s="38"/>
      <c r="H80" s="38"/>
      <c r="I80" s="38"/>
      <c r="J80" s="159">
        <f>BK80</f>
        <v>0</v>
      </c>
      <c r="K80" s="38"/>
      <c r="L80" s="41"/>
      <c r="M80" s="73"/>
      <c r="N80" s="160"/>
      <c r="O80" s="74"/>
      <c r="P80" s="161">
        <f>P81</f>
        <v>0</v>
      </c>
      <c r="Q80" s="74"/>
      <c r="R80" s="161">
        <f>R81</f>
        <v>0</v>
      </c>
      <c r="S80" s="74"/>
      <c r="T80" s="162">
        <f>T81</f>
        <v>0</v>
      </c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T80" s="19" t="s">
        <v>72</v>
      </c>
      <c r="AU80" s="19" t="s">
        <v>109</v>
      </c>
      <c r="BK80" s="163">
        <f>BK81</f>
        <v>0</v>
      </c>
    </row>
    <row r="81" spans="1:65" s="12" customFormat="1" ht="25.9" customHeight="1">
      <c r="B81" s="164"/>
      <c r="C81" s="165"/>
      <c r="D81" s="166" t="s">
        <v>72</v>
      </c>
      <c r="E81" s="167" t="s">
        <v>1412</v>
      </c>
      <c r="F81" s="167" t="s">
        <v>1413</v>
      </c>
      <c r="G81" s="165"/>
      <c r="H81" s="165"/>
      <c r="I81" s="168"/>
      <c r="J81" s="169">
        <f>BK81</f>
        <v>0</v>
      </c>
      <c r="K81" s="165"/>
      <c r="L81" s="170"/>
      <c r="M81" s="171"/>
      <c r="N81" s="172"/>
      <c r="O81" s="172"/>
      <c r="P81" s="173">
        <f>SUM(P82:P89)</f>
        <v>0</v>
      </c>
      <c r="Q81" s="172"/>
      <c r="R81" s="173">
        <f>SUM(R82:R89)</f>
        <v>0</v>
      </c>
      <c r="S81" s="172"/>
      <c r="T81" s="174">
        <f>SUM(T82:T89)</f>
        <v>0</v>
      </c>
      <c r="AR81" s="175" t="s">
        <v>198</v>
      </c>
      <c r="AT81" s="176" t="s">
        <v>72</v>
      </c>
      <c r="AU81" s="176" t="s">
        <v>73</v>
      </c>
      <c r="AY81" s="175" t="s">
        <v>146</v>
      </c>
      <c r="BK81" s="177">
        <f>SUM(BK82:BK89)</f>
        <v>0</v>
      </c>
    </row>
    <row r="82" spans="1:65" s="2" customFormat="1" ht="55.5" customHeight="1">
      <c r="A82" s="36"/>
      <c r="B82" s="37"/>
      <c r="C82" s="180" t="s">
        <v>81</v>
      </c>
      <c r="D82" s="180" t="s">
        <v>148</v>
      </c>
      <c r="E82" s="181" t="s">
        <v>1414</v>
      </c>
      <c r="F82" s="182" t="s">
        <v>1415</v>
      </c>
      <c r="G82" s="183" t="s">
        <v>239</v>
      </c>
      <c r="H82" s="184">
        <v>1</v>
      </c>
      <c r="I82" s="185"/>
      <c r="J82" s="186">
        <f t="shared" ref="J82:J89" si="0">ROUND(I82*H82,2)</f>
        <v>0</v>
      </c>
      <c r="K82" s="182" t="s">
        <v>19</v>
      </c>
      <c r="L82" s="41"/>
      <c r="M82" s="187" t="s">
        <v>19</v>
      </c>
      <c r="N82" s="188" t="s">
        <v>44</v>
      </c>
      <c r="O82" s="66"/>
      <c r="P82" s="189">
        <f t="shared" ref="P82:P89" si="1">O82*H82</f>
        <v>0</v>
      </c>
      <c r="Q82" s="189">
        <v>0</v>
      </c>
      <c r="R82" s="189">
        <f t="shared" ref="R82:R89" si="2">Q82*H82</f>
        <v>0</v>
      </c>
      <c r="S82" s="189">
        <v>0</v>
      </c>
      <c r="T82" s="190">
        <f t="shared" ref="T82:T89" si="3">S82*H82</f>
        <v>0</v>
      </c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R82" s="191" t="s">
        <v>1416</v>
      </c>
      <c r="AT82" s="191" t="s">
        <v>148</v>
      </c>
      <c r="AU82" s="191" t="s">
        <v>81</v>
      </c>
      <c r="AY82" s="19" t="s">
        <v>146</v>
      </c>
      <c r="BE82" s="192">
        <f t="shared" ref="BE82:BE89" si="4">IF(N82="základní",J82,0)</f>
        <v>0</v>
      </c>
      <c r="BF82" s="192">
        <f t="shared" ref="BF82:BF89" si="5">IF(N82="snížená",J82,0)</f>
        <v>0</v>
      </c>
      <c r="BG82" s="192">
        <f t="shared" ref="BG82:BG89" si="6">IF(N82="zákl. přenesená",J82,0)</f>
        <v>0</v>
      </c>
      <c r="BH82" s="192">
        <f t="shared" ref="BH82:BH89" si="7">IF(N82="sníž. přenesená",J82,0)</f>
        <v>0</v>
      </c>
      <c r="BI82" s="192">
        <f t="shared" ref="BI82:BI89" si="8">IF(N82="nulová",J82,0)</f>
        <v>0</v>
      </c>
      <c r="BJ82" s="19" t="s">
        <v>81</v>
      </c>
      <c r="BK82" s="192">
        <f t="shared" ref="BK82:BK89" si="9">ROUND(I82*H82,2)</f>
        <v>0</v>
      </c>
      <c r="BL82" s="19" t="s">
        <v>1416</v>
      </c>
      <c r="BM82" s="191" t="s">
        <v>1417</v>
      </c>
    </row>
    <row r="83" spans="1:65" s="2" customFormat="1" ht="76.349999999999994" customHeight="1">
      <c r="A83" s="36"/>
      <c r="B83" s="37"/>
      <c r="C83" s="180" t="s">
        <v>83</v>
      </c>
      <c r="D83" s="180" t="s">
        <v>148</v>
      </c>
      <c r="E83" s="181" t="s">
        <v>1418</v>
      </c>
      <c r="F83" s="182" t="s">
        <v>1419</v>
      </c>
      <c r="G83" s="183" t="s">
        <v>239</v>
      </c>
      <c r="H83" s="184">
        <v>1</v>
      </c>
      <c r="I83" s="185"/>
      <c r="J83" s="186">
        <f t="shared" si="0"/>
        <v>0</v>
      </c>
      <c r="K83" s="182" t="s">
        <v>19</v>
      </c>
      <c r="L83" s="41"/>
      <c r="M83" s="187" t="s">
        <v>19</v>
      </c>
      <c r="N83" s="188" t="s">
        <v>44</v>
      </c>
      <c r="O83" s="66"/>
      <c r="P83" s="189">
        <f t="shared" si="1"/>
        <v>0</v>
      </c>
      <c r="Q83" s="189">
        <v>0</v>
      </c>
      <c r="R83" s="189">
        <f t="shared" si="2"/>
        <v>0</v>
      </c>
      <c r="S83" s="189">
        <v>0</v>
      </c>
      <c r="T83" s="190">
        <f t="shared" si="3"/>
        <v>0</v>
      </c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R83" s="191" t="s">
        <v>1416</v>
      </c>
      <c r="AT83" s="191" t="s">
        <v>148</v>
      </c>
      <c r="AU83" s="191" t="s">
        <v>81</v>
      </c>
      <c r="AY83" s="19" t="s">
        <v>146</v>
      </c>
      <c r="BE83" s="192">
        <f t="shared" si="4"/>
        <v>0</v>
      </c>
      <c r="BF83" s="192">
        <f t="shared" si="5"/>
        <v>0</v>
      </c>
      <c r="BG83" s="192">
        <f t="shared" si="6"/>
        <v>0</v>
      </c>
      <c r="BH83" s="192">
        <f t="shared" si="7"/>
        <v>0</v>
      </c>
      <c r="BI83" s="192">
        <f t="shared" si="8"/>
        <v>0</v>
      </c>
      <c r="BJ83" s="19" t="s">
        <v>81</v>
      </c>
      <c r="BK83" s="192">
        <f t="shared" si="9"/>
        <v>0</v>
      </c>
      <c r="BL83" s="19" t="s">
        <v>1416</v>
      </c>
      <c r="BM83" s="191" t="s">
        <v>1420</v>
      </c>
    </row>
    <row r="84" spans="1:65" s="2" customFormat="1" ht="24.2" customHeight="1">
      <c r="A84" s="36"/>
      <c r="B84" s="37"/>
      <c r="C84" s="180" t="s">
        <v>176</v>
      </c>
      <c r="D84" s="180" t="s">
        <v>148</v>
      </c>
      <c r="E84" s="181" t="s">
        <v>1421</v>
      </c>
      <c r="F84" s="182" t="s">
        <v>1422</v>
      </c>
      <c r="G84" s="183" t="s">
        <v>239</v>
      </c>
      <c r="H84" s="184">
        <v>1</v>
      </c>
      <c r="I84" s="185"/>
      <c r="J84" s="186">
        <f t="shared" si="0"/>
        <v>0</v>
      </c>
      <c r="K84" s="182" t="s">
        <v>19</v>
      </c>
      <c r="L84" s="41"/>
      <c r="M84" s="187" t="s">
        <v>19</v>
      </c>
      <c r="N84" s="188" t="s">
        <v>44</v>
      </c>
      <c r="O84" s="66"/>
      <c r="P84" s="189">
        <f t="shared" si="1"/>
        <v>0</v>
      </c>
      <c r="Q84" s="189">
        <v>0</v>
      </c>
      <c r="R84" s="189">
        <f t="shared" si="2"/>
        <v>0</v>
      </c>
      <c r="S84" s="189">
        <v>0</v>
      </c>
      <c r="T84" s="190">
        <f t="shared" si="3"/>
        <v>0</v>
      </c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R84" s="191" t="s">
        <v>1416</v>
      </c>
      <c r="AT84" s="191" t="s">
        <v>148</v>
      </c>
      <c r="AU84" s="191" t="s">
        <v>81</v>
      </c>
      <c r="AY84" s="19" t="s">
        <v>146</v>
      </c>
      <c r="BE84" s="192">
        <f t="shared" si="4"/>
        <v>0</v>
      </c>
      <c r="BF84" s="192">
        <f t="shared" si="5"/>
        <v>0</v>
      </c>
      <c r="BG84" s="192">
        <f t="shared" si="6"/>
        <v>0</v>
      </c>
      <c r="BH84" s="192">
        <f t="shared" si="7"/>
        <v>0</v>
      </c>
      <c r="BI84" s="192">
        <f t="shared" si="8"/>
        <v>0</v>
      </c>
      <c r="BJ84" s="19" t="s">
        <v>81</v>
      </c>
      <c r="BK84" s="192">
        <f t="shared" si="9"/>
        <v>0</v>
      </c>
      <c r="BL84" s="19" t="s">
        <v>1416</v>
      </c>
      <c r="BM84" s="191" t="s">
        <v>1423</v>
      </c>
    </row>
    <row r="85" spans="1:65" s="2" customFormat="1" ht="24.2" customHeight="1">
      <c r="A85" s="36"/>
      <c r="B85" s="37"/>
      <c r="C85" s="180" t="s">
        <v>153</v>
      </c>
      <c r="D85" s="180" t="s">
        <v>148</v>
      </c>
      <c r="E85" s="181" t="s">
        <v>1424</v>
      </c>
      <c r="F85" s="182" t="s">
        <v>1425</v>
      </c>
      <c r="G85" s="183" t="s">
        <v>239</v>
      </c>
      <c r="H85" s="184">
        <v>1</v>
      </c>
      <c r="I85" s="185"/>
      <c r="J85" s="186">
        <f t="shared" si="0"/>
        <v>0</v>
      </c>
      <c r="K85" s="182" t="s">
        <v>19</v>
      </c>
      <c r="L85" s="41"/>
      <c r="M85" s="187" t="s">
        <v>19</v>
      </c>
      <c r="N85" s="188" t="s">
        <v>44</v>
      </c>
      <c r="O85" s="66"/>
      <c r="P85" s="189">
        <f t="shared" si="1"/>
        <v>0</v>
      </c>
      <c r="Q85" s="189">
        <v>0</v>
      </c>
      <c r="R85" s="189">
        <f t="shared" si="2"/>
        <v>0</v>
      </c>
      <c r="S85" s="189">
        <v>0</v>
      </c>
      <c r="T85" s="190">
        <f t="shared" si="3"/>
        <v>0</v>
      </c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R85" s="191" t="s">
        <v>1416</v>
      </c>
      <c r="AT85" s="191" t="s">
        <v>148</v>
      </c>
      <c r="AU85" s="191" t="s">
        <v>81</v>
      </c>
      <c r="AY85" s="19" t="s">
        <v>146</v>
      </c>
      <c r="BE85" s="192">
        <f t="shared" si="4"/>
        <v>0</v>
      </c>
      <c r="BF85" s="192">
        <f t="shared" si="5"/>
        <v>0</v>
      </c>
      <c r="BG85" s="192">
        <f t="shared" si="6"/>
        <v>0</v>
      </c>
      <c r="BH85" s="192">
        <f t="shared" si="7"/>
        <v>0</v>
      </c>
      <c r="BI85" s="192">
        <f t="shared" si="8"/>
        <v>0</v>
      </c>
      <c r="BJ85" s="19" t="s">
        <v>81</v>
      </c>
      <c r="BK85" s="192">
        <f t="shared" si="9"/>
        <v>0</v>
      </c>
      <c r="BL85" s="19" t="s">
        <v>1416</v>
      </c>
      <c r="BM85" s="191" t="s">
        <v>1426</v>
      </c>
    </row>
    <row r="86" spans="1:65" s="2" customFormat="1" ht="24.2" customHeight="1">
      <c r="A86" s="36"/>
      <c r="B86" s="37"/>
      <c r="C86" s="180" t="s">
        <v>198</v>
      </c>
      <c r="D86" s="180" t="s">
        <v>148</v>
      </c>
      <c r="E86" s="181" t="s">
        <v>1427</v>
      </c>
      <c r="F86" s="182" t="s">
        <v>1428</v>
      </c>
      <c r="G86" s="183" t="s">
        <v>239</v>
      </c>
      <c r="H86" s="184">
        <v>1</v>
      </c>
      <c r="I86" s="185"/>
      <c r="J86" s="186">
        <f t="shared" si="0"/>
        <v>0</v>
      </c>
      <c r="K86" s="182" t="s">
        <v>19</v>
      </c>
      <c r="L86" s="41"/>
      <c r="M86" s="187" t="s">
        <v>19</v>
      </c>
      <c r="N86" s="188" t="s">
        <v>44</v>
      </c>
      <c r="O86" s="66"/>
      <c r="P86" s="189">
        <f t="shared" si="1"/>
        <v>0</v>
      </c>
      <c r="Q86" s="189">
        <v>0</v>
      </c>
      <c r="R86" s="189">
        <f t="shared" si="2"/>
        <v>0</v>
      </c>
      <c r="S86" s="189">
        <v>0</v>
      </c>
      <c r="T86" s="190">
        <f t="shared" si="3"/>
        <v>0</v>
      </c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R86" s="191" t="s">
        <v>1416</v>
      </c>
      <c r="AT86" s="191" t="s">
        <v>148</v>
      </c>
      <c r="AU86" s="191" t="s">
        <v>81</v>
      </c>
      <c r="AY86" s="19" t="s">
        <v>146</v>
      </c>
      <c r="BE86" s="192">
        <f t="shared" si="4"/>
        <v>0</v>
      </c>
      <c r="BF86" s="192">
        <f t="shared" si="5"/>
        <v>0</v>
      </c>
      <c r="BG86" s="192">
        <f t="shared" si="6"/>
        <v>0</v>
      </c>
      <c r="BH86" s="192">
        <f t="shared" si="7"/>
        <v>0</v>
      </c>
      <c r="BI86" s="192">
        <f t="shared" si="8"/>
        <v>0</v>
      </c>
      <c r="BJ86" s="19" t="s">
        <v>81</v>
      </c>
      <c r="BK86" s="192">
        <f t="shared" si="9"/>
        <v>0</v>
      </c>
      <c r="BL86" s="19" t="s">
        <v>1416</v>
      </c>
      <c r="BM86" s="191" t="s">
        <v>1429</v>
      </c>
    </row>
    <row r="87" spans="1:65" s="2" customFormat="1" ht="24.2" customHeight="1">
      <c r="A87" s="36"/>
      <c r="B87" s="37"/>
      <c r="C87" s="180" t="s">
        <v>203</v>
      </c>
      <c r="D87" s="180" t="s">
        <v>148</v>
      </c>
      <c r="E87" s="181" t="s">
        <v>1430</v>
      </c>
      <c r="F87" s="182" t="s">
        <v>1431</v>
      </c>
      <c r="G87" s="183" t="s">
        <v>239</v>
      </c>
      <c r="H87" s="184">
        <v>1</v>
      </c>
      <c r="I87" s="185"/>
      <c r="J87" s="186">
        <f t="shared" si="0"/>
        <v>0</v>
      </c>
      <c r="K87" s="182" t="s">
        <v>19</v>
      </c>
      <c r="L87" s="41"/>
      <c r="M87" s="187" t="s">
        <v>19</v>
      </c>
      <c r="N87" s="188" t="s">
        <v>44</v>
      </c>
      <c r="O87" s="66"/>
      <c r="P87" s="189">
        <f t="shared" si="1"/>
        <v>0</v>
      </c>
      <c r="Q87" s="189">
        <v>0</v>
      </c>
      <c r="R87" s="189">
        <f t="shared" si="2"/>
        <v>0</v>
      </c>
      <c r="S87" s="189">
        <v>0</v>
      </c>
      <c r="T87" s="190">
        <f t="shared" si="3"/>
        <v>0</v>
      </c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R87" s="191" t="s">
        <v>1416</v>
      </c>
      <c r="AT87" s="191" t="s">
        <v>148</v>
      </c>
      <c r="AU87" s="191" t="s">
        <v>81</v>
      </c>
      <c r="AY87" s="19" t="s">
        <v>146</v>
      </c>
      <c r="BE87" s="192">
        <f t="shared" si="4"/>
        <v>0</v>
      </c>
      <c r="BF87" s="192">
        <f t="shared" si="5"/>
        <v>0</v>
      </c>
      <c r="BG87" s="192">
        <f t="shared" si="6"/>
        <v>0</v>
      </c>
      <c r="BH87" s="192">
        <f t="shared" si="7"/>
        <v>0</v>
      </c>
      <c r="BI87" s="192">
        <f t="shared" si="8"/>
        <v>0</v>
      </c>
      <c r="BJ87" s="19" t="s">
        <v>81</v>
      </c>
      <c r="BK87" s="192">
        <f t="shared" si="9"/>
        <v>0</v>
      </c>
      <c r="BL87" s="19" t="s">
        <v>1416</v>
      </c>
      <c r="BM87" s="191" t="s">
        <v>1432</v>
      </c>
    </row>
    <row r="88" spans="1:65" s="2" customFormat="1" ht="16.5" customHeight="1">
      <c r="A88" s="36"/>
      <c r="B88" s="37"/>
      <c r="C88" s="180" t="s">
        <v>211</v>
      </c>
      <c r="D88" s="180" t="s">
        <v>148</v>
      </c>
      <c r="E88" s="181" t="s">
        <v>1433</v>
      </c>
      <c r="F88" s="182" t="s">
        <v>1434</v>
      </c>
      <c r="G88" s="183" t="s">
        <v>239</v>
      </c>
      <c r="H88" s="184">
        <v>1</v>
      </c>
      <c r="I88" s="185"/>
      <c r="J88" s="186">
        <f t="shared" si="0"/>
        <v>0</v>
      </c>
      <c r="K88" s="182" t="s">
        <v>19</v>
      </c>
      <c r="L88" s="41"/>
      <c r="M88" s="187" t="s">
        <v>19</v>
      </c>
      <c r="N88" s="188" t="s">
        <v>44</v>
      </c>
      <c r="O88" s="66"/>
      <c r="P88" s="189">
        <f t="shared" si="1"/>
        <v>0</v>
      </c>
      <c r="Q88" s="189">
        <v>0</v>
      </c>
      <c r="R88" s="189">
        <f t="shared" si="2"/>
        <v>0</v>
      </c>
      <c r="S88" s="189">
        <v>0</v>
      </c>
      <c r="T88" s="190">
        <f t="shared" si="3"/>
        <v>0</v>
      </c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R88" s="191" t="s">
        <v>1416</v>
      </c>
      <c r="AT88" s="191" t="s">
        <v>148</v>
      </c>
      <c r="AU88" s="191" t="s">
        <v>81</v>
      </c>
      <c r="AY88" s="19" t="s">
        <v>146</v>
      </c>
      <c r="BE88" s="192">
        <f t="shared" si="4"/>
        <v>0</v>
      </c>
      <c r="BF88" s="192">
        <f t="shared" si="5"/>
        <v>0</v>
      </c>
      <c r="BG88" s="192">
        <f t="shared" si="6"/>
        <v>0</v>
      </c>
      <c r="BH88" s="192">
        <f t="shared" si="7"/>
        <v>0</v>
      </c>
      <c r="BI88" s="192">
        <f t="shared" si="8"/>
        <v>0</v>
      </c>
      <c r="BJ88" s="19" t="s">
        <v>81</v>
      </c>
      <c r="BK88" s="192">
        <f t="shared" si="9"/>
        <v>0</v>
      </c>
      <c r="BL88" s="19" t="s">
        <v>1416</v>
      </c>
      <c r="BM88" s="191" t="s">
        <v>1435</v>
      </c>
    </row>
    <row r="89" spans="1:65" s="2" customFormat="1" ht="16.5" customHeight="1">
      <c r="A89" s="36"/>
      <c r="B89" s="37"/>
      <c r="C89" s="180" t="s">
        <v>219</v>
      </c>
      <c r="D89" s="180" t="s">
        <v>148</v>
      </c>
      <c r="E89" s="181" t="s">
        <v>1436</v>
      </c>
      <c r="F89" s="182" t="s">
        <v>1437</v>
      </c>
      <c r="G89" s="183" t="s">
        <v>239</v>
      </c>
      <c r="H89" s="184">
        <v>1</v>
      </c>
      <c r="I89" s="185"/>
      <c r="J89" s="186">
        <f t="shared" si="0"/>
        <v>0</v>
      </c>
      <c r="K89" s="182" t="s">
        <v>19</v>
      </c>
      <c r="L89" s="41"/>
      <c r="M89" s="257" t="s">
        <v>19</v>
      </c>
      <c r="N89" s="258" t="s">
        <v>44</v>
      </c>
      <c r="O89" s="255"/>
      <c r="P89" s="259">
        <f t="shared" si="1"/>
        <v>0</v>
      </c>
      <c r="Q89" s="259">
        <v>0</v>
      </c>
      <c r="R89" s="259">
        <f t="shared" si="2"/>
        <v>0</v>
      </c>
      <c r="S89" s="259">
        <v>0</v>
      </c>
      <c r="T89" s="260">
        <f t="shared" si="3"/>
        <v>0</v>
      </c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R89" s="191" t="s">
        <v>1416</v>
      </c>
      <c r="AT89" s="191" t="s">
        <v>148</v>
      </c>
      <c r="AU89" s="191" t="s">
        <v>81</v>
      </c>
      <c r="AY89" s="19" t="s">
        <v>146</v>
      </c>
      <c r="BE89" s="192">
        <f t="shared" si="4"/>
        <v>0</v>
      </c>
      <c r="BF89" s="192">
        <f t="shared" si="5"/>
        <v>0</v>
      </c>
      <c r="BG89" s="192">
        <f t="shared" si="6"/>
        <v>0</v>
      </c>
      <c r="BH89" s="192">
        <f t="shared" si="7"/>
        <v>0</v>
      </c>
      <c r="BI89" s="192">
        <f t="shared" si="8"/>
        <v>0</v>
      </c>
      <c r="BJ89" s="19" t="s">
        <v>81</v>
      </c>
      <c r="BK89" s="192">
        <f t="shared" si="9"/>
        <v>0</v>
      </c>
      <c r="BL89" s="19" t="s">
        <v>1416</v>
      </c>
      <c r="BM89" s="191" t="s">
        <v>1438</v>
      </c>
    </row>
    <row r="90" spans="1:65" s="2" customFormat="1" ht="6.95" customHeight="1">
      <c r="A90" s="36"/>
      <c r="B90" s="49"/>
      <c r="C90" s="50"/>
      <c r="D90" s="50"/>
      <c r="E90" s="50"/>
      <c r="F90" s="50"/>
      <c r="G90" s="50"/>
      <c r="H90" s="50"/>
      <c r="I90" s="50"/>
      <c r="J90" s="50"/>
      <c r="K90" s="50"/>
      <c r="L90" s="41"/>
      <c r="M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</sheetData>
  <sheetProtection algorithmName="SHA-512" hashValue="Ff2yl5DsjE68xtacFkw9r9Ujc7pr2DymgclzaTmkdbsKy8MuqOkfC76E0baMj52jJ1NOttyHQbsSVC9JLqaewQ==" saltValue="LkA7hEY17l20kEUJWPJBxv6NMyfFwRhoMxF5B/jt6EMo+UIJhjdPE3ji9YIwVDhRKSpVml1CYdP3ovN1U05I2w==" spinCount="100000" sheet="1" objects="1" scenarios="1" formatColumns="0" formatRows="0" autoFilter="0"/>
  <autoFilter ref="C79:K89" xr:uid="{00000000-0009-0000-0000-000006000000}"/>
  <mergeCells count="9">
    <mergeCell ref="E50:H50"/>
    <mergeCell ref="E70:H70"/>
    <mergeCell ref="E72:H72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218"/>
  <sheetViews>
    <sheetView showGridLines="0" zoomScale="110" zoomScaleNormal="110" workbookViewId="0"/>
  </sheetViews>
  <sheetFormatPr defaultRowHeight="11.25"/>
  <cols>
    <col min="1" max="1" width="8.33203125" style="263" customWidth="1"/>
    <col min="2" max="2" width="1.6640625" style="263" customWidth="1"/>
    <col min="3" max="4" width="5" style="263" customWidth="1"/>
    <col min="5" max="5" width="11.6640625" style="263" customWidth="1"/>
    <col min="6" max="6" width="9.1640625" style="263" customWidth="1"/>
    <col min="7" max="7" width="5" style="263" customWidth="1"/>
    <col min="8" max="8" width="77.83203125" style="263" customWidth="1"/>
    <col min="9" max="10" width="20" style="263" customWidth="1"/>
    <col min="11" max="11" width="1.6640625" style="263" customWidth="1"/>
  </cols>
  <sheetData>
    <row r="1" spans="2:11" s="1" customFormat="1" ht="37.5" customHeight="1"/>
    <row r="2" spans="2:11" s="1" customFormat="1" ht="7.5" customHeight="1">
      <c r="B2" s="264"/>
      <c r="C2" s="265"/>
      <c r="D2" s="265"/>
      <c r="E2" s="265"/>
      <c r="F2" s="265"/>
      <c r="G2" s="265"/>
      <c r="H2" s="265"/>
      <c r="I2" s="265"/>
      <c r="J2" s="265"/>
      <c r="K2" s="266"/>
    </row>
    <row r="3" spans="2:11" s="17" customFormat="1" ht="45" customHeight="1">
      <c r="B3" s="267"/>
      <c r="C3" s="399" t="s">
        <v>1439</v>
      </c>
      <c r="D3" s="399"/>
      <c r="E3" s="399"/>
      <c r="F3" s="399"/>
      <c r="G3" s="399"/>
      <c r="H3" s="399"/>
      <c r="I3" s="399"/>
      <c r="J3" s="399"/>
      <c r="K3" s="268"/>
    </row>
    <row r="4" spans="2:11" s="1" customFormat="1" ht="25.5" customHeight="1">
      <c r="B4" s="269"/>
      <c r="C4" s="400" t="s">
        <v>1440</v>
      </c>
      <c r="D4" s="400"/>
      <c r="E4" s="400"/>
      <c r="F4" s="400"/>
      <c r="G4" s="400"/>
      <c r="H4" s="400"/>
      <c r="I4" s="400"/>
      <c r="J4" s="400"/>
      <c r="K4" s="270"/>
    </row>
    <row r="5" spans="2:11" s="1" customFormat="1" ht="5.25" customHeight="1">
      <c r="B5" s="269"/>
      <c r="C5" s="271"/>
      <c r="D5" s="271"/>
      <c r="E5" s="271"/>
      <c r="F5" s="271"/>
      <c r="G5" s="271"/>
      <c r="H5" s="271"/>
      <c r="I5" s="271"/>
      <c r="J5" s="271"/>
      <c r="K5" s="270"/>
    </row>
    <row r="6" spans="2:11" s="1" customFormat="1" ht="15" customHeight="1">
      <c r="B6" s="269"/>
      <c r="C6" s="398" t="s">
        <v>1441</v>
      </c>
      <c r="D6" s="398"/>
      <c r="E6" s="398"/>
      <c r="F6" s="398"/>
      <c r="G6" s="398"/>
      <c r="H6" s="398"/>
      <c r="I6" s="398"/>
      <c r="J6" s="398"/>
      <c r="K6" s="270"/>
    </row>
    <row r="7" spans="2:11" s="1" customFormat="1" ht="15" customHeight="1">
      <c r="B7" s="273"/>
      <c r="C7" s="398" t="s">
        <v>1442</v>
      </c>
      <c r="D7" s="398"/>
      <c r="E7" s="398"/>
      <c r="F7" s="398"/>
      <c r="G7" s="398"/>
      <c r="H7" s="398"/>
      <c r="I7" s="398"/>
      <c r="J7" s="398"/>
      <c r="K7" s="270"/>
    </row>
    <row r="8" spans="2:11" s="1" customFormat="1" ht="12.75" customHeight="1">
      <c r="B8" s="273"/>
      <c r="C8" s="272"/>
      <c r="D8" s="272"/>
      <c r="E8" s="272"/>
      <c r="F8" s="272"/>
      <c r="G8" s="272"/>
      <c r="H8" s="272"/>
      <c r="I8" s="272"/>
      <c r="J8" s="272"/>
      <c r="K8" s="270"/>
    </row>
    <row r="9" spans="2:11" s="1" customFormat="1" ht="15" customHeight="1">
      <c r="B9" s="273"/>
      <c r="C9" s="398" t="s">
        <v>1443</v>
      </c>
      <c r="D9" s="398"/>
      <c r="E9" s="398"/>
      <c r="F9" s="398"/>
      <c r="G9" s="398"/>
      <c r="H9" s="398"/>
      <c r="I9" s="398"/>
      <c r="J9" s="398"/>
      <c r="K9" s="270"/>
    </row>
    <row r="10" spans="2:11" s="1" customFormat="1" ht="15" customHeight="1">
      <c r="B10" s="273"/>
      <c r="C10" s="272"/>
      <c r="D10" s="398" t="s">
        <v>1444</v>
      </c>
      <c r="E10" s="398"/>
      <c r="F10" s="398"/>
      <c r="G10" s="398"/>
      <c r="H10" s="398"/>
      <c r="I10" s="398"/>
      <c r="J10" s="398"/>
      <c r="K10" s="270"/>
    </row>
    <row r="11" spans="2:11" s="1" customFormat="1" ht="15" customHeight="1">
      <c r="B11" s="273"/>
      <c r="C11" s="274"/>
      <c r="D11" s="398" t="s">
        <v>1445</v>
      </c>
      <c r="E11" s="398"/>
      <c r="F11" s="398"/>
      <c r="G11" s="398"/>
      <c r="H11" s="398"/>
      <c r="I11" s="398"/>
      <c r="J11" s="398"/>
      <c r="K11" s="270"/>
    </row>
    <row r="12" spans="2:11" s="1" customFormat="1" ht="15" customHeight="1">
      <c r="B12" s="273"/>
      <c r="C12" s="274"/>
      <c r="D12" s="272"/>
      <c r="E12" s="272"/>
      <c r="F12" s="272"/>
      <c r="G12" s="272"/>
      <c r="H12" s="272"/>
      <c r="I12" s="272"/>
      <c r="J12" s="272"/>
      <c r="K12" s="270"/>
    </row>
    <row r="13" spans="2:11" s="1" customFormat="1" ht="15" customHeight="1">
      <c r="B13" s="273"/>
      <c r="C13" s="274"/>
      <c r="D13" s="275" t="s">
        <v>1446</v>
      </c>
      <c r="E13" s="272"/>
      <c r="F13" s="272"/>
      <c r="G13" s="272"/>
      <c r="H13" s="272"/>
      <c r="I13" s="272"/>
      <c r="J13" s="272"/>
      <c r="K13" s="270"/>
    </row>
    <row r="14" spans="2:11" s="1" customFormat="1" ht="12.75" customHeight="1">
      <c r="B14" s="273"/>
      <c r="C14" s="274"/>
      <c r="D14" s="274"/>
      <c r="E14" s="274"/>
      <c r="F14" s="274"/>
      <c r="G14" s="274"/>
      <c r="H14" s="274"/>
      <c r="I14" s="274"/>
      <c r="J14" s="274"/>
      <c r="K14" s="270"/>
    </row>
    <row r="15" spans="2:11" s="1" customFormat="1" ht="15" customHeight="1">
      <c r="B15" s="273"/>
      <c r="C15" s="274"/>
      <c r="D15" s="398" t="s">
        <v>1447</v>
      </c>
      <c r="E15" s="398"/>
      <c r="F15" s="398"/>
      <c r="G15" s="398"/>
      <c r="H15" s="398"/>
      <c r="I15" s="398"/>
      <c r="J15" s="398"/>
      <c r="K15" s="270"/>
    </row>
    <row r="16" spans="2:11" s="1" customFormat="1" ht="15" customHeight="1">
      <c r="B16" s="273"/>
      <c r="C16" s="274"/>
      <c r="D16" s="398" t="s">
        <v>1448</v>
      </c>
      <c r="E16" s="398"/>
      <c r="F16" s="398"/>
      <c r="G16" s="398"/>
      <c r="H16" s="398"/>
      <c r="I16" s="398"/>
      <c r="J16" s="398"/>
      <c r="K16" s="270"/>
    </row>
    <row r="17" spans="2:11" s="1" customFormat="1" ht="15" customHeight="1">
      <c r="B17" s="273"/>
      <c r="C17" s="274"/>
      <c r="D17" s="398" t="s">
        <v>1449</v>
      </c>
      <c r="E17" s="398"/>
      <c r="F17" s="398"/>
      <c r="G17" s="398"/>
      <c r="H17" s="398"/>
      <c r="I17" s="398"/>
      <c r="J17" s="398"/>
      <c r="K17" s="270"/>
    </row>
    <row r="18" spans="2:11" s="1" customFormat="1" ht="15" customHeight="1">
      <c r="B18" s="273"/>
      <c r="C18" s="274"/>
      <c r="D18" s="274"/>
      <c r="E18" s="276" t="s">
        <v>80</v>
      </c>
      <c r="F18" s="398" t="s">
        <v>1450</v>
      </c>
      <c r="G18" s="398"/>
      <c r="H18" s="398"/>
      <c r="I18" s="398"/>
      <c r="J18" s="398"/>
      <c r="K18" s="270"/>
    </row>
    <row r="19" spans="2:11" s="1" customFormat="1" ht="15" customHeight="1">
      <c r="B19" s="273"/>
      <c r="C19" s="274"/>
      <c r="D19" s="274"/>
      <c r="E19" s="276" t="s">
        <v>1451</v>
      </c>
      <c r="F19" s="398" t="s">
        <v>1452</v>
      </c>
      <c r="G19" s="398"/>
      <c r="H19" s="398"/>
      <c r="I19" s="398"/>
      <c r="J19" s="398"/>
      <c r="K19" s="270"/>
    </row>
    <row r="20" spans="2:11" s="1" customFormat="1" ht="15" customHeight="1">
      <c r="B20" s="273"/>
      <c r="C20" s="274"/>
      <c r="D20" s="274"/>
      <c r="E20" s="276" t="s">
        <v>1453</v>
      </c>
      <c r="F20" s="398" t="s">
        <v>1454</v>
      </c>
      <c r="G20" s="398"/>
      <c r="H20" s="398"/>
      <c r="I20" s="398"/>
      <c r="J20" s="398"/>
      <c r="K20" s="270"/>
    </row>
    <row r="21" spans="2:11" s="1" customFormat="1" ht="15" customHeight="1">
      <c r="B21" s="273"/>
      <c r="C21" s="274"/>
      <c r="D21" s="274"/>
      <c r="E21" s="276" t="s">
        <v>100</v>
      </c>
      <c r="F21" s="398" t="s">
        <v>1455</v>
      </c>
      <c r="G21" s="398"/>
      <c r="H21" s="398"/>
      <c r="I21" s="398"/>
      <c r="J21" s="398"/>
      <c r="K21" s="270"/>
    </row>
    <row r="22" spans="2:11" s="1" customFormat="1" ht="15" customHeight="1">
      <c r="B22" s="273"/>
      <c r="C22" s="274"/>
      <c r="D22" s="274"/>
      <c r="E22" s="276" t="s">
        <v>1456</v>
      </c>
      <c r="F22" s="398" t="s">
        <v>1457</v>
      </c>
      <c r="G22" s="398"/>
      <c r="H22" s="398"/>
      <c r="I22" s="398"/>
      <c r="J22" s="398"/>
      <c r="K22" s="270"/>
    </row>
    <row r="23" spans="2:11" s="1" customFormat="1" ht="15" customHeight="1">
      <c r="B23" s="273"/>
      <c r="C23" s="274"/>
      <c r="D23" s="274"/>
      <c r="E23" s="276" t="s">
        <v>92</v>
      </c>
      <c r="F23" s="398" t="s">
        <v>1458</v>
      </c>
      <c r="G23" s="398"/>
      <c r="H23" s="398"/>
      <c r="I23" s="398"/>
      <c r="J23" s="398"/>
      <c r="K23" s="270"/>
    </row>
    <row r="24" spans="2:11" s="1" customFormat="1" ht="12.75" customHeight="1">
      <c r="B24" s="273"/>
      <c r="C24" s="274"/>
      <c r="D24" s="274"/>
      <c r="E24" s="274"/>
      <c r="F24" s="274"/>
      <c r="G24" s="274"/>
      <c r="H24" s="274"/>
      <c r="I24" s="274"/>
      <c r="J24" s="274"/>
      <c r="K24" s="270"/>
    </row>
    <row r="25" spans="2:11" s="1" customFormat="1" ht="15" customHeight="1">
      <c r="B25" s="273"/>
      <c r="C25" s="398" t="s">
        <v>1459</v>
      </c>
      <c r="D25" s="398"/>
      <c r="E25" s="398"/>
      <c r="F25" s="398"/>
      <c r="G25" s="398"/>
      <c r="H25" s="398"/>
      <c r="I25" s="398"/>
      <c r="J25" s="398"/>
      <c r="K25" s="270"/>
    </row>
    <row r="26" spans="2:11" s="1" customFormat="1" ht="15" customHeight="1">
      <c r="B26" s="273"/>
      <c r="C26" s="398" t="s">
        <v>1460</v>
      </c>
      <c r="D26" s="398"/>
      <c r="E26" s="398"/>
      <c r="F26" s="398"/>
      <c r="G26" s="398"/>
      <c r="H26" s="398"/>
      <c r="I26" s="398"/>
      <c r="J26" s="398"/>
      <c r="K26" s="270"/>
    </row>
    <row r="27" spans="2:11" s="1" customFormat="1" ht="15" customHeight="1">
      <c r="B27" s="273"/>
      <c r="C27" s="272"/>
      <c r="D27" s="398" t="s">
        <v>1461</v>
      </c>
      <c r="E27" s="398"/>
      <c r="F27" s="398"/>
      <c r="G27" s="398"/>
      <c r="H27" s="398"/>
      <c r="I27" s="398"/>
      <c r="J27" s="398"/>
      <c r="K27" s="270"/>
    </row>
    <row r="28" spans="2:11" s="1" customFormat="1" ht="15" customHeight="1">
      <c r="B28" s="273"/>
      <c r="C28" s="274"/>
      <c r="D28" s="398" t="s">
        <v>1462</v>
      </c>
      <c r="E28" s="398"/>
      <c r="F28" s="398"/>
      <c r="G28" s="398"/>
      <c r="H28" s="398"/>
      <c r="I28" s="398"/>
      <c r="J28" s="398"/>
      <c r="K28" s="270"/>
    </row>
    <row r="29" spans="2:11" s="1" customFormat="1" ht="12.75" customHeight="1">
      <c r="B29" s="273"/>
      <c r="C29" s="274"/>
      <c r="D29" s="274"/>
      <c r="E29" s="274"/>
      <c r="F29" s="274"/>
      <c r="G29" s="274"/>
      <c r="H29" s="274"/>
      <c r="I29" s="274"/>
      <c r="J29" s="274"/>
      <c r="K29" s="270"/>
    </row>
    <row r="30" spans="2:11" s="1" customFormat="1" ht="15" customHeight="1">
      <c r="B30" s="273"/>
      <c r="C30" s="274"/>
      <c r="D30" s="398" t="s">
        <v>1463</v>
      </c>
      <c r="E30" s="398"/>
      <c r="F30" s="398"/>
      <c r="G30" s="398"/>
      <c r="H30" s="398"/>
      <c r="I30" s="398"/>
      <c r="J30" s="398"/>
      <c r="K30" s="270"/>
    </row>
    <row r="31" spans="2:11" s="1" customFormat="1" ht="15" customHeight="1">
      <c r="B31" s="273"/>
      <c r="C31" s="274"/>
      <c r="D31" s="398" t="s">
        <v>1464</v>
      </c>
      <c r="E31" s="398"/>
      <c r="F31" s="398"/>
      <c r="G31" s="398"/>
      <c r="H31" s="398"/>
      <c r="I31" s="398"/>
      <c r="J31" s="398"/>
      <c r="K31" s="270"/>
    </row>
    <row r="32" spans="2:11" s="1" customFormat="1" ht="12.75" customHeight="1">
      <c r="B32" s="273"/>
      <c r="C32" s="274"/>
      <c r="D32" s="274"/>
      <c r="E32" s="274"/>
      <c r="F32" s="274"/>
      <c r="G32" s="274"/>
      <c r="H32" s="274"/>
      <c r="I32" s="274"/>
      <c r="J32" s="274"/>
      <c r="K32" s="270"/>
    </row>
    <row r="33" spans="2:11" s="1" customFormat="1" ht="15" customHeight="1">
      <c r="B33" s="273"/>
      <c r="C33" s="274"/>
      <c r="D33" s="398" t="s">
        <v>1465</v>
      </c>
      <c r="E33" s="398"/>
      <c r="F33" s="398"/>
      <c r="G33" s="398"/>
      <c r="H33" s="398"/>
      <c r="I33" s="398"/>
      <c r="J33" s="398"/>
      <c r="K33" s="270"/>
    </row>
    <row r="34" spans="2:11" s="1" customFormat="1" ht="15" customHeight="1">
      <c r="B34" s="273"/>
      <c r="C34" s="274"/>
      <c r="D34" s="398" t="s">
        <v>1466</v>
      </c>
      <c r="E34" s="398"/>
      <c r="F34" s="398"/>
      <c r="G34" s="398"/>
      <c r="H34" s="398"/>
      <c r="I34" s="398"/>
      <c r="J34" s="398"/>
      <c r="K34" s="270"/>
    </row>
    <row r="35" spans="2:11" s="1" customFormat="1" ht="15" customHeight="1">
      <c r="B35" s="273"/>
      <c r="C35" s="274"/>
      <c r="D35" s="398" t="s">
        <v>1467</v>
      </c>
      <c r="E35" s="398"/>
      <c r="F35" s="398"/>
      <c r="G35" s="398"/>
      <c r="H35" s="398"/>
      <c r="I35" s="398"/>
      <c r="J35" s="398"/>
      <c r="K35" s="270"/>
    </row>
    <row r="36" spans="2:11" s="1" customFormat="1" ht="15" customHeight="1">
      <c r="B36" s="273"/>
      <c r="C36" s="274"/>
      <c r="D36" s="272"/>
      <c r="E36" s="275" t="s">
        <v>132</v>
      </c>
      <c r="F36" s="272"/>
      <c r="G36" s="398" t="s">
        <v>1468</v>
      </c>
      <c r="H36" s="398"/>
      <c r="I36" s="398"/>
      <c r="J36" s="398"/>
      <c r="K36" s="270"/>
    </row>
    <row r="37" spans="2:11" s="1" customFormat="1" ht="30.75" customHeight="1">
      <c r="B37" s="273"/>
      <c r="C37" s="274"/>
      <c r="D37" s="272"/>
      <c r="E37" s="275" t="s">
        <v>1469</v>
      </c>
      <c r="F37" s="272"/>
      <c r="G37" s="398" t="s">
        <v>1470</v>
      </c>
      <c r="H37" s="398"/>
      <c r="I37" s="398"/>
      <c r="J37" s="398"/>
      <c r="K37" s="270"/>
    </row>
    <row r="38" spans="2:11" s="1" customFormat="1" ht="15" customHeight="1">
      <c r="B38" s="273"/>
      <c r="C38" s="274"/>
      <c r="D38" s="272"/>
      <c r="E38" s="275" t="s">
        <v>54</v>
      </c>
      <c r="F38" s="272"/>
      <c r="G38" s="398" t="s">
        <v>1471</v>
      </c>
      <c r="H38" s="398"/>
      <c r="I38" s="398"/>
      <c r="J38" s="398"/>
      <c r="K38" s="270"/>
    </row>
    <row r="39" spans="2:11" s="1" customFormat="1" ht="15" customHeight="1">
      <c r="B39" s="273"/>
      <c r="C39" s="274"/>
      <c r="D39" s="272"/>
      <c r="E39" s="275" t="s">
        <v>55</v>
      </c>
      <c r="F39" s="272"/>
      <c r="G39" s="398" t="s">
        <v>1472</v>
      </c>
      <c r="H39" s="398"/>
      <c r="I39" s="398"/>
      <c r="J39" s="398"/>
      <c r="K39" s="270"/>
    </row>
    <row r="40" spans="2:11" s="1" customFormat="1" ht="15" customHeight="1">
      <c r="B40" s="273"/>
      <c r="C40" s="274"/>
      <c r="D40" s="272"/>
      <c r="E40" s="275" t="s">
        <v>133</v>
      </c>
      <c r="F40" s="272"/>
      <c r="G40" s="398" t="s">
        <v>1473</v>
      </c>
      <c r="H40" s="398"/>
      <c r="I40" s="398"/>
      <c r="J40" s="398"/>
      <c r="K40" s="270"/>
    </row>
    <row r="41" spans="2:11" s="1" customFormat="1" ht="15" customHeight="1">
      <c r="B41" s="273"/>
      <c r="C41" s="274"/>
      <c r="D41" s="272"/>
      <c r="E41" s="275" t="s">
        <v>134</v>
      </c>
      <c r="F41" s="272"/>
      <c r="G41" s="398" t="s">
        <v>1474</v>
      </c>
      <c r="H41" s="398"/>
      <c r="I41" s="398"/>
      <c r="J41" s="398"/>
      <c r="K41" s="270"/>
    </row>
    <row r="42" spans="2:11" s="1" customFormat="1" ht="15" customHeight="1">
      <c r="B42" s="273"/>
      <c r="C42" s="274"/>
      <c r="D42" s="272"/>
      <c r="E42" s="275" t="s">
        <v>1475</v>
      </c>
      <c r="F42" s="272"/>
      <c r="G42" s="398" t="s">
        <v>1476</v>
      </c>
      <c r="H42" s="398"/>
      <c r="I42" s="398"/>
      <c r="J42" s="398"/>
      <c r="K42" s="270"/>
    </row>
    <row r="43" spans="2:11" s="1" customFormat="1" ht="15" customHeight="1">
      <c r="B43" s="273"/>
      <c r="C43" s="274"/>
      <c r="D43" s="272"/>
      <c r="E43" s="275"/>
      <c r="F43" s="272"/>
      <c r="G43" s="398" t="s">
        <v>1477</v>
      </c>
      <c r="H43" s="398"/>
      <c r="I43" s="398"/>
      <c r="J43" s="398"/>
      <c r="K43" s="270"/>
    </row>
    <row r="44" spans="2:11" s="1" customFormat="1" ht="15" customHeight="1">
      <c r="B44" s="273"/>
      <c r="C44" s="274"/>
      <c r="D44" s="272"/>
      <c r="E44" s="275" t="s">
        <v>1478</v>
      </c>
      <c r="F44" s="272"/>
      <c r="G44" s="398" t="s">
        <v>1479</v>
      </c>
      <c r="H44" s="398"/>
      <c r="I44" s="398"/>
      <c r="J44" s="398"/>
      <c r="K44" s="270"/>
    </row>
    <row r="45" spans="2:11" s="1" customFormat="1" ht="15" customHeight="1">
      <c r="B45" s="273"/>
      <c r="C45" s="274"/>
      <c r="D45" s="272"/>
      <c r="E45" s="275" t="s">
        <v>136</v>
      </c>
      <c r="F45" s="272"/>
      <c r="G45" s="398" t="s">
        <v>1480</v>
      </c>
      <c r="H45" s="398"/>
      <c r="I45" s="398"/>
      <c r="J45" s="398"/>
      <c r="K45" s="270"/>
    </row>
    <row r="46" spans="2:11" s="1" customFormat="1" ht="12.75" customHeight="1">
      <c r="B46" s="273"/>
      <c r="C46" s="274"/>
      <c r="D46" s="272"/>
      <c r="E46" s="272"/>
      <c r="F46" s="272"/>
      <c r="G46" s="272"/>
      <c r="H46" s="272"/>
      <c r="I46" s="272"/>
      <c r="J46" s="272"/>
      <c r="K46" s="270"/>
    </row>
    <row r="47" spans="2:11" s="1" customFormat="1" ht="15" customHeight="1">
      <c r="B47" s="273"/>
      <c r="C47" s="274"/>
      <c r="D47" s="398" t="s">
        <v>1481</v>
      </c>
      <c r="E47" s="398"/>
      <c r="F47" s="398"/>
      <c r="G47" s="398"/>
      <c r="H47" s="398"/>
      <c r="I47" s="398"/>
      <c r="J47" s="398"/>
      <c r="K47" s="270"/>
    </row>
    <row r="48" spans="2:11" s="1" customFormat="1" ht="15" customHeight="1">
      <c r="B48" s="273"/>
      <c r="C48" s="274"/>
      <c r="D48" s="274"/>
      <c r="E48" s="398" t="s">
        <v>1482</v>
      </c>
      <c r="F48" s="398"/>
      <c r="G48" s="398"/>
      <c r="H48" s="398"/>
      <c r="I48" s="398"/>
      <c r="J48" s="398"/>
      <c r="K48" s="270"/>
    </row>
    <row r="49" spans="2:11" s="1" customFormat="1" ht="15" customHeight="1">
      <c r="B49" s="273"/>
      <c r="C49" s="274"/>
      <c r="D49" s="274"/>
      <c r="E49" s="398" t="s">
        <v>1483</v>
      </c>
      <c r="F49" s="398"/>
      <c r="G49" s="398"/>
      <c r="H49" s="398"/>
      <c r="I49" s="398"/>
      <c r="J49" s="398"/>
      <c r="K49" s="270"/>
    </row>
    <row r="50" spans="2:11" s="1" customFormat="1" ht="15" customHeight="1">
      <c r="B50" s="273"/>
      <c r="C50" s="274"/>
      <c r="D50" s="274"/>
      <c r="E50" s="398" t="s">
        <v>1484</v>
      </c>
      <c r="F50" s="398"/>
      <c r="G50" s="398"/>
      <c r="H50" s="398"/>
      <c r="I50" s="398"/>
      <c r="J50" s="398"/>
      <c r="K50" s="270"/>
    </row>
    <row r="51" spans="2:11" s="1" customFormat="1" ht="15" customHeight="1">
      <c r="B51" s="273"/>
      <c r="C51" s="274"/>
      <c r="D51" s="398" t="s">
        <v>1485</v>
      </c>
      <c r="E51" s="398"/>
      <c r="F51" s="398"/>
      <c r="G51" s="398"/>
      <c r="H51" s="398"/>
      <c r="I51" s="398"/>
      <c r="J51" s="398"/>
      <c r="K51" s="270"/>
    </row>
    <row r="52" spans="2:11" s="1" customFormat="1" ht="25.5" customHeight="1">
      <c r="B52" s="269"/>
      <c r="C52" s="400" t="s">
        <v>1486</v>
      </c>
      <c r="D52" s="400"/>
      <c r="E52" s="400"/>
      <c r="F52" s="400"/>
      <c r="G52" s="400"/>
      <c r="H52" s="400"/>
      <c r="I52" s="400"/>
      <c r="J52" s="400"/>
      <c r="K52" s="270"/>
    </row>
    <row r="53" spans="2:11" s="1" customFormat="1" ht="5.25" customHeight="1">
      <c r="B53" s="269"/>
      <c r="C53" s="271"/>
      <c r="D53" s="271"/>
      <c r="E53" s="271"/>
      <c r="F53" s="271"/>
      <c r="G53" s="271"/>
      <c r="H53" s="271"/>
      <c r="I53" s="271"/>
      <c r="J53" s="271"/>
      <c r="K53" s="270"/>
    </row>
    <row r="54" spans="2:11" s="1" customFormat="1" ht="15" customHeight="1">
      <c r="B54" s="269"/>
      <c r="C54" s="398" t="s">
        <v>1487</v>
      </c>
      <c r="D54" s="398"/>
      <c r="E54" s="398"/>
      <c r="F54" s="398"/>
      <c r="G54" s="398"/>
      <c r="H54" s="398"/>
      <c r="I54" s="398"/>
      <c r="J54" s="398"/>
      <c r="K54" s="270"/>
    </row>
    <row r="55" spans="2:11" s="1" customFormat="1" ht="15" customHeight="1">
      <c r="B55" s="269"/>
      <c r="C55" s="398" t="s">
        <v>1488</v>
      </c>
      <c r="D55" s="398"/>
      <c r="E55" s="398"/>
      <c r="F55" s="398"/>
      <c r="G55" s="398"/>
      <c r="H55" s="398"/>
      <c r="I55" s="398"/>
      <c r="J55" s="398"/>
      <c r="K55" s="270"/>
    </row>
    <row r="56" spans="2:11" s="1" customFormat="1" ht="12.75" customHeight="1">
      <c r="B56" s="269"/>
      <c r="C56" s="272"/>
      <c r="D56" s="272"/>
      <c r="E56" s="272"/>
      <c r="F56" s="272"/>
      <c r="G56" s="272"/>
      <c r="H56" s="272"/>
      <c r="I56" s="272"/>
      <c r="J56" s="272"/>
      <c r="K56" s="270"/>
    </row>
    <row r="57" spans="2:11" s="1" customFormat="1" ht="15" customHeight="1">
      <c r="B57" s="269"/>
      <c r="C57" s="398" t="s">
        <v>1489</v>
      </c>
      <c r="D57" s="398"/>
      <c r="E57" s="398"/>
      <c r="F57" s="398"/>
      <c r="G57" s="398"/>
      <c r="H57" s="398"/>
      <c r="I57" s="398"/>
      <c r="J57" s="398"/>
      <c r="K57" s="270"/>
    </row>
    <row r="58" spans="2:11" s="1" customFormat="1" ht="15" customHeight="1">
      <c r="B58" s="269"/>
      <c r="C58" s="274"/>
      <c r="D58" s="398" t="s">
        <v>1490</v>
      </c>
      <c r="E58" s="398"/>
      <c r="F58" s="398"/>
      <c r="G58" s="398"/>
      <c r="H58" s="398"/>
      <c r="I58" s="398"/>
      <c r="J58" s="398"/>
      <c r="K58" s="270"/>
    </row>
    <row r="59" spans="2:11" s="1" customFormat="1" ht="15" customHeight="1">
      <c r="B59" s="269"/>
      <c r="C59" s="274"/>
      <c r="D59" s="398" t="s">
        <v>1491</v>
      </c>
      <c r="E59" s="398"/>
      <c r="F59" s="398"/>
      <c r="G59" s="398"/>
      <c r="H59" s="398"/>
      <c r="I59" s="398"/>
      <c r="J59" s="398"/>
      <c r="K59" s="270"/>
    </row>
    <row r="60" spans="2:11" s="1" customFormat="1" ht="15" customHeight="1">
      <c r="B60" s="269"/>
      <c r="C60" s="274"/>
      <c r="D60" s="398" t="s">
        <v>1492</v>
      </c>
      <c r="E60" s="398"/>
      <c r="F60" s="398"/>
      <c r="G60" s="398"/>
      <c r="H60" s="398"/>
      <c r="I60" s="398"/>
      <c r="J60" s="398"/>
      <c r="K60" s="270"/>
    </row>
    <row r="61" spans="2:11" s="1" customFormat="1" ht="15" customHeight="1">
      <c r="B61" s="269"/>
      <c r="C61" s="274"/>
      <c r="D61" s="398" t="s">
        <v>1493</v>
      </c>
      <c r="E61" s="398"/>
      <c r="F61" s="398"/>
      <c r="G61" s="398"/>
      <c r="H61" s="398"/>
      <c r="I61" s="398"/>
      <c r="J61" s="398"/>
      <c r="K61" s="270"/>
    </row>
    <row r="62" spans="2:11" s="1" customFormat="1" ht="15" customHeight="1">
      <c r="B62" s="269"/>
      <c r="C62" s="274"/>
      <c r="D62" s="402" t="s">
        <v>1494</v>
      </c>
      <c r="E62" s="402"/>
      <c r="F62" s="402"/>
      <c r="G62" s="402"/>
      <c r="H62" s="402"/>
      <c r="I62" s="402"/>
      <c r="J62" s="402"/>
      <c r="K62" s="270"/>
    </row>
    <row r="63" spans="2:11" s="1" customFormat="1" ht="15" customHeight="1">
      <c r="B63" s="269"/>
      <c r="C63" s="274"/>
      <c r="D63" s="398" t="s">
        <v>1495</v>
      </c>
      <c r="E63" s="398"/>
      <c r="F63" s="398"/>
      <c r="G63" s="398"/>
      <c r="H63" s="398"/>
      <c r="I63" s="398"/>
      <c r="J63" s="398"/>
      <c r="K63" s="270"/>
    </row>
    <row r="64" spans="2:11" s="1" customFormat="1" ht="12.75" customHeight="1">
      <c r="B64" s="269"/>
      <c r="C64" s="274"/>
      <c r="D64" s="274"/>
      <c r="E64" s="277"/>
      <c r="F64" s="274"/>
      <c r="G64" s="274"/>
      <c r="H64" s="274"/>
      <c r="I64" s="274"/>
      <c r="J64" s="274"/>
      <c r="K64" s="270"/>
    </row>
    <row r="65" spans="2:11" s="1" customFormat="1" ht="15" customHeight="1">
      <c r="B65" s="269"/>
      <c r="C65" s="274"/>
      <c r="D65" s="398" t="s">
        <v>1496</v>
      </c>
      <c r="E65" s="398"/>
      <c r="F65" s="398"/>
      <c r="G65" s="398"/>
      <c r="H65" s="398"/>
      <c r="I65" s="398"/>
      <c r="J65" s="398"/>
      <c r="K65" s="270"/>
    </row>
    <row r="66" spans="2:11" s="1" customFormat="1" ht="15" customHeight="1">
      <c r="B66" s="269"/>
      <c r="C66" s="274"/>
      <c r="D66" s="402" t="s">
        <v>1497</v>
      </c>
      <c r="E66" s="402"/>
      <c r="F66" s="402"/>
      <c r="G66" s="402"/>
      <c r="H66" s="402"/>
      <c r="I66" s="402"/>
      <c r="J66" s="402"/>
      <c r="K66" s="270"/>
    </row>
    <row r="67" spans="2:11" s="1" customFormat="1" ht="15" customHeight="1">
      <c r="B67" s="269"/>
      <c r="C67" s="274"/>
      <c r="D67" s="398" t="s">
        <v>1498</v>
      </c>
      <c r="E67" s="398"/>
      <c r="F67" s="398"/>
      <c r="G67" s="398"/>
      <c r="H67" s="398"/>
      <c r="I67" s="398"/>
      <c r="J67" s="398"/>
      <c r="K67" s="270"/>
    </row>
    <row r="68" spans="2:11" s="1" customFormat="1" ht="15" customHeight="1">
      <c r="B68" s="269"/>
      <c r="C68" s="274"/>
      <c r="D68" s="398" t="s">
        <v>1499</v>
      </c>
      <c r="E68" s="398"/>
      <c r="F68" s="398"/>
      <c r="G68" s="398"/>
      <c r="H68" s="398"/>
      <c r="I68" s="398"/>
      <c r="J68" s="398"/>
      <c r="K68" s="270"/>
    </row>
    <row r="69" spans="2:11" s="1" customFormat="1" ht="15" customHeight="1">
      <c r="B69" s="269"/>
      <c r="C69" s="274"/>
      <c r="D69" s="398" t="s">
        <v>1500</v>
      </c>
      <c r="E69" s="398"/>
      <c r="F69" s="398"/>
      <c r="G69" s="398"/>
      <c r="H69" s="398"/>
      <c r="I69" s="398"/>
      <c r="J69" s="398"/>
      <c r="K69" s="270"/>
    </row>
    <row r="70" spans="2:11" s="1" customFormat="1" ht="15" customHeight="1">
      <c r="B70" s="269"/>
      <c r="C70" s="274"/>
      <c r="D70" s="398" t="s">
        <v>1501</v>
      </c>
      <c r="E70" s="398"/>
      <c r="F70" s="398"/>
      <c r="G70" s="398"/>
      <c r="H70" s="398"/>
      <c r="I70" s="398"/>
      <c r="J70" s="398"/>
      <c r="K70" s="270"/>
    </row>
    <row r="71" spans="2:11" s="1" customFormat="1" ht="12.75" customHeight="1">
      <c r="B71" s="278"/>
      <c r="C71" s="279"/>
      <c r="D71" s="279"/>
      <c r="E71" s="279"/>
      <c r="F71" s="279"/>
      <c r="G71" s="279"/>
      <c r="H71" s="279"/>
      <c r="I71" s="279"/>
      <c r="J71" s="279"/>
      <c r="K71" s="280"/>
    </row>
    <row r="72" spans="2:11" s="1" customFormat="1" ht="18.75" customHeight="1">
      <c r="B72" s="281"/>
      <c r="C72" s="281"/>
      <c r="D72" s="281"/>
      <c r="E72" s="281"/>
      <c r="F72" s="281"/>
      <c r="G72" s="281"/>
      <c r="H72" s="281"/>
      <c r="I72" s="281"/>
      <c r="J72" s="281"/>
      <c r="K72" s="282"/>
    </row>
    <row r="73" spans="2:11" s="1" customFormat="1" ht="18.75" customHeight="1">
      <c r="B73" s="282"/>
      <c r="C73" s="282"/>
      <c r="D73" s="282"/>
      <c r="E73" s="282"/>
      <c r="F73" s="282"/>
      <c r="G73" s="282"/>
      <c r="H73" s="282"/>
      <c r="I73" s="282"/>
      <c r="J73" s="282"/>
      <c r="K73" s="282"/>
    </row>
    <row r="74" spans="2:11" s="1" customFormat="1" ht="7.5" customHeight="1">
      <c r="B74" s="283"/>
      <c r="C74" s="284"/>
      <c r="D74" s="284"/>
      <c r="E74" s="284"/>
      <c r="F74" s="284"/>
      <c r="G74" s="284"/>
      <c r="H74" s="284"/>
      <c r="I74" s="284"/>
      <c r="J74" s="284"/>
      <c r="K74" s="285"/>
    </row>
    <row r="75" spans="2:11" s="1" customFormat="1" ht="45" customHeight="1">
      <c r="B75" s="286"/>
      <c r="C75" s="401" t="s">
        <v>1502</v>
      </c>
      <c r="D75" s="401"/>
      <c r="E75" s="401"/>
      <c r="F75" s="401"/>
      <c r="G75" s="401"/>
      <c r="H75" s="401"/>
      <c r="I75" s="401"/>
      <c r="J75" s="401"/>
      <c r="K75" s="287"/>
    </row>
    <row r="76" spans="2:11" s="1" customFormat="1" ht="17.25" customHeight="1">
      <c r="B76" s="286"/>
      <c r="C76" s="288" t="s">
        <v>1503</v>
      </c>
      <c r="D76" s="288"/>
      <c r="E76" s="288"/>
      <c r="F76" s="288" t="s">
        <v>1504</v>
      </c>
      <c r="G76" s="289"/>
      <c r="H76" s="288" t="s">
        <v>55</v>
      </c>
      <c r="I76" s="288" t="s">
        <v>58</v>
      </c>
      <c r="J76" s="288" t="s">
        <v>1505</v>
      </c>
      <c r="K76" s="287"/>
    </row>
    <row r="77" spans="2:11" s="1" customFormat="1" ht="17.25" customHeight="1">
      <c r="B77" s="286"/>
      <c r="C77" s="290" t="s">
        <v>1506</v>
      </c>
      <c r="D77" s="290"/>
      <c r="E77" s="290"/>
      <c r="F77" s="291" t="s">
        <v>1507</v>
      </c>
      <c r="G77" s="292"/>
      <c r="H77" s="290"/>
      <c r="I77" s="290"/>
      <c r="J77" s="290" t="s">
        <v>1508</v>
      </c>
      <c r="K77" s="287"/>
    </row>
    <row r="78" spans="2:11" s="1" customFormat="1" ht="5.25" customHeight="1">
      <c r="B78" s="286"/>
      <c r="C78" s="293"/>
      <c r="D78" s="293"/>
      <c r="E78" s="293"/>
      <c r="F78" s="293"/>
      <c r="G78" s="294"/>
      <c r="H78" s="293"/>
      <c r="I78" s="293"/>
      <c r="J78" s="293"/>
      <c r="K78" s="287"/>
    </row>
    <row r="79" spans="2:11" s="1" customFormat="1" ht="15" customHeight="1">
      <c r="B79" s="286"/>
      <c r="C79" s="275" t="s">
        <v>54</v>
      </c>
      <c r="D79" s="295"/>
      <c r="E79" s="295"/>
      <c r="F79" s="296" t="s">
        <v>1509</v>
      </c>
      <c r="G79" s="297"/>
      <c r="H79" s="275" t="s">
        <v>1510</v>
      </c>
      <c r="I79" s="275" t="s">
        <v>1511</v>
      </c>
      <c r="J79" s="275">
        <v>20</v>
      </c>
      <c r="K79" s="287"/>
    </row>
    <row r="80" spans="2:11" s="1" customFormat="1" ht="15" customHeight="1">
      <c r="B80" s="286"/>
      <c r="C80" s="275" t="s">
        <v>1512</v>
      </c>
      <c r="D80" s="275"/>
      <c r="E80" s="275"/>
      <c r="F80" s="296" t="s">
        <v>1509</v>
      </c>
      <c r="G80" s="297"/>
      <c r="H80" s="275" t="s">
        <v>1513</v>
      </c>
      <c r="I80" s="275" t="s">
        <v>1511</v>
      </c>
      <c r="J80" s="275">
        <v>120</v>
      </c>
      <c r="K80" s="287"/>
    </row>
    <row r="81" spans="2:11" s="1" customFormat="1" ht="15" customHeight="1">
      <c r="B81" s="298"/>
      <c r="C81" s="275" t="s">
        <v>1514</v>
      </c>
      <c r="D81" s="275"/>
      <c r="E81" s="275"/>
      <c r="F81" s="296" t="s">
        <v>1515</v>
      </c>
      <c r="G81" s="297"/>
      <c r="H81" s="275" t="s">
        <v>1516</v>
      </c>
      <c r="I81" s="275" t="s">
        <v>1511</v>
      </c>
      <c r="J81" s="275">
        <v>50</v>
      </c>
      <c r="K81" s="287"/>
    </row>
    <row r="82" spans="2:11" s="1" customFormat="1" ht="15" customHeight="1">
      <c r="B82" s="298"/>
      <c r="C82" s="275" t="s">
        <v>1517</v>
      </c>
      <c r="D82" s="275"/>
      <c r="E82" s="275"/>
      <c r="F82" s="296" t="s">
        <v>1509</v>
      </c>
      <c r="G82" s="297"/>
      <c r="H82" s="275" t="s">
        <v>1518</v>
      </c>
      <c r="I82" s="275" t="s">
        <v>1519</v>
      </c>
      <c r="J82" s="275"/>
      <c r="K82" s="287"/>
    </row>
    <row r="83" spans="2:11" s="1" customFormat="1" ht="15" customHeight="1">
      <c r="B83" s="298"/>
      <c r="C83" s="299" t="s">
        <v>1520</v>
      </c>
      <c r="D83" s="299"/>
      <c r="E83" s="299"/>
      <c r="F83" s="300" t="s">
        <v>1515</v>
      </c>
      <c r="G83" s="299"/>
      <c r="H83" s="299" t="s">
        <v>1521</v>
      </c>
      <c r="I83" s="299" t="s">
        <v>1511</v>
      </c>
      <c r="J83" s="299">
        <v>15</v>
      </c>
      <c r="K83" s="287"/>
    </row>
    <row r="84" spans="2:11" s="1" customFormat="1" ht="15" customHeight="1">
      <c r="B84" s="298"/>
      <c r="C84" s="299" t="s">
        <v>1522</v>
      </c>
      <c r="D84" s="299"/>
      <c r="E84" s="299"/>
      <c r="F84" s="300" t="s">
        <v>1515</v>
      </c>
      <c r="G84" s="299"/>
      <c r="H84" s="299" t="s">
        <v>1523</v>
      </c>
      <c r="I84" s="299" t="s">
        <v>1511</v>
      </c>
      <c r="J84" s="299">
        <v>15</v>
      </c>
      <c r="K84" s="287"/>
    </row>
    <row r="85" spans="2:11" s="1" customFormat="1" ht="15" customHeight="1">
      <c r="B85" s="298"/>
      <c r="C85" s="299" t="s">
        <v>1524</v>
      </c>
      <c r="D85" s="299"/>
      <c r="E85" s="299"/>
      <c r="F85" s="300" t="s">
        <v>1515</v>
      </c>
      <c r="G85" s="299"/>
      <c r="H85" s="299" t="s">
        <v>1525</v>
      </c>
      <c r="I85" s="299" t="s">
        <v>1511</v>
      </c>
      <c r="J85" s="299">
        <v>20</v>
      </c>
      <c r="K85" s="287"/>
    </row>
    <row r="86" spans="2:11" s="1" customFormat="1" ht="15" customHeight="1">
      <c r="B86" s="298"/>
      <c r="C86" s="299" t="s">
        <v>1526</v>
      </c>
      <c r="D86" s="299"/>
      <c r="E86" s="299"/>
      <c r="F86" s="300" t="s">
        <v>1515</v>
      </c>
      <c r="G86" s="299"/>
      <c r="H86" s="299" t="s">
        <v>1527</v>
      </c>
      <c r="I86" s="299" t="s">
        <v>1511</v>
      </c>
      <c r="J86" s="299">
        <v>20</v>
      </c>
      <c r="K86" s="287"/>
    </row>
    <row r="87" spans="2:11" s="1" customFormat="1" ht="15" customHeight="1">
      <c r="B87" s="298"/>
      <c r="C87" s="275" t="s">
        <v>1528</v>
      </c>
      <c r="D87" s="275"/>
      <c r="E87" s="275"/>
      <c r="F87" s="296" t="s">
        <v>1515</v>
      </c>
      <c r="G87" s="297"/>
      <c r="H87" s="275" t="s">
        <v>1529</v>
      </c>
      <c r="I87" s="275" t="s">
        <v>1511</v>
      </c>
      <c r="J87" s="275">
        <v>50</v>
      </c>
      <c r="K87" s="287"/>
    </row>
    <row r="88" spans="2:11" s="1" customFormat="1" ht="15" customHeight="1">
      <c r="B88" s="298"/>
      <c r="C88" s="275" t="s">
        <v>1530</v>
      </c>
      <c r="D88" s="275"/>
      <c r="E88" s="275"/>
      <c r="F88" s="296" t="s">
        <v>1515</v>
      </c>
      <c r="G88" s="297"/>
      <c r="H88" s="275" t="s">
        <v>1531</v>
      </c>
      <c r="I88" s="275" t="s">
        <v>1511</v>
      </c>
      <c r="J88" s="275">
        <v>20</v>
      </c>
      <c r="K88" s="287"/>
    </row>
    <row r="89" spans="2:11" s="1" customFormat="1" ht="15" customHeight="1">
      <c r="B89" s="298"/>
      <c r="C89" s="275" t="s">
        <v>1532</v>
      </c>
      <c r="D89" s="275"/>
      <c r="E89" s="275"/>
      <c r="F89" s="296" t="s">
        <v>1515</v>
      </c>
      <c r="G89" s="297"/>
      <c r="H89" s="275" t="s">
        <v>1533</v>
      </c>
      <c r="I89" s="275" t="s">
        <v>1511</v>
      </c>
      <c r="J89" s="275">
        <v>20</v>
      </c>
      <c r="K89" s="287"/>
    </row>
    <row r="90" spans="2:11" s="1" customFormat="1" ht="15" customHeight="1">
      <c r="B90" s="298"/>
      <c r="C90" s="275" t="s">
        <v>1534</v>
      </c>
      <c r="D90" s="275"/>
      <c r="E90" s="275"/>
      <c r="F90" s="296" t="s">
        <v>1515</v>
      </c>
      <c r="G90" s="297"/>
      <c r="H90" s="275" t="s">
        <v>1535</v>
      </c>
      <c r="I90" s="275" t="s">
        <v>1511</v>
      </c>
      <c r="J90" s="275">
        <v>50</v>
      </c>
      <c r="K90" s="287"/>
    </row>
    <row r="91" spans="2:11" s="1" customFormat="1" ht="15" customHeight="1">
      <c r="B91" s="298"/>
      <c r="C91" s="275" t="s">
        <v>1536</v>
      </c>
      <c r="D91" s="275"/>
      <c r="E91" s="275"/>
      <c r="F91" s="296" t="s">
        <v>1515</v>
      </c>
      <c r="G91" s="297"/>
      <c r="H91" s="275" t="s">
        <v>1536</v>
      </c>
      <c r="I91" s="275" t="s">
        <v>1511</v>
      </c>
      <c r="J91" s="275">
        <v>50</v>
      </c>
      <c r="K91" s="287"/>
    </row>
    <row r="92" spans="2:11" s="1" customFormat="1" ht="15" customHeight="1">
      <c r="B92" s="298"/>
      <c r="C92" s="275" t="s">
        <v>1537</v>
      </c>
      <c r="D92" s="275"/>
      <c r="E92" s="275"/>
      <c r="F92" s="296" t="s">
        <v>1515</v>
      </c>
      <c r="G92" s="297"/>
      <c r="H92" s="275" t="s">
        <v>1538</v>
      </c>
      <c r="I92" s="275" t="s">
        <v>1511</v>
      </c>
      <c r="J92" s="275">
        <v>255</v>
      </c>
      <c r="K92" s="287"/>
    </row>
    <row r="93" spans="2:11" s="1" customFormat="1" ht="15" customHeight="1">
      <c r="B93" s="298"/>
      <c r="C93" s="275" t="s">
        <v>1539</v>
      </c>
      <c r="D93" s="275"/>
      <c r="E93" s="275"/>
      <c r="F93" s="296" t="s">
        <v>1509</v>
      </c>
      <c r="G93" s="297"/>
      <c r="H93" s="275" t="s">
        <v>1540</v>
      </c>
      <c r="I93" s="275" t="s">
        <v>1541</v>
      </c>
      <c r="J93" s="275"/>
      <c r="K93" s="287"/>
    </row>
    <row r="94" spans="2:11" s="1" customFormat="1" ht="15" customHeight="1">
      <c r="B94" s="298"/>
      <c r="C94" s="275" t="s">
        <v>1542</v>
      </c>
      <c r="D94" s="275"/>
      <c r="E94" s="275"/>
      <c r="F94" s="296" t="s">
        <v>1509</v>
      </c>
      <c r="G94" s="297"/>
      <c r="H94" s="275" t="s">
        <v>1543</v>
      </c>
      <c r="I94" s="275" t="s">
        <v>1544</v>
      </c>
      <c r="J94" s="275"/>
      <c r="K94" s="287"/>
    </row>
    <row r="95" spans="2:11" s="1" customFormat="1" ht="15" customHeight="1">
      <c r="B95" s="298"/>
      <c r="C95" s="275" t="s">
        <v>1545</v>
      </c>
      <c r="D95" s="275"/>
      <c r="E95" s="275"/>
      <c r="F95" s="296" t="s">
        <v>1509</v>
      </c>
      <c r="G95" s="297"/>
      <c r="H95" s="275" t="s">
        <v>1545</v>
      </c>
      <c r="I95" s="275" t="s">
        <v>1544</v>
      </c>
      <c r="J95" s="275"/>
      <c r="K95" s="287"/>
    </row>
    <row r="96" spans="2:11" s="1" customFormat="1" ht="15" customHeight="1">
      <c r="B96" s="298"/>
      <c r="C96" s="275" t="s">
        <v>39</v>
      </c>
      <c r="D96" s="275"/>
      <c r="E96" s="275"/>
      <c r="F96" s="296" t="s">
        <v>1509</v>
      </c>
      <c r="G96" s="297"/>
      <c r="H96" s="275" t="s">
        <v>1546</v>
      </c>
      <c r="I96" s="275" t="s">
        <v>1544</v>
      </c>
      <c r="J96" s="275"/>
      <c r="K96" s="287"/>
    </row>
    <row r="97" spans="2:11" s="1" customFormat="1" ht="15" customHeight="1">
      <c r="B97" s="298"/>
      <c r="C97" s="275" t="s">
        <v>49</v>
      </c>
      <c r="D97" s="275"/>
      <c r="E97" s="275"/>
      <c r="F97" s="296" t="s">
        <v>1509</v>
      </c>
      <c r="G97" s="297"/>
      <c r="H97" s="275" t="s">
        <v>1547</v>
      </c>
      <c r="I97" s="275" t="s">
        <v>1544</v>
      </c>
      <c r="J97" s="275"/>
      <c r="K97" s="287"/>
    </row>
    <row r="98" spans="2:11" s="1" customFormat="1" ht="15" customHeight="1">
      <c r="B98" s="301"/>
      <c r="C98" s="302"/>
      <c r="D98" s="302"/>
      <c r="E98" s="302"/>
      <c r="F98" s="302"/>
      <c r="G98" s="302"/>
      <c r="H98" s="302"/>
      <c r="I98" s="302"/>
      <c r="J98" s="302"/>
      <c r="K98" s="303"/>
    </row>
    <row r="99" spans="2:11" s="1" customFormat="1" ht="18.75" customHeight="1">
      <c r="B99" s="304"/>
      <c r="C99" s="305"/>
      <c r="D99" s="305"/>
      <c r="E99" s="305"/>
      <c r="F99" s="305"/>
      <c r="G99" s="305"/>
      <c r="H99" s="305"/>
      <c r="I99" s="305"/>
      <c r="J99" s="305"/>
      <c r="K99" s="304"/>
    </row>
    <row r="100" spans="2:11" s="1" customFormat="1" ht="18.75" customHeight="1">
      <c r="B100" s="282"/>
      <c r="C100" s="282"/>
      <c r="D100" s="282"/>
      <c r="E100" s="282"/>
      <c r="F100" s="282"/>
      <c r="G100" s="282"/>
      <c r="H100" s="282"/>
      <c r="I100" s="282"/>
      <c r="J100" s="282"/>
      <c r="K100" s="282"/>
    </row>
    <row r="101" spans="2:11" s="1" customFormat="1" ht="7.5" customHeight="1">
      <c r="B101" s="283"/>
      <c r="C101" s="284"/>
      <c r="D101" s="284"/>
      <c r="E101" s="284"/>
      <c r="F101" s="284"/>
      <c r="G101" s="284"/>
      <c r="H101" s="284"/>
      <c r="I101" s="284"/>
      <c r="J101" s="284"/>
      <c r="K101" s="285"/>
    </row>
    <row r="102" spans="2:11" s="1" customFormat="1" ht="45" customHeight="1">
      <c r="B102" s="286"/>
      <c r="C102" s="401" t="s">
        <v>1548</v>
      </c>
      <c r="D102" s="401"/>
      <c r="E102" s="401"/>
      <c r="F102" s="401"/>
      <c r="G102" s="401"/>
      <c r="H102" s="401"/>
      <c r="I102" s="401"/>
      <c r="J102" s="401"/>
      <c r="K102" s="287"/>
    </row>
    <row r="103" spans="2:11" s="1" customFormat="1" ht="17.25" customHeight="1">
      <c r="B103" s="286"/>
      <c r="C103" s="288" t="s">
        <v>1503</v>
      </c>
      <c r="D103" s="288"/>
      <c r="E103" s="288"/>
      <c r="F103" s="288" t="s">
        <v>1504</v>
      </c>
      <c r="G103" s="289"/>
      <c r="H103" s="288" t="s">
        <v>55</v>
      </c>
      <c r="I103" s="288" t="s">
        <v>58</v>
      </c>
      <c r="J103" s="288" t="s">
        <v>1505</v>
      </c>
      <c r="K103" s="287"/>
    </row>
    <row r="104" spans="2:11" s="1" customFormat="1" ht="17.25" customHeight="1">
      <c r="B104" s="286"/>
      <c r="C104" s="290" t="s">
        <v>1506</v>
      </c>
      <c r="D104" s="290"/>
      <c r="E104" s="290"/>
      <c r="F104" s="291" t="s">
        <v>1507</v>
      </c>
      <c r="G104" s="292"/>
      <c r="H104" s="290"/>
      <c r="I104" s="290"/>
      <c r="J104" s="290" t="s">
        <v>1508</v>
      </c>
      <c r="K104" s="287"/>
    </row>
    <row r="105" spans="2:11" s="1" customFormat="1" ht="5.25" customHeight="1">
      <c r="B105" s="286"/>
      <c r="C105" s="288"/>
      <c r="D105" s="288"/>
      <c r="E105" s="288"/>
      <c r="F105" s="288"/>
      <c r="G105" s="306"/>
      <c r="H105" s="288"/>
      <c r="I105" s="288"/>
      <c r="J105" s="288"/>
      <c r="K105" s="287"/>
    </row>
    <row r="106" spans="2:11" s="1" customFormat="1" ht="15" customHeight="1">
      <c r="B106" s="286"/>
      <c r="C106" s="275" t="s">
        <v>54</v>
      </c>
      <c r="D106" s="295"/>
      <c r="E106" s="295"/>
      <c r="F106" s="296" t="s">
        <v>1509</v>
      </c>
      <c r="G106" s="275"/>
      <c r="H106" s="275" t="s">
        <v>1549</v>
      </c>
      <c r="I106" s="275" t="s">
        <v>1511</v>
      </c>
      <c r="J106" s="275">
        <v>20</v>
      </c>
      <c r="K106" s="287"/>
    </row>
    <row r="107" spans="2:11" s="1" customFormat="1" ht="15" customHeight="1">
      <c r="B107" s="286"/>
      <c r="C107" s="275" t="s">
        <v>1512</v>
      </c>
      <c r="D107" s="275"/>
      <c r="E107" s="275"/>
      <c r="F107" s="296" t="s">
        <v>1509</v>
      </c>
      <c r="G107" s="275"/>
      <c r="H107" s="275" t="s">
        <v>1549</v>
      </c>
      <c r="I107" s="275" t="s">
        <v>1511</v>
      </c>
      <c r="J107" s="275">
        <v>120</v>
      </c>
      <c r="K107" s="287"/>
    </row>
    <row r="108" spans="2:11" s="1" customFormat="1" ht="15" customHeight="1">
      <c r="B108" s="298"/>
      <c r="C108" s="275" t="s">
        <v>1514</v>
      </c>
      <c r="D108" s="275"/>
      <c r="E108" s="275"/>
      <c r="F108" s="296" t="s">
        <v>1515</v>
      </c>
      <c r="G108" s="275"/>
      <c r="H108" s="275" t="s">
        <v>1549</v>
      </c>
      <c r="I108" s="275" t="s">
        <v>1511</v>
      </c>
      <c r="J108" s="275">
        <v>50</v>
      </c>
      <c r="K108" s="287"/>
    </row>
    <row r="109" spans="2:11" s="1" customFormat="1" ht="15" customHeight="1">
      <c r="B109" s="298"/>
      <c r="C109" s="275" t="s">
        <v>1517</v>
      </c>
      <c r="D109" s="275"/>
      <c r="E109" s="275"/>
      <c r="F109" s="296" t="s">
        <v>1509</v>
      </c>
      <c r="G109" s="275"/>
      <c r="H109" s="275" t="s">
        <v>1549</v>
      </c>
      <c r="I109" s="275" t="s">
        <v>1519</v>
      </c>
      <c r="J109" s="275"/>
      <c r="K109" s="287"/>
    </row>
    <row r="110" spans="2:11" s="1" customFormat="1" ht="15" customHeight="1">
      <c r="B110" s="298"/>
      <c r="C110" s="275" t="s">
        <v>1528</v>
      </c>
      <c r="D110" s="275"/>
      <c r="E110" s="275"/>
      <c r="F110" s="296" t="s">
        <v>1515</v>
      </c>
      <c r="G110" s="275"/>
      <c r="H110" s="275" t="s">
        <v>1549</v>
      </c>
      <c r="I110" s="275" t="s">
        <v>1511</v>
      </c>
      <c r="J110" s="275">
        <v>50</v>
      </c>
      <c r="K110" s="287"/>
    </row>
    <row r="111" spans="2:11" s="1" customFormat="1" ht="15" customHeight="1">
      <c r="B111" s="298"/>
      <c r="C111" s="275" t="s">
        <v>1536</v>
      </c>
      <c r="D111" s="275"/>
      <c r="E111" s="275"/>
      <c r="F111" s="296" t="s">
        <v>1515</v>
      </c>
      <c r="G111" s="275"/>
      <c r="H111" s="275" t="s">
        <v>1549</v>
      </c>
      <c r="I111" s="275" t="s">
        <v>1511</v>
      </c>
      <c r="J111" s="275">
        <v>50</v>
      </c>
      <c r="K111" s="287"/>
    </row>
    <row r="112" spans="2:11" s="1" customFormat="1" ht="15" customHeight="1">
      <c r="B112" s="298"/>
      <c r="C112" s="275" t="s">
        <v>1534</v>
      </c>
      <c r="D112" s="275"/>
      <c r="E112" s="275"/>
      <c r="F112" s="296" t="s">
        <v>1515</v>
      </c>
      <c r="G112" s="275"/>
      <c r="H112" s="275" t="s">
        <v>1549</v>
      </c>
      <c r="I112" s="275" t="s">
        <v>1511</v>
      </c>
      <c r="J112" s="275">
        <v>50</v>
      </c>
      <c r="K112" s="287"/>
    </row>
    <row r="113" spans="2:11" s="1" customFormat="1" ht="15" customHeight="1">
      <c r="B113" s="298"/>
      <c r="C113" s="275" t="s">
        <v>54</v>
      </c>
      <c r="D113" s="275"/>
      <c r="E113" s="275"/>
      <c r="F113" s="296" t="s">
        <v>1509</v>
      </c>
      <c r="G113" s="275"/>
      <c r="H113" s="275" t="s">
        <v>1550</v>
      </c>
      <c r="I113" s="275" t="s">
        <v>1511</v>
      </c>
      <c r="J113" s="275">
        <v>20</v>
      </c>
      <c r="K113" s="287"/>
    </row>
    <row r="114" spans="2:11" s="1" customFormat="1" ht="15" customHeight="1">
      <c r="B114" s="298"/>
      <c r="C114" s="275" t="s">
        <v>1551</v>
      </c>
      <c r="D114" s="275"/>
      <c r="E114" s="275"/>
      <c r="F114" s="296" t="s">
        <v>1509</v>
      </c>
      <c r="G114" s="275"/>
      <c r="H114" s="275" t="s">
        <v>1552</v>
      </c>
      <c r="I114" s="275" t="s">
        <v>1511</v>
      </c>
      <c r="J114" s="275">
        <v>120</v>
      </c>
      <c r="K114" s="287"/>
    </row>
    <row r="115" spans="2:11" s="1" customFormat="1" ht="15" customHeight="1">
      <c r="B115" s="298"/>
      <c r="C115" s="275" t="s">
        <v>39</v>
      </c>
      <c r="D115" s="275"/>
      <c r="E115" s="275"/>
      <c r="F115" s="296" t="s">
        <v>1509</v>
      </c>
      <c r="G115" s="275"/>
      <c r="H115" s="275" t="s">
        <v>1553</v>
      </c>
      <c r="I115" s="275" t="s">
        <v>1544</v>
      </c>
      <c r="J115" s="275"/>
      <c r="K115" s="287"/>
    </row>
    <row r="116" spans="2:11" s="1" customFormat="1" ht="15" customHeight="1">
      <c r="B116" s="298"/>
      <c r="C116" s="275" t="s">
        <v>49</v>
      </c>
      <c r="D116" s="275"/>
      <c r="E116" s="275"/>
      <c r="F116" s="296" t="s">
        <v>1509</v>
      </c>
      <c r="G116" s="275"/>
      <c r="H116" s="275" t="s">
        <v>1554</v>
      </c>
      <c r="I116" s="275" t="s">
        <v>1544</v>
      </c>
      <c r="J116" s="275"/>
      <c r="K116" s="287"/>
    </row>
    <row r="117" spans="2:11" s="1" customFormat="1" ht="15" customHeight="1">
      <c r="B117" s="298"/>
      <c r="C117" s="275" t="s">
        <v>58</v>
      </c>
      <c r="D117" s="275"/>
      <c r="E117" s="275"/>
      <c r="F117" s="296" t="s">
        <v>1509</v>
      </c>
      <c r="G117" s="275"/>
      <c r="H117" s="275" t="s">
        <v>1555</v>
      </c>
      <c r="I117" s="275" t="s">
        <v>1556</v>
      </c>
      <c r="J117" s="275"/>
      <c r="K117" s="287"/>
    </row>
    <row r="118" spans="2:11" s="1" customFormat="1" ht="15" customHeight="1">
      <c r="B118" s="301"/>
      <c r="C118" s="307"/>
      <c r="D118" s="307"/>
      <c r="E118" s="307"/>
      <c r="F118" s="307"/>
      <c r="G118" s="307"/>
      <c r="H118" s="307"/>
      <c r="I118" s="307"/>
      <c r="J118" s="307"/>
      <c r="K118" s="303"/>
    </row>
    <row r="119" spans="2:11" s="1" customFormat="1" ht="18.75" customHeight="1">
      <c r="B119" s="308"/>
      <c r="C119" s="309"/>
      <c r="D119" s="309"/>
      <c r="E119" s="309"/>
      <c r="F119" s="310"/>
      <c r="G119" s="309"/>
      <c r="H119" s="309"/>
      <c r="I119" s="309"/>
      <c r="J119" s="309"/>
      <c r="K119" s="308"/>
    </row>
    <row r="120" spans="2:11" s="1" customFormat="1" ht="18.75" customHeight="1">
      <c r="B120" s="282"/>
      <c r="C120" s="282"/>
      <c r="D120" s="282"/>
      <c r="E120" s="282"/>
      <c r="F120" s="282"/>
      <c r="G120" s="282"/>
      <c r="H120" s="282"/>
      <c r="I120" s="282"/>
      <c r="J120" s="282"/>
      <c r="K120" s="282"/>
    </row>
    <row r="121" spans="2:11" s="1" customFormat="1" ht="7.5" customHeight="1">
      <c r="B121" s="311"/>
      <c r="C121" s="312"/>
      <c r="D121" s="312"/>
      <c r="E121" s="312"/>
      <c r="F121" s="312"/>
      <c r="G121" s="312"/>
      <c r="H121" s="312"/>
      <c r="I121" s="312"/>
      <c r="J121" s="312"/>
      <c r="K121" s="313"/>
    </row>
    <row r="122" spans="2:11" s="1" customFormat="1" ht="45" customHeight="1">
      <c r="B122" s="314"/>
      <c r="C122" s="399" t="s">
        <v>1557</v>
      </c>
      <c r="D122" s="399"/>
      <c r="E122" s="399"/>
      <c r="F122" s="399"/>
      <c r="G122" s="399"/>
      <c r="H122" s="399"/>
      <c r="I122" s="399"/>
      <c r="J122" s="399"/>
      <c r="K122" s="315"/>
    </row>
    <row r="123" spans="2:11" s="1" customFormat="1" ht="17.25" customHeight="1">
      <c r="B123" s="316"/>
      <c r="C123" s="288" t="s">
        <v>1503</v>
      </c>
      <c r="D123" s="288"/>
      <c r="E123" s="288"/>
      <c r="F123" s="288" t="s">
        <v>1504</v>
      </c>
      <c r="G123" s="289"/>
      <c r="H123" s="288" t="s">
        <v>55</v>
      </c>
      <c r="I123" s="288" t="s">
        <v>58</v>
      </c>
      <c r="J123" s="288" t="s">
        <v>1505</v>
      </c>
      <c r="K123" s="317"/>
    </row>
    <row r="124" spans="2:11" s="1" customFormat="1" ht="17.25" customHeight="1">
      <c r="B124" s="316"/>
      <c r="C124" s="290" t="s">
        <v>1506</v>
      </c>
      <c r="D124" s="290"/>
      <c r="E124" s="290"/>
      <c r="F124" s="291" t="s">
        <v>1507</v>
      </c>
      <c r="G124" s="292"/>
      <c r="H124" s="290"/>
      <c r="I124" s="290"/>
      <c r="J124" s="290" t="s">
        <v>1508</v>
      </c>
      <c r="K124" s="317"/>
    </row>
    <row r="125" spans="2:11" s="1" customFormat="1" ht="5.25" customHeight="1">
      <c r="B125" s="318"/>
      <c r="C125" s="293"/>
      <c r="D125" s="293"/>
      <c r="E125" s="293"/>
      <c r="F125" s="293"/>
      <c r="G125" s="319"/>
      <c r="H125" s="293"/>
      <c r="I125" s="293"/>
      <c r="J125" s="293"/>
      <c r="K125" s="320"/>
    </row>
    <row r="126" spans="2:11" s="1" customFormat="1" ht="15" customHeight="1">
      <c r="B126" s="318"/>
      <c r="C126" s="275" t="s">
        <v>1512</v>
      </c>
      <c r="D126" s="295"/>
      <c r="E126" s="295"/>
      <c r="F126" s="296" t="s">
        <v>1509</v>
      </c>
      <c r="G126" s="275"/>
      <c r="H126" s="275" t="s">
        <v>1549</v>
      </c>
      <c r="I126" s="275" t="s">
        <v>1511</v>
      </c>
      <c r="J126" s="275">
        <v>120</v>
      </c>
      <c r="K126" s="321"/>
    </row>
    <row r="127" spans="2:11" s="1" customFormat="1" ht="15" customHeight="1">
      <c r="B127" s="318"/>
      <c r="C127" s="275" t="s">
        <v>1558</v>
      </c>
      <c r="D127" s="275"/>
      <c r="E127" s="275"/>
      <c r="F127" s="296" t="s">
        <v>1509</v>
      </c>
      <c r="G127" s="275"/>
      <c r="H127" s="275" t="s">
        <v>1559</v>
      </c>
      <c r="I127" s="275" t="s">
        <v>1511</v>
      </c>
      <c r="J127" s="275" t="s">
        <v>1560</v>
      </c>
      <c r="K127" s="321"/>
    </row>
    <row r="128" spans="2:11" s="1" customFormat="1" ht="15" customHeight="1">
      <c r="B128" s="318"/>
      <c r="C128" s="275" t="s">
        <v>92</v>
      </c>
      <c r="D128" s="275"/>
      <c r="E128" s="275"/>
      <c r="F128" s="296" t="s">
        <v>1509</v>
      </c>
      <c r="G128" s="275"/>
      <c r="H128" s="275" t="s">
        <v>1561</v>
      </c>
      <c r="I128" s="275" t="s">
        <v>1511</v>
      </c>
      <c r="J128" s="275" t="s">
        <v>1560</v>
      </c>
      <c r="K128" s="321"/>
    </row>
    <row r="129" spans="2:11" s="1" customFormat="1" ht="15" customHeight="1">
      <c r="B129" s="318"/>
      <c r="C129" s="275" t="s">
        <v>1520</v>
      </c>
      <c r="D129" s="275"/>
      <c r="E129" s="275"/>
      <c r="F129" s="296" t="s">
        <v>1515</v>
      </c>
      <c r="G129" s="275"/>
      <c r="H129" s="275" t="s">
        <v>1521</v>
      </c>
      <c r="I129" s="275" t="s">
        <v>1511</v>
      </c>
      <c r="J129" s="275">
        <v>15</v>
      </c>
      <c r="K129" s="321"/>
    </row>
    <row r="130" spans="2:11" s="1" customFormat="1" ht="15" customHeight="1">
      <c r="B130" s="318"/>
      <c r="C130" s="299" t="s">
        <v>1522</v>
      </c>
      <c r="D130" s="299"/>
      <c r="E130" s="299"/>
      <c r="F130" s="300" t="s">
        <v>1515</v>
      </c>
      <c r="G130" s="299"/>
      <c r="H130" s="299" t="s">
        <v>1523</v>
      </c>
      <c r="I130" s="299" t="s">
        <v>1511</v>
      </c>
      <c r="J130" s="299">
        <v>15</v>
      </c>
      <c r="K130" s="321"/>
    </row>
    <row r="131" spans="2:11" s="1" customFormat="1" ht="15" customHeight="1">
      <c r="B131" s="318"/>
      <c r="C131" s="299" t="s">
        <v>1524</v>
      </c>
      <c r="D131" s="299"/>
      <c r="E131" s="299"/>
      <c r="F131" s="300" t="s">
        <v>1515</v>
      </c>
      <c r="G131" s="299"/>
      <c r="H131" s="299" t="s">
        <v>1525</v>
      </c>
      <c r="I131" s="299" t="s">
        <v>1511</v>
      </c>
      <c r="J131" s="299">
        <v>20</v>
      </c>
      <c r="K131" s="321"/>
    </row>
    <row r="132" spans="2:11" s="1" customFormat="1" ht="15" customHeight="1">
      <c r="B132" s="318"/>
      <c r="C132" s="299" t="s">
        <v>1526</v>
      </c>
      <c r="D132" s="299"/>
      <c r="E132" s="299"/>
      <c r="F132" s="300" t="s">
        <v>1515</v>
      </c>
      <c r="G132" s="299"/>
      <c r="H132" s="299" t="s">
        <v>1527</v>
      </c>
      <c r="I132" s="299" t="s">
        <v>1511</v>
      </c>
      <c r="J132" s="299">
        <v>20</v>
      </c>
      <c r="K132" s="321"/>
    </row>
    <row r="133" spans="2:11" s="1" customFormat="1" ht="15" customHeight="1">
      <c r="B133" s="318"/>
      <c r="C133" s="275" t="s">
        <v>1514</v>
      </c>
      <c r="D133" s="275"/>
      <c r="E133" s="275"/>
      <c r="F133" s="296" t="s">
        <v>1515</v>
      </c>
      <c r="G133" s="275"/>
      <c r="H133" s="275" t="s">
        <v>1549</v>
      </c>
      <c r="I133" s="275" t="s">
        <v>1511</v>
      </c>
      <c r="J133" s="275">
        <v>50</v>
      </c>
      <c r="K133" s="321"/>
    </row>
    <row r="134" spans="2:11" s="1" customFormat="1" ht="15" customHeight="1">
      <c r="B134" s="318"/>
      <c r="C134" s="275" t="s">
        <v>1528</v>
      </c>
      <c r="D134" s="275"/>
      <c r="E134" s="275"/>
      <c r="F134" s="296" t="s">
        <v>1515</v>
      </c>
      <c r="G134" s="275"/>
      <c r="H134" s="275" t="s">
        <v>1549</v>
      </c>
      <c r="I134" s="275" t="s">
        <v>1511</v>
      </c>
      <c r="J134" s="275">
        <v>50</v>
      </c>
      <c r="K134" s="321"/>
    </row>
    <row r="135" spans="2:11" s="1" customFormat="1" ht="15" customHeight="1">
      <c r="B135" s="318"/>
      <c r="C135" s="275" t="s">
        <v>1534</v>
      </c>
      <c r="D135" s="275"/>
      <c r="E135" s="275"/>
      <c r="F135" s="296" t="s">
        <v>1515</v>
      </c>
      <c r="G135" s="275"/>
      <c r="H135" s="275" t="s">
        <v>1549</v>
      </c>
      <c r="I135" s="275" t="s">
        <v>1511</v>
      </c>
      <c r="J135" s="275">
        <v>50</v>
      </c>
      <c r="K135" s="321"/>
    </row>
    <row r="136" spans="2:11" s="1" customFormat="1" ht="15" customHeight="1">
      <c r="B136" s="318"/>
      <c r="C136" s="275" t="s">
        <v>1536</v>
      </c>
      <c r="D136" s="275"/>
      <c r="E136" s="275"/>
      <c r="F136" s="296" t="s">
        <v>1515</v>
      </c>
      <c r="G136" s="275"/>
      <c r="H136" s="275" t="s">
        <v>1549</v>
      </c>
      <c r="I136" s="275" t="s">
        <v>1511</v>
      </c>
      <c r="J136" s="275">
        <v>50</v>
      </c>
      <c r="K136" s="321"/>
    </row>
    <row r="137" spans="2:11" s="1" customFormat="1" ht="15" customHeight="1">
      <c r="B137" s="318"/>
      <c r="C137" s="275" t="s">
        <v>1537</v>
      </c>
      <c r="D137" s="275"/>
      <c r="E137" s="275"/>
      <c r="F137" s="296" t="s">
        <v>1515</v>
      </c>
      <c r="G137" s="275"/>
      <c r="H137" s="275" t="s">
        <v>1562</v>
      </c>
      <c r="I137" s="275" t="s">
        <v>1511</v>
      </c>
      <c r="J137" s="275">
        <v>255</v>
      </c>
      <c r="K137" s="321"/>
    </row>
    <row r="138" spans="2:11" s="1" customFormat="1" ht="15" customHeight="1">
      <c r="B138" s="318"/>
      <c r="C138" s="275" t="s">
        <v>1539</v>
      </c>
      <c r="D138" s="275"/>
      <c r="E138" s="275"/>
      <c r="F138" s="296" t="s">
        <v>1509</v>
      </c>
      <c r="G138" s="275"/>
      <c r="H138" s="275" t="s">
        <v>1563</v>
      </c>
      <c r="I138" s="275" t="s">
        <v>1541</v>
      </c>
      <c r="J138" s="275"/>
      <c r="K138" s="321"/>
    </row>
    <row r="139" spans="2:11" s="1" customFormat="1" ht="15" customHeight="1">
      <c r="B139" s="318"/>
      <c r="C139" s="275" t="s">
        <v>1542</v>
      </c>
      <c r="D139" s="275"/>
      <c r="E139" s="275"/>
      <c r="F139" s="296" t="s">
        <v>1509</v>
      </c>
      <c r="G139" s="275"/>
      <c r="H139" s="275" t="s">
        <v>1564</v>
      </c>
      <c r="I139" s="275" t="s">
        <v>1544</v>
      </c>
      <c r="J139" s="275"/>
      <c r="K139" s="321"/>
    </row>
    <row r="140" spans="2:11" s="1" customFormat="1" ht="15" customHeight="1">
      <c r="B140" s="318"/>
      <c r="C140" s="275" t="s">
        <v>1545</v>
      </c>
      <c r="D140" s="275"/>
      <c r="E140" s="275"/>
      <c r="F140" s="296" t="s">
        <v>1509</v>
      </c>
      <c r="G140" s="275"/>
      <c r="H140" s="275" t="s">
        <v>1545</v>
      </c>
      <c r="I140" s="275" t="s">
        <v>1544</v>
      </c>
      <c r="J140" s="275"/>
      <c r="K140" s="321"/>
    </row>
    <row r="141" spans="2:11" s="1" customFormat="1" ht="15" customHeight="1">
      <c r="B141" s="318"/>
      <c r="C141" s="275" t="s">
        <v>39</v>
      </c>
      <c r="D141" s="275"/>
      <c r="E141" s="275"/>
      <c r="F141" s="296" t="s">
        <v>1509</v>
      </c>
      <c r="G141" s="275"/>
      <c r="H141" s="275" t="s">
        <v>1565</v>
      </c>
      <c r="I141" s="275" t="s">
        <v>1544</v>
      </c>
      <c r="J141" s="275"/>
      <c r="K141" s="321"/>
    </row>
    <row r="142" spans="2:11" s="1" customFormat="1" ht="15" customHeight="1">
      <c r="B142" s="318"/>
      <c r="C142" s="275" t="s">
        <v>1566</v>
      </c>
      <c r="D142" s="275"/>
      <c r="E142" s="275"/>
      <c r="F142" s="296" t="s">
        <v>1509</v>
      </c>
      <c r="G142" s="275"/>
      <c r="H142" s="275" t="s">
        <v>1567</v>
      </c>
      <c r="I142" s="275" t="s">
        <v>1544</v>
      </c>
      <c r="J142" s="275"/>
      <c r="K142" s="321"/>
    </row>
    <row r="143" spans="2:11" s="1" customFormat="1" ht="15" customHeight="1">
      <c r="B143" s="322"/>
      <c r="C143" s="323"/>
      <c r="D143" s="323"/>
      <c r="E143" s="323"/>
      <c r="F143" s="323"/>
      <c r="G143" s="323"/>
      <c r="H143" s="323"/>
      <c r="I143" s="323"/>
      <c r="J143" s="323"/>
      <c r="K143" s="324"/>
    </row>
    <row r="144" spans="2:11" s="1" customFormat="1" ht="18.75" customHeight="1">
      <c r="B144" s="309"/>
      <c r="C144" s="309"/>
      <c r="D144" s="309"/>
      <c r="E144" s="309"/>
      <c r="F144" s="310"/>
      <c r="G144" s="309"/>
      <c r="H144" s="309"/>
      <c r="I144" s="309"/>
      <c r="J144" s="309"/>
      <c r="K144" s="309"/>
    </row>
    <row r="145" spans="2:11" s="1" customFormat="1" ht="18.75" customHeight="1">
      <c r="B145" s="282"/>
      <c r="C145" s="282"/>
      <c r="D145" s="282"/>
      <c r="E145" s="282"/>
      <c r="F145" s="282"/>
      <c r="G145" s="282"/>
      <c r="H145" s="282"/>
      <c r="I145" s="282"/>
      <c r="J145" s="282"/>
      <c r="K145" s="282"/>
    </row>
    <row r="146" spans="2:11" s="1" customFormat="1" ht="7.5" customHeight="1">
      <c r="B146" s="283"/>
      <c r="C146" s="284"/>
      <c r="D146" s="284"/>
      <c r="E146" s="284"/>
      <c r="F146" s="284"/>
      <c r="G146" s="284"/>
      <c r="H146" s="284"/>
      <c r="I146" s="284"/>
      <c r="J146" s="284"/>
      <c r="K146" s="285"/>
    </row>
    <row r="147" spans="2:11" s="1" customFormat="1" ht="45" customHeight="1">
      <c r="B147" s="286"/>
      <c r="C147" s="401" t="s">
        <v>1568</v>
      </c>
      <c r="D147" s="401"/>
      <c r="E147" s="401"/>
      <c r="F147" s="401"/>
      <c r="G147" s="401"/>
      <c r="H147" s="401"/>
      <c r="I147" s="401"/>
      <c r="J147" s="401"/>
      <c r="K147" s="287"/>
    </row>
    <row r="148" spans="2:11" s="1" customFormat="1" ht="17.25" customHeight="1">
      <c r="B148" s="286"/>
      <c r="C148" s="288" t="s">
        <v>1503</v>
      </c>
      <c r="D148" s="288"/>
      <c r="E148" s="288"/>
      <c r="F148" s="288" t="s">
        <v>1504</v>
      </c>
      <c r="G148" s="289"/>
      <c r="H148" s="288" t="s">
        <v>55</v>
      </c>
      <c r="I148" s="288" t="s">
        <v>58</v>
      </c>
      <c r="J148" s="288" t="s">
        <v>1505</v>
      </c>
      <c r="K148" s="287"/>
    </row>
    <row r="149" spans="2:11" s="1" customFormat="1" ht="17.25" customHeight="1">
      <c r="B149" s="286"/>
      <c r="C149" s="290" t="s">
        <v>1506</v>
      </c>
      <c r="D149" s="290"/>
      <c r="E149" s="290"/>
      <c r="F149" s="291" t="s">
        <v>1507</v>
      </c>
      <c r="G149" s="292"/>
      <c r="H149" s="290"/>
      <c r="I149" s="290"/>
      <c r="J149" s="290" t="s">
        <v>1508</v>
      </c>
      <c r="K149" s="287"/>
    </row>
    <row r="150" spans="2:11" s="1" customFormat="1" ht="5.25" customHeight="1">
      <c r="B150" s="298"/>
      <c r="C150" s="293"/>
      <c r="D150" s="293"/>
      <c r="E150" s="293"/>
      <c r="F150" s="293"/>
      <c r="G150" s="294"/>
      <c r="H150" s="293"/>
      <c r="I150" s="293"/>
      <c r="J150" s="293"/>
      <c r="K150" s="321"/>
    </row>
    <row r="151" spans="2:11" s="1" customFormat="1" ht="15" customHeight="1">
      <c r="B151" s="298"/>
      <c r="C151" s="325" t="s">
        <v>1512</v>
      </c>
      <c r="D151" s="275"/>
      <c r="E151" s="275"/>
      <c r="F151" s="326" t="s">
        <v>1509</v>
      </c>
      <c r="G151" s="275"/>
      <c r="H151" s="325" t="s">
        <v>1549</v>
      </c>
      <c r="I151" s="325" t="s">
        <v>1511</v>
      </c>
      <c r="J151" s="325">
        <v>120</v>
      </c>
      <c r="K151" s="321"/>
    </row>
    <row r="152" spans="2:11" s="1" customFormat="1" ht="15" customHeight="1">
      <c r="B152" s="298"/>
      <c r="C152" s="325" t="s">
        <v>1558</v>
      </c>
      <c r="D152" s="275"/>
      <c r="E152" s="275"/>
      <c r="F152" s="326" t="s">
        <v>1509</v>
      </c>
      <c r="G152" s="275"/>
      <c r="H152" s="325" t="s">
        <v>1569</v>
      </c>
      <c r="I152" s="325" t="s">
        <v>1511</v>
      </c>
      <c r="J152" s="325" t="s">
        <v>1560</v>
      </c>
      <c r="K152" s="321"/>
    </row>
    <row r="153" spans="2:11" s="1" customFormat="1" ht="15" customHeight="1">
      <c r="B153" s="298"/>
      <c r="C153" s="325" t="s">
        <v>92</v>
      </c>
      <c r="D153" s="275"/>
      <c r="E153" s="275"/>
      <c r="F153" s="326" t="s">
        <v>1509</v>
      </c>
      <c r="G153" s="275"/>
      <c r="H153" s="325" t="s">
        <v>1570</v>
      </c>
      <c r="I153" s="325" t="s">
        <v>1511</v>
      </c>
      <c r="J153" s="325" t="s">
        <v>1560</v>
      </c>
      <c r="K153" s="321"/>
    </row>
    <row r="154" spans="2:11" s="1" customFormat="1" ht="15" customHeight="1">
      <c r="B154" s="298"/>
      <c r="C154" s="325" t="s">
        <v>1514</v>
      </c>
      <c r="D154" s="275"/>
      <c r="E154" s="275"/>
      <c r="F154" s="326" t="s">
        <v>1515</v>
      </c>
      <c r="G154" s="275"/>
      <c r="H154" s="325" t="s">
        <v>1549</v>
      </c>
      <c r="I154" s="325" t="s">
        <v>1511</v>
      </c>
      <c r="J154" s="325">
        <v>50</v>
      </c>
      <c r="K154" s="321"/>
    </row>
    <row r="155" spans="2:11" s="1" customFormat="1" ht="15" customHeight="1">
      <c r="B155" s="298"/>
      <c r="C155" s="325" t="s">
        <v>1517</v>
      </c>
      <c r="D155" s="275"/>
      <c r="E155" s="275"/>
      <c r="F155" s="326" t="s">
        <v>1509</v>
      </c>
      <c r="G155" s="275"/>
      <c r="H155" s="325" t="s">
        <v>1549</v>
      </c>
      <c r="I155" s="325" t="s">
        <v>1519</v>
      </c>
      <c r="J155" s="325"/>
      <c r="K155" s="321"/>
    </row>
    <row r="156" spans="2:11" s="1" customFormat="1" ht="15" customHeight="1">
      <c r="B156" s="298"/>
      <c r="C156" s="325" t="s">
        <v>1528</v>
      </c>
      <c r="D156" s="275"/>
      <c r="E156" s="275"/>
      <c r="F156" s="326" t="s">
        <v>1515</v>
      </c>
      <c r="G156" s="275"/>
      <c r="H156" s="325" t="s">
        <v>1549</v>
      </c>
      <c r="I156" s="325" t="s">
        <v>1511</v>
      </c>
      <c r="J156" s="325">
        <v>50</v>
      </c>
      <c r="K156" s="321"/>
    </row>
    <row r="157" spans="2:11" s="1" customFormat="1" ht="15" customHeight="1">
      <c r="B157" s="298"/>
      <c r="C157" s="325" t="s">
        <v>1536</v>
      </c>
      <c r="D157" s="275"/>
      <c r="E157" s="275"/>
      <c r="F157" s="326" t="s">
        <v>1515</v>
      </c>
      <c r="G157" s="275"/>
      <c r="H157" s="325" t="s">
        <v>1549</v>
      </c>
      <c r="I157" s="325" t="s">
        <v>1511</v>
      </c>
      <c r="J157" s="325">
        <v>50</v>
      </c>
      <c r="K157" s="321"/>
    </row>
    <row r="158" spans="2:11" s="1" customFormat="1" ht="15" customHeight="1">
      <c r="B158" s="298"/>
      <c r="C158" s="325" t="s">
        <v>1534</v>
      </c>
      <c r="D158" s="275"/>
      <c r="E158" s="275"/>
      <c r="F158" s="326" t="s">
        <v>1515</v>
      </c>
      <c r="G158" s="275"/>
      <c r="H158" s="325" t="s">
        <v>1549</v>
      </c>
      <c r="I158" s="325" t="s">
        <v>1511</v>
      </c>
      <c r="J158" s="325">
        <v>50</v>
      </c>
      <c r="K158" s="321"/>
    </row>
    <row r="159" spans="2:11" s="1" customFormat="1" ht="15" customHeight="1">
      <c r="B159" s="298"/>
      <c r="C159" s="325" t="s">
        <v>107</v>
      </c>
      <c r="D159" s="275"/>
      <c r="E159" s="275"/>
      <c r="F159" s="326" t="s">
        <v>1509</v>
      </c>
      <c r="G159" s="275"/>
      <c r="H159" s="325" t="s">
        <v>1571</v>
      </c>
      <c r="I159" s="325" t="s">
        <v>1511</v>
      </c>
      <c r="J159" s="325" t="s">
        <v>1572</v>
      </c>
      <c r="K159" s="321"/>
    </row>
    <row r="160" spans="2:11" s="1" customFormat="1" ht="15" customHeight="1">
      <c r="B160" s="298"/>
      <c r="C160" s="325" t="s">
        <v>1573</v>
      </c>
      <c r="D160" s="275"/>
      <c r="E160" s="275"/>
      <c r="F160" s="326" t="s">
        <v>1509</v>
      </c>
      <c r="G160" s="275"/>
      <c r="H160" s="325" t="s">
        <v>1574</v>
      </c>
      <c r="I160" s="325" t="s">
        <v>1544</v>
      </c>
      <c r="J160" s="325"/>
      <c r="K160" s="321"/>
    </row>
    <row r="161" spans="2:11" s="1" customFormat="1" ht="15" customHeight="1">
      <c r="B161" s="327"/>
      <c r="C161" s="307"/>
      <c r="D161" s="307"/>
      <c r="E161" s="307"/>
      <c r="F161" s="307"/>
      <c r="G161" s="307"/>
      <c r="H161" s="307"/>
      <c r="I161" s="307"/>
      <c r="J161" s="307"/>
      <c r="K161" s="328"/>
    </row>
    <row r="162" spans="2:11" s="1" customFormat="1" ht="18.75" customHeight="1">
      <c r="B162" s="309"/>
      <c r="C162" s="319"/>
      <c r="D162" s="319"/>
      <c r="E162" s="319"/>
      <c r="F162" s="329"/>
      <c r="G162" s="319"/>
      <c r="H162" s="319"/>
      <c r="I162" s="319"/>
      <c r="J162" s="319"/>
      <c r="K162" s="309"/>
    </row>
    <row r="163" spans="2:11" s="1" customFormat="1" ht="18.75" customHeight="1">
      <c r="B163" s="282"/>
      <c r="C163" s="282"/>
      <c r="D163" s="282"/>
      <c r="E163" s="282"/>
      <c r="F163" s="282"/>
      <c r="G163" s="282"/>
      <c r="H163" s="282"/>
      <c r="I163" s="282"/>
      <c r="J163" s="282"/>
      <c r="K163" s="282"/>
    </row>
    <row r="164" spans="2:11" s="1" customFormat="1" ht="7.5" customHeight="1">
      <c r="B164" s="264"/>
      <c r="C164" s="265"/>
      <c r="D164" s="265"/>
      <c r="E164" s="265"/>
      <c r="F164" s="265"/>
      <c r="G164" s="265"/>
      <c r="H164" s="265"/>
      <c r="I164" s="265"/>
      <c r="J164" s="265"/>
      <c r="K164" s="266"/>
    </row>
    <row r="165" spans="2:11" s="1" customFormat="1" ht="45" customHeight="1">
      <c r="B165" s="267"/>
      <c r="C165" s="399" t="s">
        <v>1575</v>
      </c>
      <c r="D165" s="399"/>
      <c r="E165" s="399"/>
      <c r="F165" s="399"/>
      <c r="G165" s="399"/>
      <c r="H165" s="399"/>
      <c r="I165" s="399"/>
      <c r="J165" s="399"/>
      <c r="K165" s="268"/>
    </row>
    <row r="166" spans="2:11" s="1" customFormat="1" ht="17.25" customHeight="1">
      <c r="B166" s="267"/>
      <c r="C166" s="288" t="s">
        <v>1503</v>
      </c>
      <c r="D166" s="288"/>
      <c r="E166" s="288"/>
      <c r="F166" s="288" t="s">
        <v>1504</v>
      </c>
      <c r="G166" s="330"/>
      <c r="H166" s="331" t="s">
        <v>55</v>
      </c>
      <c r="I166" s="331" t="s">
        <v>58</v>
      </c>
      <c r="J166" s="288" t="s">
        <v>1505</v>
      </c>
      <c r="K166" s="268"/>
    </row>
    <row r="167" spans="2:11" s="1" customFormat="1" ht="17.25" customHeight="1">
      <c r="B167" s="269"/>
      <c r="C167" s="290" t="s">
        <v>1506</v>
      </c>
      <c r="D167" s="290"/>
      <c r="E167" s="290"/>
      <c r="F167" s="291" t="s">
        <v>1507</v>
      </c>
      <c r="G167" s="332"/>
      <c r="H167" s="333"/>
      <c r="I167" s="333"/>
      <c r="J167" s="290" t="s">
        <v>1508</v>
      </c>
      <c r="K167" s="270"/>
    </row>
    <row r="168" spans="2:11" s="1" customFormat="1" ht="5.25" customHeight="1">
      <c r="B168" s="298"/>
      <c r="C168" s="293"/>
      <c r="D168" s="293"/>
      <c r="E168" s="293"/>
      <c r="F168" s="293"/>
      <c r="G168" s="294"/>
      <c r="H168" s="293"/>
      <c r="I168" s="293"/>
      <c r="J168" s="293"/>
      <c r="K168" s="321"/>
    </row>
    <row r="169" spans="2:11" s="1" customFormat="1" ht="15" customHeight="1">
      <c r="B169" s="298"/>
      <c r="C169" s="275" t="s">
        <v>1512</v>
      </c>
      <c r="D169" s="275"/>
      <c r="E169" s="275"/>
      <c r="F169" s="296" t="s">
        <v>1509</v>
      </c>
      <c r="G169" s="275"/>
      <c r="H169" s="275" t="s">
        <v>1549</v>
      </c>
      <c r="I169" s="275" t="s">
        <v>1511</v>
      </c>
      <c r="J169" s="275">
        <v>120</v>
      </c>
      <c r="K169" s="321"/>
    </row>
    <row r="170" spans="2:11" s="1" customFormat="1" ht="15" customHeight="1">
      <c r="B170" s="298"/>
      <c r="C170" s="275" t="s">
        <v>1558</v>
      </c>
      <c r="D170" s="275"/>
      <c r="E170" s="275"/>
      <c r="F170" s="296" t="s">
        <v>1509</v>
      </c>
      <c r="G170" s="275"/>
      <c r="H170" s="275" t="s">
        <v>1559</v>
      </c>
      <c r="I170" s="275" t="s">
        <v>1511</v>
      </c>
      <c r="J170" s="275" t="s">
        <v>1560</v>
      </c>
      <c r="K170" s="321"/>
    </row>
    <row r="171" spans="2:11" s="1" customFormat="1" ht="15" customHeight="1">
      <c r="B171" s="298"/>
      <c r="C171" s="275" t="s">
        <v>92</v>
      </c>
      <c r="D171" s="275"/>
      <c r="E171" s="275"/>
      <c r="F171" s="296" t="s">
        <v>1509</v>
      </c>
      <c r="G171" s="275"/>
      <c r="H171" s="275" t="s">
        <v>1576</v>
      </c>
      <c r="I171" s="275" t="s">
        <v>1511</v>
      </c>
      <c r="J171" s="275" t="s">
        <v>1560</v>
      </c>
      <c r="K171" s="321"/>
    </row>
    <row r="172" spans="2:11" s="1" customFormat="1" ht="15" customHeight="1">
      <c r="B172" s="298"/>
      <c r="C172" s="275" t="s">
        <v>1514</v>
      </c>
      <c r="D172" s="275"/>
      <c r="E172" s="275"/>
      <c r="F172" s="296" t="s">
        <v>1515</v>
      </c>
      <c r="G172" s="275"/>
      <c r="H172" s="275" t="s">
        <v>1576</v>
      </c>
      <c r="I172" s="275" t="s">
        <v>1511</v>
      </c>
      <c r="J172" s="275">
        <v>50</v>
      </c>
      <c r="K172" s="321"/>
    </row>
    <row r="173" spans="2:11" s="1" customFormat="1" ht="15" customHeight="1">
      <c r="B173" s="298"/>
      <c r="C173" s="275" t="s">
        <v>1517</v>
      </c>
      <c r="D173" s="275"/>
      <c r="E173" s="275"/>
      <c r="F173" s="296" t="s">
        <v>1509</v>
      </c>
      <c r="G173" s="275"/>
      <c r="H173" s="275" t="s">
        <v>1576</v>
      </c>
      <c r="I173" s="275" t="s">
        <v>1519</v>
      </c>
      <c r="J173" s="275"/>
      <c r="K173" s="321"/>
    </row>
    <row r="174" spans="2:11" s="1" customFormat="1" ht="15" customHeight="1">
      <c r="B174" s="298"/>
      <c r="C174" s="275" t="s">
        <v>1528</v>
      </c>
      <c r="D174" s="275"/>
      <c r="E174" s="275"/>
      <c r="F174" s="296" t="s">
        <v>1515</v>
      </c>
      <c r="G174" s="275"/>
      <c r="H174" s="275" t="s">
        <v>1576</v>
      </c>
      <c r="I174" s="275" t="s">
        <v>1511</v>
      </c>
      <c r="J174" s="275">
        <v>50</v>
      </c>
      <c r="K174" s="321"/>
    </row>
    <row r="175" spans="2:11" s="1" customFormat="1" ht="15" customHeight="1">
      <c r="B175" s="298"/>
      <c r="C175" s="275" t="s">
        <v>1536</v>
      </c>
      <c r="D175" s="275"/>
      <c r="E175" s="275"/>
      <c r="F175" s="296" t="s">
        <v>1515</v>
      </c>
      <c r="G175" s="275"/>
      <c r="H175" s="275" t="s">
        <v>1576</v>
      </c>
      <c r="I175" s="275" t="s">
        <v>1511</v>
      </c>
      <c r="J175" s="275">
        <v>50</v>
      </c>
      <c r="K175" s="321"/>
    </row>
    <row r="176" spans="2:11" s="1" customFormat="1" ht="15" customHeight="1">
      <c r="B176" s="298"/>
      <c r="C176" s="275" t="s">
        <v>1534</v>
      </c>
      <c r="D176" s="275"/>
      <c r="E176" s="275"/>
      <c r="F176" s="296" t="s">
        <v>1515</v>
      </c>
      <c r="G176" s="275"/>
      <c r="H176" s="275" t="s">
        <v>1576</v>
      </c>
      <c r="I176" s="275" t="s">
        <v>1511</v>
      </c>
      <c r="J176" s="275">
        <v>50</v>
      </c>
      <c r="K176" s="321"/>
    </row>
    <row r="177" spans="2:11" s="1" customFormat="1" ht="15" customHeight="1">
      <c r="B177" s="298"/>
      <c r="C177" s="275" t="s">
        <v>132</v>
      </c>
      <c r="D177" s="275"/>
      <c r="E177" s="275"/>
      <c r="F177" s="296" t="s">
        <v>1509</v>
      </c>
      <c r="G177" s="275"/>
      <c r="H177" s="275" t="s">
        <v>1577</v>
      </c>
      <c r="I177" s="275" t="s">
        <v>1578</v>
      </c>
      <c r="J177" s="275"/>
      <c r="K177" s="321"/>
    </row>
    <row r="178" spans="2:11" s="1" customFormat="1" ht="15" customHeight="1">
      <c r="B178" s="298"/>
      <c r="C178" s="275" t="s">
        <v>58</v>
      </c>
      <c r="D178" s="275"/>
      <c r="E178" s="275"/>
      <c r="F178" s="296" t="s">
        <v>1509</v>
      </c>
      <c r="G178" s="275"/>
      <c r="H178" s="275" t="s">
        <v>1579</v>
      </c>
      <c r="I178" s="275" t="s">
        <v>1580</v>
      </c>
      <c r="J178" s="275">
        <v>1</v>
      </c>
      <c r="K178" s="321"/>
    </row>
    <row r="179" spans="2:11" s="1" customFormat="1" ht="15" customHeight="1">
      <c r="B179" s="298"/>
      <c r="C179" s="275" t="s">
        <v>54</v>
      </c>
      <c r="D179" s="275"/>
      <c r="E179" s="275"/>
      <c r="F179" s="296" t="s">
        <v>1509</v>
      </c>
      <c r="G179" s="275"/>
      <c r="H179" s="275" t="s">
        <v>1581</v>
      </c>
      <c r="I179" s="275" t="s">
        <v>1511</v>
      </c>
      <c r="J179" s="275">
        <v>20</v>
      </c>
      <c r="K179" s="321"/>
    </row>
    <row r="180" spans="2:11" s="1" customFormat="1" ht="15" customHeight="1">
      <c r="B180" s="298"/>
      <c r="C180" s="275" t="s">
        <v>55</v>
      </c>
      <c r="D180" s="275"/>
      <c r="E180" s="275"/>
      <c r="F180" s="296" t="s">
        <v>1509</v>
      </c>
      <c r="G180" s="275"/>
      <c r="H180" s="275" t="s">
        <v>1582</v>
      </c>
      <c r="I180" s="275" t="s">
        <v>1511</v>
      </c>
      <c r="J180" s="275">
        <v>255</v>
      </c>
      <c r="K180" s="321"/>
    </row>
    <row r="181" spans="2:11" s="1" customFormat="1" ht="15" customHeight="1">
      <c r="B181" s="298"/>
      <c r="C181" s="275" t="s">
        <v>133</v>
      </c>
      <c r="D181" s="275"/>
      <c r="E181" s="275"/>
      <c r="F181" s="296" t="s">
        <v>1509</v>
      </c>
      <c r="G181" s="275"/>
      <c r="H181" s="275" t="s">
        <v>1473</v>
      </c>
      <c r="I181" s="275" t="s">
        <v>1511</v>
      </c>
      <c r="J181" s="275">
        <v>10</v>
      </c>
      <c r="K181" s="321"/>
    </row>
    <row r="182" spans="2:11" s="1" customFormat="1" ht="15" customHeight="1">
      <c r="B182" s="298"/>
      <c r="C182" s="275" t="s">
        <v>134</v>
      </c>
      <c r="D182" s="275"/>
      <c r="E182" s="275"/>
      <c r="F182" s="296" t="s">
        <v>1509</v>
      </c>
      <c r="G182" s="275"/>
      <c r="H182" s="275" t="s">
        <v>1583</v>
      </c>
      <c r="I182" s="275" t="s">
        <v>1544</v>
      </c>
      <c r="J182" s="275"/>
      <c r="K182" s="321"/>
    </row>
    <row r="183" spans="2:11" s="1" customFormat="1" ht="15" customHeight="1">
      <c r="B183" s="298"/>
      <c r="C183" s="275" t="s">
        <v>1584</v>
      </c>
      <c r="D183" s="275"/>
      <c r="E183" s="275"/>
      <c r="F183" s="296" t="s">
        <v>1509</v>
      </c>
      <c r="G183" s="275"/>
      <c r="H183" s="275" t="s">
        <v>1585</v>
      </c>
      <c r="I183" s="275" t="s">
        <v>1544</v>
      </c>
      <c r="J183" s="275"/>
      <c r="K183" s="321"/>
    </row>
    <row r="184" spans="2:11" s="1" customFormat="1" ht="15" customHeight="1">
      <c r="B184" s="298"/>
      <c r="C184" s="275" t="s">
        <v>1573</v>
      </c>
      <c r="D184" s="275"/>
      <c r="E184" s="275"/>
      <c r="F184" s="296" t="s">
        <v>1509</v>
      </c>
      <c r="G184" s="275"/>
      <c r="H184" s="275" t="s">
        <v>1586</v>
      </c>
      <c r="I184" s="275" t="s">
        <v>1544</v>
      </c>
      <c r="J184" s="275"/>
      <c r="K184" s="321"/>
    </row>
    <row r="185" spans="2:11" s="1" customFormat="1" ht="15" customHeight="1">
      <c r="B185" s="298"/>
      <c r="C185" s="275" t="s">
        <v>136</v>
      </c>
      <c r="D185" s="275"/>
      <c r="E185" s="275"/>
      <c r="F185" s="296" t="s">
        <v>1515</v>
      </c>
      <c r="G185" s="275"/>
      <c r="H185" s="275" t="s">
        <v>1587</v>
      </c>
      <c r="I185" s="275" t="s">
        <v>1511</v>
      </c>
      <c r="J185" s="275">
        <v>50</v>
      </c>
      <c r="K185" s="321"/>
    </row>
    <row r="186" spans="2:11" s="1" customFormat="1" ht="15" customHeight="1">
      <c r="B186" s="298"/>
      <c r="C186" s="275" t="s">
        <v>1588</v>
      </c>
      <c r="D186" s="275"/>
      <c r="E186" s="275"/>
      <c r="F186" s="296" t="s">
        <v>1515</v>
      </c>
      <c r="G186" s="275"/>
      <c r="H186" s="275" t="s">
        <v>1589</v>
      </c>
      <c r="I186" s="275" t="s">
        <v>1590</v>
      </c>
      <c r="J186" s="275"/>
      <c r="K186" s="321"/>
    </row>
    <row r="187" spans="2:11" s="1" customFormat="1" ht="15" customHeight="1">
      <c r="B187" s="298"/>
      <c r="C187" s="275" t="s">
        <v>1591</v>
      </c>
      <c r="D187" s="275"/>
      <c r="E187" s="275"/>
      <c r="F187" s="296" t="s">
        <v>1515</v>
      </c>
      <c r="G187" s="275"/>
      <c r="H187" s="275" t="s">
        <v>1592</v>
      </c>
      <c r="I187" s="275" t="s">
        <v>1590</v>
      </c>
      <c r="J187" s="275"/>
      <c r="K187" s="321"/>
    </row>
    <row r="188" spans="2:11" s="1" customFormat="1" ht="15" customHeight="1">
      <c r="B188" s="298"/>
      <c r="C188" s="275" t="s">
        <v>1593</v>
      </c>
      <c r="D188" s="275"/>
      <c r="E188" s="275"/>
      <c r="F188" s="296" t="s">
        <v>1515</v>
      </c>
      <c r="G188" s="275"/>
      <c r="H188" s="275" t="s">
        <v>1594</v>
      </c>
      <c r="I188" s="275" t="s">
        <v>1590</v>
      </c>
      <c r="J188" s="275"/>
      <c r="K188" s="321"/>
    </row>
    <row r="189" spans="2:11" s="1" customFormat="1" ht="15" customHeight="1">
      <c r="B189" s="298"/>
      <c r="C189" s="334" t="s">
        <v>1595</v>
      </c>
      <c r="D189" s="275"/>
      <c r="E189" s="275"/>
      <c r="F189" s="296" t="s">
        <v>1515</v>
      </c>
      <c r="G189" s="275"/>
      <c r="H189" s="275" t="s">
        <v>1596</v>
      </c>
      <c r="I189" s="275" t="s">
        <v>1597</v>
      </c>
      <c r="J189" s="335" t="s">
        <v>1598</v>
      </c>
      <c r="K189" s="321"/>
    </row>
    <row r="190" spans="2:11" s="1" customFormat="1" ht="15" customHeight="1">
      <c r="B190" s="298"/>
      <c r="C190" s="334" t="s">
        <v>43</v>
      </c>
      <c r="D190" s="275"/>
      <c r="E190" s="275"/>
      <c r="F190" s="296" t="s">
        <v>1509</v>
      </c>
      <c r="G190" s="275"/>
      <c r="H190" s="272" t="s">
        <v>1599</v>
      </c>
      <c r="I190" s="275" t="s">
        <v>1600</v>
      </c>
      <c r="J190" s="275"/>
      <c r="K190" s="321"/>
    </row>
    <row r="191" spans="2:11" s="1" customFormat="1" ht="15" customHeight="1">
      <c r="B191" s="298"/>
      <c r="C191" s="334" t="s">
        <v>1601</v>
      </c>
      <c r="D191" s="275"/>
      <c r="E191" s="275"/>
      <c r="F191" s="296" t="s">
        <v>1509</v>
      </c>
      <c r="G191" s="275"/>
      <c r="H191" s="275" t="s">
        <v>1602</v>
      </c>
      <c r="I191" s="275" t="s">
        <v>1544</v>
      </c>
      <c r="J191" s="275"/>
      <c r="K191" s="321"/>
    </row>
    <row r="192" spans="2:11" s="1" customFormat="1" ht="15" customHeight="1">
      <c r="B192" s="298"/>
      <c r="C192" s="334" t="s">
        <v>1603</v>
      </c>
      <c r="D192" s="275"/>
      <c r="E192" s="275"/>
      <c r="F192" s="296" t="s">
        <v>1509</v>
      </c>
      <c r="G192" s="275"/>
      <c r="H192" s="275" t="s">
        <v>1604</v>
      </c>
      <c r="I192" s="275" t="s">
        <v>1544</v>
      </c>
      <c r="J192" s="275"/>
      <c r="K192" s="321"/>
    </row>
    <row r="193" spans="2:11" s="1" customFormat="1" ht="15" customHeight="1">
      <c r="B193" s="298"/>
      <c r="C193" s="334" t="s">
        <v>1605</v>
      </c>
      <c r="D193" s="275"/>
      <c r="E193" s="275"/>
      <c r="F193" s="296" t="s">
        <v>1515</v>
      </c>
      <c r="G193" s="275"/>
      <c r="H193" s="275" t="s">
        <v>1606</v>
      </c>
      <c r="I193" s="275" t="s">
        <v>1544</v>
      </c>
      <c r="J193" s="275"/>
      <c r="K193" s="321"/>
    </row>
    <row r="194" spans="2:11" s="1" customFormat="1" ht="15" customHeight="1">
      <c r="B194" s="327"/>
      <c r="C194" s="336"/>
      <c r="D194" s="307"/>
      <c r="E194" s="307"/>
      <c r="F194" s="307"/>
      <c r="G194" s="307"/>
      <c r="H194" s="307"/>
      <c r="I194" s="307"/>
      <c r="J194" s="307"/>
      <c r="K194" s="328"/>
    </row>
    <row r="195" spans="2:11" s="1" customFormat="1" ht="18.75" customHeight="1">
      <c r="B195" s="309"/>
      <c r="C195" s="319"/>
      <c r="D195" s="319"/>
      <c r="E195" s="319"/>
      <c r="F195" s="329"/>
      <c r="G195" s="319"/>
      <c r="H195" s="319"/>
      <c r="I195" s="319"/>
      <c r="J195" s="319"/>
      <c r="K195" s="309"/>
    </row>
    <row r="196" spans="2:11" s="1" customFormat="1" ht="18.75" customHeight="1">
      <c r="B196" s="309"/>
      <c r="C196" s="319"/>
      <c r="D196" s="319"/>
      <c r="E196" s="319"/>
      <c r="F196" s="329"/>
      <c r="G196" s="319"/>
      <c r="H196" s="319"/>
      <c r="I196" s="319"/>
      <c r="J196" s="319"/>
      <c r="K196" s="309"/>
    </row>
    <row r="197" spans="2:11" s="1" customFormat="1" ht="18.75" customHeight="1">
      <c r="B197" s="282"/>
      <c r="C197" s="282"/>
      <c r="D197" s="282"/>
      <c r="E197" s="282"/>
      <c r="F197" s="282"/>
      <c r="G197" s="282"/>
      <c r="H197" s="282"/>
      <c r="I197" s="282"/>
      <c r="J197" s="282"/>
      <c r="K197" s="282"/>
    </row>
    <row r="198" spans="2:11" s="1" customFormat="1" ht="13.5">
      <c r="B198" s="264"/>
      <c r="C198" s="265"/>
      <c r="D198" s="265"/>
      <c r="E198" s="265"/>
      <c r="F198" s="265"/>
      <c r="G198" s="265"/>
      <c r="H198" s="265"/>
      <c r="I198" s="265"/>
      <c r="J198" s="265"/>
      <c r="K198" s="266"/>
    </row>
    <row r="199" spans="2:11" s="1" customFormat="1" ht="21">
      <c r="B199" s="267"/>
      <c r="C199" s="399" t="s">
        <v>1607</v>
      </c>
      <c r="D199" s="399"/>
      <c r="E199" s="399"/>
      <c r="F199" s="399"/>
      <c r="G199" s="399"/>
      <c r="H199" s="399"/>
      <c r="I199" s="399"/>
      <c r="J199" s="399"/>
      <c r="K199" s="268"/>
    </row>
    <row r="200" spans="2:11" s="1" customFormat="1" ht="25.5" customHeight="1">
      <c r="B200" s="267"/>
      <c r="C200" s="337" t="s">
        <v>1608</v>
      </c>
      <c r="D200" s="337"/>
      <c r="E200" s="337"/>
      <c r="F200" s="337" t="s">
        <v>1609</v>
      </c>
      <c r="G200" s="338"/>
      <c r="H200" s="405" t="s">
        <v>1610</v>
      </c>
      <c r="I200" s="405"/>
      <c r="J200" s="405"/>
      <c r="K200" s="268"/>
    </row>
    <row r="201" spans="2:11" s="1" customFormat="1" ht="5.25" customHeight="1">
      <c r="B201" s="298"/>
      <c r="C201" s="293"/>
      <c r="D201" s="293"/>
      <c r="E201" s="293"/>
      <c r="F201" s="293"/>
      <c r="G201" s="319"/>
      <c r="H201" s="293"/>
      <c r="I201" s="293"/>
      <c r="J201" s="293"/>
      <c r="K201" s="321"/>
    </row>
    <row r="202" spans="2:11" s="1" customFormat="1" ht="15" customHeight="1">
      <c r="B202" s="298"/>
      <c r="C202" s="275" t="s">
        <v>1600</v>
      </c>
      <c r="D202" s="275"/>
      <c r="E202" s="275"/>
      <c r="F202" s="296" t="s">
        <v>44</v>
      </c>
      <c r="G202" s="275"/>
      <c r="H202" s="404" t="s">
        <v>1611</v>
      </c>
      <c r="I202" s="404"/>
      <c r="J202" s="404"/>
      <c r="K202" s="321"/>
    </row>
    <row r="203" spans="2:11" s="1" customFormat="1" ht="15" customHeight="1">
      <c r="B203" s="298"/>
      <c r="C203" s="275"/>
      <c r="D203" s="275"/>
      <c r="E203" s="275"/>
      <c r="F203" s="296" t="s">
        <v>45</v>
      </c>
      <c r="G203" s="275"/>
      <c r="H203" s="404" t="s">
        <v>1612</v>
      </c>
      <c r="I203" s="404"/>
      <c r="J203" s="404"/>
      <c r="K203" s="321"/>
    </row>
    <row r="204" spans="2:11" s="1" customFormat="1" ht="15" customHeight="1">
      <c r="B204" s="298"/>
      <c r="C204" s="275"/>
      <c r="D204" s="275"/>
      <c r="E204" s="275"/>
      <c r="F204" s="296" t="s">
        <v>48</v>
      </c>
      <c r="G204" s="275"/>
      <c r="H204" s="404" t="s">
        <v>1613</v>
      </c>
      <c r="I204" s="404"/>
      <c r="J204" s="404"/>
      <c r="K204" s="321"/>
    </row>
    <row r="205" spans="2:11" s="1" customFormat="1" ht="15" customHeight="1">
      <c r="B205" s="298"/>
      <c r="C205" s="275"/>
      <c r="D205" s="275"/>
      <c r="E205" s="275"/>
      <c r="F205" s="296" t="s">
        <v>46</v>
      </c>
      <c r="G205" s="275"/>
      <c r="H205" s="404" t="s">
        <v>1614</v>
      </c>
      <c r="I205" s="404"/>
      <c r="J205" s="404"/>
      <c r="K205" s="321"/>
    </row>
    <row r="206" spans="2:11" s="1" customFormat="1" ht="15" customHeight="1">
      <c r="B206" s="298"/>
      <c r="C206" s="275"/>
      <c r="D206" s="275"/>
      <c r="E206" s="275"/>
      <c r="F206" s="296" t="s">
        <v>47</v>
      </c>
      <c r="G206" s="275"/>
      <c r="H206" s="404" t="s">
        <v>1615</v>
      </c>
      <c r="I206" s="404"/>
      <c r="J206" s="404"/>
      <c r="K206" s="321"/>
    </row>
    <row r="207" spans="2:11" s="1" customFormat="1" ht="15" customHeight="1">
      <c r="B207" s="298"/>
      <c r="C207" s="275"/>
      <c r="D207" s="275"/>
      <c r="E207" s="275"/>
      <c r="F207" s="296"/>
      <c r="G207" s="275"/>
      <c r="H207" s="275"/>
      <c r="I207" s="275"/>
      <c r="J207" s="275"/>
      <c r="K207" s="321"/>
    </row>
    <row r="208" spans="2:11" s="1" customFormat="1" ht="15" customHeight="1">
      <c r="B208" s="298"/>
      <c r="C208" s="275" t="s">
        <v>1556</v>
      </c>
      <c r="D208" s="275"/>
      <c r="E208" s="275"/>
      <c r="F208" s="296" t="s">
        <v>80</v>
      </c>
      <c r="G208" s="275"/>
      <c r="H208" s="404" t="s">
        <v>1616</v>
      </c>
      <c r="I208" s="404"/>
      <c r="J208" s="404"/>
      <c r="K208" s="321"/>
    </row>
    <row r="209" spans="2:11" s="1" customFormat="1" ht="15" customHeight="1">
      <c r="B209" s="298"/>
      <c r="C209" s="275"/>
      <c r="D209" s="275"/>
      <c r="E209" s="275"/>
      <c r="F209" s="296" t="s">
        <v>1453</v>
      </c>
      <c r="G209" s="275"/>
      <c r="H209" s="404" t="s">
        <v>1454</v>
      </c>
      <c r="I209" s="404"/>
      <c r="J209" s="404"/>
      <c r="K209" s="321"/>
    </row>
    <row r="210" spans="2:11" s="1" customFormat="1" ht="15" customHeight="1">
      <c r="B210" s="298"/>
      <c r="C210" s="275"/>
      <c r="D210" s="275"/>
      <c r="E210" s="275"/>
      <c r="F210" s="296" t="s">
        <v>1451</v>
      </c>
      <c r="G210" s="275"/>
      <c r="H210" s="404" t="s">
        <v>1617</v>
      </c>
      <c r="I210" s="404"/>
      <c r="J210" s="404"/>
      <c r="K210" s="321"/>
    </row>
    <row r="211" spans="2:11" s="1" customFormat="1" ht="15" customHeight="1">
      <c r="B211" s="339"/>
      <c r="C211" s="275"/>
      <c r="D211" s="275"/>
      <c r="E211" s="275"/>
      <c r="F211" s="296" t="s">
        <v>100</v>
      </c>
      <c r="G211" s="334"/>
      <c r="H211" s="403" t="s">
        <v>1455</v>
      </c>
      <c r="I211" s="403"/>
      <c r="J211" s="403"/>
      <c r="K211" s="340"/>
    </row>
    <row r="212" spans="2:11" s="1" customFormat="1" ht="15" customHeight="1">
      <c r="B212" s="339"/>
      <c r="C212" s="275"/>
      <c r="D212" s="275"/>
      <c r="E212" s="275"/>
      <c r="F212" s="296" t="s">
        <v>1456</v>
      </c>
      <c r="G212" s="334"/>
      <c r="H212" s="403" t="s">
        <v>1618</v>
      </c>
      <c r="I212" s="403"/>
      <c r="J212" s="403"/>
      <c r="K212" s="340"/>
    </row>
    <row r="213" spans="2:11" s="1" customFormat="1" ht="15" customHeight="1">
      <c r="B213" s="339"/>
      <c r="C213" s="275"/>
      <c r="D213" s="275"/>
      <c r="E213" s="275"/>
      <c r="F213" s="296"/>
      <c r="G213" s="334"/>
      <c r="H213" s="325"/>
      <c r="I213" s="325"/>
      <c r="J213" s="325"/>
      <c r="K213" s="340"/>
    </row>
    <row r="214" spans="2:11" s="1" customFormat="1" ht="15" customHeight="1">
      <c r="B214" s="339"/>
      <c r="C214" s="275" t="s">
        <v>1580</v>
      </c>
      <c r="D214" s="275"/>
      <c r="E214" s="275"/>
      <c r="F214" s="296">
        <v>1</v>
      </c>
      <c r="G214" s="334"/>
      <c r="H214" s="403" t="s">
        <v>1619</v>
      </c>
      <c r="I214" s="403"/>
      <c r="J214" s="403"/>
      <c r="K214" s="340"/>
    </row>
    <row r="215" spans="2:11" s="1" customFormat="1" ht="15" customHeight="1">
      <c r="B215" s="339"/>
      <c r="C215" s="275"/>
      <c r="D215" s="275"/>
      <c r="E215" s="275"/>
      <c r="F215" s="296">
        <v>2</v>
      </c>
      <c r="G215" s="334"/>
      <c r="H215" s="403" t="s">
        <v>1620</v>
      </c>
      <c r="I215" s="403"/>
      <c r="J215" s="403"/>
      <c r="K215" s="340"/>
    </row>
    <row r="216" spans="2:11" s="1" customFormat="1" ht="15" customHeight="1">
      <c r="B216" s="339"/>
      <c r="C216" s="275"/>
      <c r="D216" s="275"/>
      <c r="E216" s="275"/>
      <c r="F216" s="296">
        <v>3</v>
      </c>
      <c r="G216" s="334"/>
      <c r="H216" s="403" t="s">
        <v>1621</v>
      </c>
      <c r="I216" s="403"/>
      <c r="J216" s="403"/>
      <c r="K216" s="340"/>
    </row>
    <row r="217" spans="2:11" s="1" customFormat="1" ht="15" customHeight="1">
      <c r="B217" s="339"/>
      <c r="C217" s="275"/>
      <c r="D217" s="275"/>
      <c r="E217" s="275"/>
      <c r="F217" s="296">
        <v>4</v>
      </c>
      <c r="G217" s="334"/>
      <c r="H217" s="403" t="s">
        <v>1622</v>
      </c>
      <c r="I217" s="403"/>
      <c r="J217" s="403"/>
      <c r="K217" s="340"/>
    </row>
    <row r="218" spans="2:11" s="1" customFormat="1" ht="12.75" customHeight="1">
      <c r="B218" s="341"/>
      <c r="C218" s="342"/>
      <c r="D218" s="342"/>
      <c r="E218" s="342"/>
      <c r="F218" s="342"/>
      <c r="G218" s="342"/>
      <c r="H218" s="342"/>
      <c r="I218" s="342"/>
      <c r="J218" s="342"/>
      <c r="K218" s="343"/>
    </row>
  </sheetData>
  <sheetProtection formatCells="0" formatColumns="0" formatRows="0" insertColumns="0" insertRows="0" insertHyperlinks="0" deleteColumns="0" deleteRows="0" sort="0" autoFilter="0" pivotTables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15</vt:i4>
      </vt:variant>
    </vt:vector>
  </HeadingPairs>
  <TitlesOfParts>
    <vt:vector size="23" baseType="lpstr">
      <vt:lpstr>Rekapitulace stavby</vt:lpstr>
      <vt:lpstr>01 - Termosklad</vt:lpstr>
      <vt:lpstr>02 - Dešťová kanalizace </vt:lpstr>
      <vt:lpstr>03-1 - Montáž</vt:lpstr>
      <vt:lpstr>03-2 - Materiál</vt:lpstr>
      <vt:lpstr>04 - Vzduchotechnika</vt:lpstr>
      <vt:lpstr>VON - Vedlejší a ostatní ...</vt:lpstr>
      <vt:lpstr>Pokyny pro vyplnění</vt:lpstr>
      <vt:lpstr>'01 - Termosklad'!Názvy_tisku</vt:lpstr>
      <vt:lpstr>'02 - Dešťová kanalizace '!Názvy_tisku</vt:lpstr>
      <vt:lpstr>'03-1 - Montáž'!Názvy_tisku</vt:lpstr>
      <vt:lpstr>'03-2 - Materiál'!Názvy_tisku</vt:lpstr>
      <vt:lpstr>'04 - Vzduchotechnika'!Názvy_tisku</vt:lpstr>
      <vt:lpstr>'Rekapitulace stavby'!Názvy_tisku</vt:lpstr>
      <vt:lpstr>'VON - Vedlejší a ostatní ...'!Názvy_tisku</vt:lpstr>
      <vt:lpstr>'01 - Termosklad'!Oblast_tisku</vt:lpstr>
      <vt:lpstr>'02 - Dešťová kanalizace '!Oblast_tisku</vt:lpstr>
      <vt:lpstr>'03-1 - Montáž'!Oblast_tisku</vt:lpstr>
      <vt:lpstr>'03-2 - Materiál'!Oblast_tisku</vt:lpstr>
      <vt:lpstr>'04 - Vzduchotechnika'!Oblast_tisku</vt:lpstr>
      <vt:lpstr>'Pokyny pro vyplnění'!Oblast_tisku</vt:lpstr>
      <vt:lpstr>'Rekapitulace stavby'!Oblast_tisku</vt:lpstr>
      <vt:lpstr>'VON - Vedlejší a ostatní 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Včelák Václav</cp:lastModifiedBy>
  <dcterms:created xsi:type="dcterms:W3CDTF">2022-04-05T18:29:14Z</dcterms:created>
  <dcterms:modified xsi:type="dcterms:W3CDTF">2022-04-26T13:48:19Z</dcterms:modified>
</cp:coreProperties>
</file>