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19815" windowHeight="6345" firstSheet="1" activeTab="2"/>
  </bookViews>
  <sheets>
    <sheet name="Rekapitulace stavby" sheetId="1" r:id="rId1"/>
    <sheet name="1-22 - SO 1 - STÁVAJÍCÍ O..." sheetId="2" r:id="rId2"/>
    <sheet name="2-22 - SO 2 - PŘÍSTAVBA O..." sheetId="3" r:id="rId3"/>
    <sheet name="3-22 - SO 3 - ROZVODY INŽ..." sheetId="4" r:id="rId4"/>
    <sheet name="4-22 - SO 4 - PŘELOŽKA FO..." sheetId="5" r:id="rId5"/>
  </sheets>
  <definedNames>
    <definedName name="_xlnm._FilterDatabase" localSheetId="1" hidden="1">'1-22 - SO 1 - STÁVAJÍCÍ O...'!$C$129:$K$206</definedName>
    <definedName name="_xlnm._FilterDatabase" localSheetId="2" hidden="1">'2-22 - SO 2 - PŘÍSTAVBA O...'!$C$145:$K$369</definedName>
    <definedName name="_xlnm._FilterDatabase" localSheetId="3" hidden="1">'3-22 - SO 3 - ROZVODY INŽ...'!$C$117:$K$126</definedName>
    <definedName name="_xlnm._FilterDatabase" localSheetId="4" hidden="1">'4-22 - SO 4 - PŘELOŽKA FO...'!$C$125:$K$164</definedName>
    <definedName name="_xlnm.Print_Titles" localSheetId="1">'1-22 - SO 1 - STÁVAJÍCÍ O...'!$129:$129</definedName>
    <definedName name="_xlnm.Print_Titles" localSheetId="2">'2-22 - SO 2 - PŘÍSTAVBA O...'!$145:$145</definedName>
    <definedName name="_xlnm.Print_Titles" localSheetId="3">'3-22 - SO 3 - ROZVODY INŽ...'!$117:$117</definedName>
    <definedName name="_xlnm.Print_Titles" localSheetId="4">'4-22 - SO 4 - PŘELOŽKA FO...'!$125:$125</definedName>
    <definedName name="_xlnm.Print_Titles" localSheetId="0">'Rekapitulace stavby'!$92:$92</definedName>
    <definedName name="_xlnm.Print_Area" localSheetId="1">'1-22 - SO 1 - STÁVAJÍCÍ O...'!$C$4:$J$76,'1-22 - SO 1 - STÁVAJÍCÍ O...'!$C$82:$J$111,'1-22 - SO 1 - STÁVAJÍCÍ O...'!$C$117:$J$206</definedName>
    <definedName name="_xlnm.Print_Area" localSheetId="2">'2-22 - SO 2 - PŘÍSTAVBA O...'!$C$4:$J$76,'2-22 - SO 2 - PŘÍSTAVBA O...'!$C$82:$J$127,'2-22 - SO 2 - PŘÍSTAVBA O...'!$C$133:$J$369</definedName>
    <definedName name="_xlnm.Print_Area" localSheetId="3">'3-22 - SO 3 - ROZVODY INŽ...'!$C$4:$J$76,'3-22 - SO 3 - ROZVODY INŽ...'!$C$82:$J$99,'3-22 - SO 3 - ROZVODY INŽ...'!$C$105:$J$126</definedName>
    <definedName name="_xlnm.Print_Area" localSheetId="4">'4-22 - SO 4 - PŘELOŽKA FO...'!$C$4:$J$76,'4-22 - SO 4 - PŘELOŽKA FO...'!$C$82:$J$107,'4-22 - SO 4 - PŘELOŽKA FO...'!$C$113:$J$164</definedName>
    <definedName name="_xlnm.Print_Area" localSheetId="0">'Rekapitulace stavby'!$D$4:$AO$76,'Rekapitulace stavby'!$C$82:$AQ$99</definedName>
  </definedNames>
  <calcPr calcId="145621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 s="1"/>
  <c r="BI164" i="5"/>
  <c r="BH164" i="5"/>
  <c r="BG164" i="5"/>
  <c r="BF164" i="5"/>
  <c r="T164" i="5"/>
  <c r="T163" i="5" s="1"/>
  <c r="R164" i="5"/>
  <c r="R163" i="5" s="1"/>
  <c r="P164" i="5"/>
  <c r="P163" i="5" s="1"/>
  <c r="BI162" i="5"/>
  <c r="BH162" i="5"/>
  <c r="BG162" i="5"/>
  <c r="BF162" i="5"/>
  <c r="T162" i="5"/>
  <c r="T161" i="5" s="1"/>
  <c r="R162" i="5"/>
  <c r="R161" i="5"/>
  <c r="R160" i="5" s="1"/>
  <c r="P162" i="5"/>
  <c r="P161" i="5" s="1"/>
  <c r="P160" i="5" s="1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29" i="5"/>
  <c r="BH129" i="5"/>
  <c r="BG129" i="5"/>
  <c r="BF129" i="5"/>
  <c r="T129" i="5"/>
  <c r="T128" i="5" s="1"/>
  <c r="T127" i="5" s="1"/>
  <c r="R129" i="5"/>
  <c r="R128" i="5"/>
  <c r="R127" i="5" s="1"/>
  <c r="P129" i="5"/>
  <c r="P128" i="5" s="1"/>
  <c r="P127" i="5" s="1"/>
  <c r="F120" i="5"/>
  <c r="E118" i="5"/>
  <c r="F89" i="5"/>
  <c r="E87" i="5"/>
  <c r="J24" i="5"/>
  <c r="E24" i="5"/>
  <c r="J92" i="5" s="1"/>
  <c r="J23" i="5"/>
  <c r="J21" i="5"/>
  <c r="E21" i="5"/>
  <c r="J122" i="5" s="1"/>
  <c r="J20" i="5"/>
  <c r="J18" i="5"/>
  <c r="E18" i="5"/>
  <c r="F123" i="5" s="1"/>
  <c r="J17" i="5"/>
  <c r="J15" i="5"/>
  <c r="E15" i="5"/>
  <c r="F122" i="5" s="1"/>
  <c r="J14" i="5"/>
  <c r="J12" i="5"/>
  <c r="J120" i="5"/>
  <c r="E7" i="5"/>
  <c r="E85" i="5"/>
  <c r="J37" i="4"/>
  <c r="J36" i="4"/>
  <c r="AY97" i="1" s="1"/>
  <c r="J35" i="4"/>
  <c r="AX97" i="1" s="1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F112" i="4"/>
  <c r="E110" i="4"/>
  <c r="F89" i="4"/>
  <c r="E87" i="4"/>
  <c r="J24" i="4"/>
  <c r="E24" i="4"/>
  <c r="J115" i="4"/>
  <c r="J23" i="4"/>
  <c r="J21" i="4"/>
  <c r="E21" i="4"/>
  <c r="J114" i="4"/>
  <c r="J20" i="4"/>
  <c r="J18" i="4"/>
  <c r="E18" i="4"/>
  <c r="F115" i="4"/>
  <c r="J17" i="4"/>
  <c r="J15" i="4"/>
  <c r="E15" i="4"/>
  <c r="F114" i="4"/>
  <c r="J14" i="4"/>
  <c r="J12" i="4"/>
  <c r="J89" i="4" s="1"/>
  <c r="E7" i="4"/>
  <c r="E108" i="4" s="1"/>
  <c r="J37" i="3"/>
  <c r="J36" i="3"/>
  <c r="AY96" i="1"/>
  <c r="J35" i="3"/>
  <c r="AX96" i="1"/>
  <c r="BI369" i="3"/>
  <c r="BH369" i="3"/>
  <c r="BG369" i="3"/>
  <c r="BF369" i="3"/>
  <c r="T369" i="3"/>
  <c r="T368" i="3"/>
  <c r="T367" i="3" s="1"/>
  <c r="R369" i="3"/>
  <c r="R368" i="3" s="1"/>
  <c r="R367" i="3" s="1"/>
  <c r="P369" i="3"/>
  <c r="P368" i="3"/>
  <c r="P367" i="3" s="1"/>
  <c r="BI366" i="3"/>
  <c r="BH366" i="3"/>
  <c r="BG366" i="3"/>
  <c r="BF366" i="3"/>
  <c r="T366" i="3"/>
  <c r="T365" i="3" s="1"/>
  <c r="R366" i="3"/>
  <c r="R365" i="3" s="1"/>
  <c r="P366" i="3"/>
  <c r="P365" i="3" s="1"/>
  <c r="BI364" i="3"/>
  <c r="BH364" i="3"/>
  <c r="BG364" i="3"/>
  <c r="BF364" i="3"/>
  <c r="T364" i="3"/>
  <c r="R364" i="3"/>
  <c r="P364" i="3"/>
  <c r="BI363" i="3"/>
  <c r="BH363" i="3"/>
  <c r="BG363" i="3"/>
  <c r="BF363" i="3"/>
  <c r="T363" i="3"/>
  <c r="R363" i="3"/>
  <c r="P363" i="3"/>
  <c r="BI362" i="3"/>
  <c r="BH362" i="3"/>
  <c r="BG362" i="3"/>
  <c r="BF362" i="3"/>
  <c r="T362" i="3"/>
  <c r="R362" i="3"/>
  <c r="P362" i="3"/>
  <c r="BI361" i="3"/>
  <c r="BH361" i="3"/>
  <c r="BG361" i="3"/>
  <c r="BF361" i="3"/>
  <c r="T361" i="3"/>
  <c r="R361" i="3"/>
  <c r="P361" i="3"/>
  <c r="BI359" i="3"/>
  <c r="BH359" i="3"/>
  <c r="BG359" i="3"/>
  <c r="BF359" i="3"/>
  <c r="T359" i="3"/>
  <c r="R359" i="3"/>
  <c r="P359" i="3"/>
  <c r="BI358" i="3"/>
  <c r="BH358" i="3"/>
  <c r="BG358" i="3"/>
  <c r="BF358" i="3"/>
  <c r="T358" i="3"/>
  <c r="R358" i="3"/>
  <c r="P358" i="3"/>
  <c r="BI357" i="3"/>
  <c r="BH357" i="3"/>
  <c r="BG357" i="3"/>
  <c r="BF357" i="3"/>
  <c r="T357" i="3"/>
  <c r="R357" i="3"/>
  <c r="P357" i="3"/>
  <c r="BI355" i="3"/>
  <c r="BH355" i="3"/>
  <c r="BG355" i="3"/>
  <c r="BF355" i="3"/>
  <c r="T355" i="3"/>
  <c r="R355" i="3"/>
  <c r="P355" i="3"/>
  <c r="BI354" i="3"/>
  <c r="BH354" i="3"/>
  <c r="BG354" i="3"/>
  <c r="BF354" i="3"/>
  <c r="T354" i="3"/>
  <c r="R354" i="3"/>
  <c r="P354" i="3"/>
  <c r="BI353" i="3"/>
  <c r="BH353" i="3"/>
  <c r="BG353" i="3"/>
  <c r="BF353" i="3"/>
  <c r="T353" i="3"/>
  <c r="R353" i="3"/>
  <c r="P353" i="3"/>
  <c r="BI352" i="3"/>
  <c r="BH352" i="3"/>
  <c r="BG352" i="3"/>
  <c r="BF352" i="3"/>
  <c r="T352" i="3"/>
  <c r="R352" i="3"/>
  <c r="P352" i="3"/>
  <c r="BI350" i="3"/>
  <c r="BH350" i="3"/>
  <c r="BG350" i="3"/>
  <c r="BF350" i="3"/>
  <c r="T350" i="3"/>
  <c r="R350" i="3"/>
  <c r="P350" i="3"/>
  <c r="BI349" i="3"/>
  <c r="BH349" i="3"/>
  <c r="BG349" i="3"/>
  <c r="BF349" i="3"/>
  <c r="T349" i="3"/>
  <c r="R349" i="3"/>
  <c r="P349" i="3"/>
  <c r="BI348" i="3"/>
  <c r="BH348" i="3"/>
  <c r="BG348" i="3"/>
  <c r="BF348" i="3"/>
  <c r="T348" i="3"/>
  <c r="R348" i="3"/>
  <c r="P348" i="3"/>
  <c r="BI347" i="3"/>
  <c r="BH347" i="3"/>
  <c r="BG347" i="3"/>
  <c r="BF347" i="3"/>
  <c r="T347" i="3"/>
  <c r="R347" i="3"/>
  <c r="P347" i="3"/>
  <c r="BI346" i="3"/>
  <c r="BH346" i="3"/>
  <c r="BG346" i="3"/>
  <c r="BF346" i="3"/>
  <c r="T346" i="3"/>
  <c r="R346" i="3"/>
  <c r="P346" i="3"/>
  <c r="BI345" i="3"/>
  <c r="BH345" i="3"/>
  <c r="BG345" i="3"/>
  <c r="BF345" i="3"/>
  <c r="T345" i="3"/>
  <c r="R345" i="3"/>
  <c r="P345" i="3"/>
  <c r="BI344" i="3"/>
  <c r="BH344" i="3"/>
  <c r="BG344" i="3"/>
  <c r="BF344" i="3"/>
  <c r="T344" i="3"/>
  <c r="R344" i="3"/>
  <c r="P344" i="3"/>
  <c r="BI342" i="3"/>
  <c r="BH342" i="3"/>
  <c r="BG342" i="3"/>
  <c r="BF342" i="3"/>
  <c r="T342" i="3"/>
  <c r="R342" i="3"/>
  <c r="P342" i="3"/>
  <c r="BI341" i="3"/>
  <c r="BH341" i="3"/>
  <c r="BG341" i="3"/>
  <c r="BF341" i="3"/>
  <c r="T341" i="3"/>
  <c r="R341" i="3"/>
  <c r="P341" i="3"/>
  <c r="BI340" i="3"/>
  <c r="BH340" i="3"/>
  <c r="BG340" i="3"/>
  <c r="BF340" i="3"/>
  <c r="T340" i="3"/>
  <c r="R340" i="3"/>
  <c r="P340" i="3"/>
  <c r="BI338" i="3"/>
  <c r="BH338" i="3"/>
  <c r="BG338" i="3"/>
  <c r="BF338" i="3"/>
  <c r="T338" i="3"/>
  <c r="R338" i="3"/>
  <c r="P338" i="3"/>
  <c r="BI337" i="3"/>
  <c r="BH337" i="3"/>
  <c r="BG337" i="3"/>
  <c r="BF337" i="3"/>
  <c r="T337" i="3"/>
  <c r="R337" i="3"/>
  <c r="P337" i="3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4" i="3"/>
  <c r="BH334" i="3"/>
  <c r="BG334" i="3"/>
  <c r="BF334" i="3"/>
  <c r="T334" i="3"/>
  <c r="R334" i="3"/>
  <c r="P334" i="3"/>
  <c r="BI333" i="3"/>
  <c r="BH333" i="3"/>
  <c r="BG333" i="3"/>
  <c r="BF333" i="3"/>
  <c r="T333" i="3"/>
  <c r="R333" i="3"/>
  <c r="P333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30" i="3"/>
  <c r="BH330" i="3"/>
  <c r="BG330" i="3"/>
  <c r="BF330" i="3"/>
  <c r="T330" i="3"/>
  <c r="R330" i="3"/>
  <c r="P330" i="3"/>
  <c r="BI329" i="3"/>
  <c r="BH329" i="3"/>
  <c r="BG329" i="3"/>
  <c r="BF329" i="3"/>
  <c r="T329" i="3"/>
  <c r="R329" i="3"/>
  <c r="P329" i="3"/>
  <c r="BI328" i="3"/>
  <c r="BH328" i="3"/>
  <c r="BG328" i="3"/>
  <c r="BF328" i="3"/>
  <c r="T328" i="3"/>
  <c r="R328" i="3"/>
  <c r="P328" i="3"/>
  <c r="BI326" i="3"/>
  <c r="BH326" i="3"/>
  <c r="BG326" i="3"/>
  <c r="BF326" i="3"/>
  <c r="T326" i="3"/>
  <c r="R326" i="3"/>
  <c r="P326" i="3"/>
  <c r="BI325" i="3"/>
  <c r="BH325" i="3"/>
  <c r="BG325" i="3"/>
  <c r="BF325" i="3"/>
  <c r="T325" i="3"/>
  <c r="R325" i="3"/>
  <c r="P325" i="3"/>
  <c r="BI324" i="3"/>
  <c r="BH324" i="3"/>
  <c r="BG324" i="3"/>
  <c r="BF324" i="3"/>
  <c r="T324" i="3"/>
  <c r="R324" i="3"/>
  <c r="P324" i="3"/>
  <c r="BI323" i="3"/>
  <c r="BH323" i="3"/>
  <c r="BG323" i="3"/>
  <c r="BF323" i="3"/>
  <c r="T323" i="3"/>
  <c r="R323" i="3"/>
  <c r="P323" i="3"/>
  <c r="BI322" i="3"/>
  <c r="BH322" i="3"/>
  <c r="BG322" i="3"/>
  <c r="BF322" i="3"/>
  <c r="T322" i="3"/>
  <c r="R322" i="3"/>
  <c r="P322" i="3"/>
  <c r="BI321" i="3"/>
  <c r="BH321" i="3"/>
  <c r="BG321" i="3"/>
  <c r="BF321" i="3"/>
  <c r="T321" i="3"/>
  <c r="R321" i="3"/>
  <c r="P321" i="3"/>
  <c r="BI320" i="3"/>
  <c r="BH320" i="3"/>
  <c r="BG320" i="3"/>
  <c r="BF320" i="3"/>
  <c r="T320" i="3"/>
  <c r="R320" i="3"/>
  <c r="P320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7" i="3"/>
  <c r="BH317" i="3"/>
  <c r="BG317" i="3"/>
  <c r="BF317" i="3"/>
  <c r="T317" i="3"/>
  <c r="R317" i="3"/>
  <c r="P317" i="3"/>
  <c r="BI316" i="3"/>
  <c r="BH316" i="3"/>
  <c r="BG316" i="3"/>
  <c r="BF316" i="3"/>
  <c r="T316" i="3"/>
  <c r="R316" i="3"/>
  <c r="P316" i="3"/>
  <c r="BI315" i="3"/>
  <c r="BH315" i="3"/>
  <c r="BG315" i="3"/>
  <c r="BF315" i="3"/>
  <c r="T315" i="3"/>
  <c r="R315" i="3"/>
  <c r="P315" i="3"/>
  <c r="BI314" i="3"/>
  <c r="BH314" i="3"/>
  <c r="BG314" i="3"/>
  <c r="BF314" i="3"/>
  <c r="T314" i="3"/>
  <c r="R314" i="3"/>
  <c r="P314" i="3"/>
  <c r="BI313" i="3"/>
  <c r="BH313" i="3"/>
  <c r="BG313" i="3"/>
  <c r="BF313" i="3"/>
  <c r="T313" i="3"/>
  <c r="R313" i="3"/>
  <c r="P313" i="3"/>
  <c r="BI312" i="3"/>
  <c r="BH312" i="3"/>
  <c r="BG312" i="3"/>
  <c r="BF312" i="3"/>
  <c r="T312" i="3"/>
  <c r="R312" i="3"/>
  <c r="P312" i="3"/>
  <c r="BI311" i="3"/>
  <c r="BH311" i="3"/>
  <c r="BG311" i="3"/>
  <c r="BF311" i="3"/>
  <c r="T311" i="3"/>
  <c r="R311" i="3"/>
  <c r="P311" i="3"/>
  <c r="BI309" i="3"/>
  <c r="BH309" i="3"/>
  <c r="BG309" i="3"/>
  <c r="BF309" i="3"/>
  <c r="T309" i="3"/>
  <c r="T308" i="3" s="1"/>
  <c r="R309" i="3"/>
  <c r="R308" i="3" s="1"/>
  <c r="P309" i="3"/>
  <c r="P308" i="3" s="1"/>
  <c r="BI307" i="3"/>
  <c r="BH307" i="3"/>
  <c r="BG307" i="3"/>
  <c r="BF307" i="3"/>
  <c r="T307" i="3"/>
  <c r="R307" i="3"/>
  <c r="P307" i="3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3" i="3"/>
  <c r="BH293" i="3"/>
  <c r="BG293" i="3"/>
  <c r="BF293" i="3"/>
  <c r="T293" i="3"/>
  <c r="R293" i="3"/>
  <c r="P293" i="3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89" i="3"/>
  <c r="BH289" i="3"/>
  <c r="BG289" i="3"/>
  <c r="BF289" i="3"/>
  <c r="T289" i="3"/>
  <c r="R289" i="3"/>
  <c r="P289" i="3"/>
  <c r="BI288" i="3"/>
  <c r="BH288" i="3"/>
  <c r="BG288" i="3"/>
  <c r="BF288" i="3"/>
  <c r="T288" i="3"/>
  <c r="R288" i="3"/>
  <c r="P288" i="3"/>
  <c r="BI287" i="3"/>
  <c r="BH287" i="3"/>
  <c r="BG287" i="3"/>
  <c r="BF287" i="3"/>
  <c r="T287" i="3"/>
  <c r="R287" i="3"/>
  <c r="P287" i="3"/>
  <c r="BI286" i="3"/>
  <c r="BH286" i="3"/>
  <c r="BG286" i="3"/>
  <c r="BF286" i="3"/>
  <c r="T286" i="3"/>
  <c r="R286" i="3"/>
  <c r="P286" i="3"/>
  <c r="BI285" i="3"/>
  <c r="BH285" i="3"/>
  <c r="BG285" i="3"/>
  <c r="BF285" i="3"/>
  <c r="T285" i="3"/>
  <c r="R285" i="3"/>
  <c r="P285" i="3"/>
  <c r="BI283" i="3"/>
  <c r="BH283" i="3"/>
  <c r="BG283" i="3"/>
  <c r="BF283" i="3"/>
  <c r="T283" i="3"/>
  <c r="R283" i="3"/>
  <c r="P283" i="3"/>
  <c r="BI282" i="3"/>
  <c r="BH282" i="3"/>
  <c r="BG282" i="3"/>
  <c r="BF282" i="3"/>
  <c r="T282" i="3"/>
  <c r="R282" i="3"/>
  <c r="P282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5" i="3"/>
  <c r="BH275" i="3"/>
  <c r="BG275" i="3"/>
  <c r="BF275" i="3"/>
  <c r="T275" i="3"/>
  <c r="R275" i="3"/>
  <c r="P275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70" i="3"/>
  <c r="BH270" i="3"/>
  <c r="BG270" i="3"/>
  <c r="BF270" i="3"/>
  <c r="T270" i="3"/>
  <c r="R270" i="3"/>
  <c r="P270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6" i="3"/>
  <c r="BH266" i="3"/>
  <c r="BG266" i="3"/>
  <c r="BF266" i="3"/>
  <c r="T266" i="3"/>
  <c r="R266" i="3"/>
  <c r="P266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2" i="3"/>
  <c r="BH262" i="3"/>
  <c r="BG262" i="3"/>
  <c r="BF262" i="3"/>
  <c r="T262" i="3"/>
  <c r="R262" i="3"/>
  <c r="P262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7" i="3"/>
  <c r="BH257" i="3"/>
  <c r="BG257" i="3"/>
  <c r="BF257" i="3"/>
  <c r="T257" i="3"/>
  <c r="R257" i="3"/>
  <c r="P257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49" i="3"/>
  <c r="BH249" i="3"/>
  <c r="BG249" i="3"/>
  <c r="BF249" i="3"/>
  <c r="T249" i="3"/>
  <c r="R249" i="3"/>
  <c r="P249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6" i="3"/>
  <c r="BH246" i="3"/>
  <c r="BG246" i="3"/>
  <c r="BF246" i="3"/>
  <c r="T246" i="3"/>
  <c r="R246" i="3"/>
  <c r="P246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30" i="3"/>
  <c r="BH230" i="3"/>
  <c r="BG230" i="3"/>
  <c r="BF230" i="3"/>
  <c r="T230" i="3"/>
  <c r="R230" i="3"/>
  <c r="P230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F140" i="3"/>
  <c r="E138" i="3"/>
  <c r="F89" i="3"/>
  <c r="E87" i="3"/>
  <c r="J24" i="3"/>
  <c r="E24" i="3"/>
  <c r="J143" i="3"/>
  <c r="J23" i="3"/>
  <c r="J21" i="3"/>
  <c r="E21" i="3"/>
  <c r="J91" i="3"/>
  <c r="J20" i="3"/>
  <c r="J18" i="3"/>
  <c r="E18" i="3"/>
  <c r="F143" i="3"/>
  <c r="J17" i="3"/>
  <c r="J15" i="3"/>
  <c r="E15" i="3"/>
  <c r="F142" i="3"/>
  <c r="J14" i="3"/>
  <c r="J12" i="3"/>
  <c r="J140" i="3" s="1"/>
  <c r="E7" i="3"/>
  <c r="E136" i="3" s="1"/>
  <c r="J37" i="2"/>
  <c r="J36" i="2"/>
  <c r="AY95" i="1"/>
  <c r="J35" i="2"/>
  <c r="AX95" i="1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T200" i="2"/>
  <c r="R201" i="2"/>
  <c r="R200" i="2"/>
  <c r="P201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F124" i="2"/>
  <c r="E122" i="2"/>
  <c r="F89" i="2"/>
  <c r="E87" i="2"/>
  <c r="J24" i="2"/>
  <c r="E24" i="2"/>
  <c r="J127" i="2"/>
  <c r="J23" i="2"/>
  <c r="J21" i="2"/>
  <c r="E21" i="2"/>
  <c r="J126" i="2"/>
  <c r="J20" i="2"/>
  <c r="J18" i="2"/>
  <c r="E18" i="2"/>
  <c r="F127" i="2"/>
  <c r="J17" i="2"/>
  <c r="J15" i="2"/>
  <c r="E15" i="2"/>
  <c r="F126" i="2"/>
  <c r="J14" i="2"/>
  <c r="J12" i="2"/>
  <c r="J124" i="2" s="1"/>
  <c r="E7" i="2"/>
  <c r="E85" i="2" s="1"/>
  <c r="L90" i="1"/>
  <c r="AM90" i="1"/>
  <c r="AM89" i="1"/>
  <c r="L89" i="1"/>
  <c r="AM87" i="1"/>
  <c r="L87" i="1"/>
  <c r="L85" i="1"/>
  <c r="L84" i="1"/>
  <c r="J164" i="5"/>
  <c r="BK162" i="5"/>
  <c r="J159" i="5"/>
  <c r="J158" i="5"/>
  <c r="J157" i="5"/>
  <c r="BK155" i="5"/>
  <c r="J154" i="5"/>
  <c r="J153" i="5"/>
  <c r="BK152" i="5"/>
  <c r="BK151" i="5"/>
  <c r="BK150" i="5"/>
  <c r="BK149" i="5"/>
  <c r="J148" i="5"/>
  <c r="BK147" i="5"/>
  <c r="J146" i="5"/>
  <c r="BK145" i="5"/>
  <c r="BK144" i="5"/>
  <c r="J143" i="5"/>
  <c r="J142" i="5"/>
  <c r="BK141" i="5"/>
  <c r="J140" i="5"/>
  <c r="BK139" i="5"/>
  <c r="J138" i="5"/>
  <c r="J137" i="5"/>
  <c r="BK136" i="5"/>
  <c r="BK133" i="5"/>
  <c r="J132" i="5"/>
  <c r="J129" i="5"/>
  <c r="J126" i="4"/>
  <c r="J125" i="4"/>
  <c r="J124" i="4"/>
  <c r="J123" i="4"/>
  <c r="J122" i="4"/>
  <c r="J121" i="4"/>
  <c r="BK369" i="3"/>
  <c r="J369" i="3"/>
  <c r="BK366" i="3"/>
  <c r="J366" i="3"/>
  <c r="J364" i="3"/>
  <c r="BK363" i="3"/>
  <c r="BK362" i="3"/>
  <c r="BK361" i="3"/>
  <c r="BK359" i="3"/>
  <c r="BK358" i="3"/>
  <c r="BK357" i="3"/>
  <c r="BK355" i="3"/>
  <c r="BK354" i="3"/>
  <c r="BK353" i="3"/>
  <c r="J352" i="3"/>
  <c r="J350" i="3"/>
  <c r="BK349" i="3"/>
  <c r="BK348" i="3"/>
  <c r="BK347" i="3"/>
  <c r="J346" i="3"/>
  <c r="BK345" i="3"/>
  <c r="BK344" i="3"/>
  <c r="J342" i="3"/>
  <c r="J341" i="3"/>
  <c r="BK340" i="3"/>
  <c r="J338" i="3"/>
  <c r="BK337" i="3"/>
  <c r="BK336" i="3"/>
  <c r="J335" i="3"/>
  <c r="BK334" i="3"/>
  <c r="BK164" i="5"/>
  <c r="J162" i="5"/>
  <c r="BK159" i="5"/>
  <c r="BK158" i="5"/>
  <c r="BK157" i="5"/>
  <c r="J155" i="5"/>
  <c r="BK154" i="5"/>
  <c r="BK153" i="5"/>
  <c r="J152" i="5"/>
  <c r="J151" i="5"/>
  <c r="J150" i="5"/>
  <c r="J149" i="5"/>
  <c r="BK148" i="5"/>
  <c r="J147" i="5"/>
  <c r="BK146" i="5"/>
  <c r="J145" i="5"/>
  <c r="J144" i="5"/>
  <c r="BK143" i="5"/>
  <c r="BK142" i="5"/>
  <c r="J141" i="5"/>
  <c r="BK140" i="5"/>
  <c r="J139" i="5"/>
  <c r="BK138" i="5"/>
  <c r="BK137" i="5"/>
  <c r="J136" i="5"/>
  <c r="J133" i="5"/>
  <c r="BK132" i="5"/>
  <c r="BK129" i="5"/>
  <c r="BK126" i="4"/>
  <c r="BK125" i="4"/>
  <c r="BK124" i="4"/>
  <c r="BK123" i="4"/>
  <c r="BK122" i="4"/>
  <c r="BK121" i="4"/>
  <c r="BK364" i="3"/>
  <c r="J363" i="3"/>
  <c r="J362" i="3"/>
  <c r="J361" i="3"/>
  <c r="J359" i="3"/>
  <c r="J358" i="3"/>
  <c r="J357" i="3"/>
  <c r="J355" i="3"/>
  <c r="J354" i="3"/>
  <c r="J353" i="3"/>
  <c r="BK352" i="3"/>
  <c r="BK350" i="3"/>
  <c r="J349" i="3"/>
  <c r="J348" i="3"/>
  <c r="J347" i="3"/>
  <c r="BK346" i="3"/>
  <c r="J345" i="3"/>
  <c r="J344" i="3"/>
  <c r="BK342" i="3"/>
  <c r="BK341" i="3"/>
  <c r="J340" i="3"/>
  <c r="BK338" i="3"/>
  <c r="J337" i="3"/>
  <c r="J336" i="3"/>
  <c r="BK335" i="3"/>
  <c r="J334" i="3"/>
  <c r="BK333" i="3"/>
  <c r="J333" i="3"/>
  <c r="BK332" i="3"/>
  <c r="J332" i="3"/>
  <c r="J331" i="3"/>
  <c r="BK330" i="3"/>
  <c r="J329" i="3"/>
  <c r="J328" i="3"/>
  <c r="J326" i="3"/>
  <c r="BK325" i="3"/>
  <c r="BK324" i="3"/>
  <c r="BK323" i="3"/>
  <c r="BK322" i="3"/>
  <c r="J321" i="3"/>
  <c r="BK320" i="3"/>
  <c r="BK319" i="3"/>
  <c r="BK318" i="3"/>
  <c r="BK317" i="3"/>
  <c r="J316" i="3"/>
  <c r="BK315" i="3"/>
  <c r="BK314" i="3"/>
  <c r="BK313" i="3"/>
  <c r="J312" i="3"/>
  <c r="BK311" i="3"/>
  <c r="J309" i="3"/>
  <c r="BK307" i="3"/>
  <c r="BK306" i="3"/>
  <c r="J305" i="3"/>
  <c r="J304" i="3"/>
  <c r="BK303" i="3"/>
  <c r="J302" i="3"/>
  <c r="J300" i="3"/>
  <c r="BK299" i="3"/>
  <c r="BK298" i="3"/>
  <c r="BK297" i="3"/>
  <c r="J296" i="3"/>
  <c r="BK295" i="3"/>
  <c r="BK293" i="3"/>
  <c r="J292" i="3"/>
  <c r="J290" i="3"/>
  <c r="J289" i="3"/>
  <c r="J288" i="3"/>
  <c r="J287" i="3"/>
  <c r="BK286" i="3"/>
  <c r="J285" i="3"/>
  <c r="BK283" i="3"/>
  <c r="J282" i="3"/>
  <c r="J281" i="3"/>
  <c r="J280" i="3"/>
  <c r="BK279" i="3"/>
  <c r="BK278" i="3"/>
  <c r="BK277" i="3"/>
  <c r="BK275" i="3"/>
  <c r="BK274" i="3"/>
  <c r="BK273" i="3"/>
  <c r="BK272" i="3"/>
  <c r="J271" i="3"/>
  <c r="BK270" i="3"/>
  <c r="BK267" i="3"/>
  <c r="BK266" i="3"/>
  <c r="BK265" i="3"/>
  <c r="BK264" i="3"/>
  <c r="J263" i="3"/>
  <c r="J262" i="3"/>
  <c r="J261" i="3"/>
  <c r="J259" i="3"/>
  <c r="BK258" i="3"/>
  <c r="J257" i="3"/>
  <c r="BK256" i="3"/>
  <c r="J255" i="3"/>
  <c r="BK254" i="3"/>
  <c r="BK253" i="3"/>
  <c r="J252" i="3"/>
  <c r="J251" i="3"/>
  <c r="J249" i="3"/>
  <c r="J248" i="3"/>
  <c r="BK247" i="3"/>
  <c r="J246" i="3"/>
  <c r="BK243" i="3"/>
  <c r="J242" i="3"/>
  <c r="BK241" i="3"/>
  <c r="BK240" i="3"/>
  <c r="J239" i="3"/>
  <c r="BK238" i="3"/>
  <c r="J237" i="3"/>
  <c r="J235" i="3"/>
  <c r="J234" i="3"/>
  <c r="BK233" i="3"/>
  <c r="J232" i="3"/>
  <c r="BK231" i="3"/>
  <c r="BK230" i="3"/>
  <c r="BK229" i="3"/>
  <c r="J228" i="3"/>
  <c r="J227" i="3"/>
  <c r="J226" i="3"/>
  <c r="BK225" i="3"/>
  <c r="J223" i="3"/>
  <c r="BK222" i="3"/>
  <c r="J221" i="3"/>
  <c r="BK220" i="3"/>
  <c r="J219" i="3"/>
  <c r="BK218" i="3"/>
  <c r="BK216" i="3"/>
  <c r="BK215" i="3"/>
  <c r="J214" i="3"/>
  <c r="BK213" i="3"/>
  <c r="J212" i="3"/>
  <c r="J211" i="3"/>
  <c r="J210" i="3"/>
  <c r="BK209" i="3"/>
  <c r="J208" i="3"/>
  <c r="BK207" i="3"/>
  <c r="BK206" i="3"/>
  <c r="BK204" i="3"/>
  <c r="BK203" i="3"/>
  <c r="BK202" i="3"/>
  <c r="J201" i="3"/>
  <c r="J200" i="3"/>
  <c r="BK199" i="3"/>
  <c r="BK198" i="3"/>
  <c r="BK197" i="3"/>
  <c r="J196" i="3"/>
  <c r="J195" i="3"/>
  <c r="BK193" i="3"/>
  <c r="BK192" i="3"/>
  <c r="BK191" i="3"/>
  <c r="J190" i="3"/>
  <c r="BK189" i="3"/>
  <c r="J188" i="3"/>
  <c r="BK187" i="3"/>
  <c r="BK186" i="3"/>
  <c r="BK185" i="3"/>
  <c r="J184" i="3"/>
  <c r="J183" i="3"/>
  <c r="BK182" i="3"/>
  <c r="BK181" i="3"/>
  <c r="J180" i="3"/>
  <c r="BK179" i="3"/>
  <c r="BK178" i="3"/>
  <c r="J176" i="3"/>
  <c r="BK175" i="3"/>
  <c r="J174" i="3"/>
  <c r="BK173" i="3"/>
  <c r="BK172" i="3"/>
  <c r="BK171" i="3"/>
  <c r="J170" i="3"/>
  <c r="BK169" i="3"/>
  <c r="BK168" i="3"/>
  <c r="J167" i="3"/>
  <c r="J166" i="3"/>
  <c r="BK165" i="3"/>
  <c r="J164" i="3"/>
  <c r="BK163" i="3"/>
  <c r="BK161" i="3"/>
  <c r="J160" i="3"/>
  <c r="BK159" i="3"/>
  <c r="J158" i="3"/>
  <c r="BK157" i="3"/>
  <c r="J156" i="3"/>
  <c r="J155" i="3"/>
  <c r="J154" i="3"/>
  <c r="BK153" i="3"/>
  <c r="BK152" i="3"/>
  <c r="J151" i="3"/>
  <c r="BK150" i="3"/>
  <c r="J149" i="3"/>
  <c r="BK206" i="2"/>
  <c r="J205" i="2"/>
  <c r="BK204" i="2"/>
  <c r="J204" i="2"/>
  <c r="BK203" i="2"/>
  <c r="J201" i="2"/>
  <c r="J199" i="2"/>
  <c r="BK198" i="2"/>
  <c r="BK197" i="2"/>
  <c r="BK196" i="2"/>
  <c r="J195" i="2"/>
  <c r="BK194" i="2"/>
  <c r="BK193" i="2"/>
  <c r="BK192" i="2"/>
  <c r="J190" i="2"/>
  <c r="BK189" i="2"/>
  <c r="J188" i="2"/>
  <c r="BK186" i="2"/>
  <c r="BK185" i="2"/>
  <c r="BK184" i="2"/>
  <c r="BK183" i="2"/>
  <c r="J182" i="2"/>
  <c r="BK180" i="2"/>
  <c r="BK179" i="2"/>
  <c r="BK176" i="2"/>
  <c r="J175" i="2"/>
  <c r="J174" i="2"/>
  <c r="BK173" i="2"/>
  <c r="BK172" i="2"/>
  <c r="BK170" i="2"/>
  <c r="J169" i="2"/>
  <c r="BK168" i="2"/>
  <c r="J167" i="2"/>
  <c r="J166" i="2"/>
  <c r="J165" i="2"/>
  <c r="J164" i="2"/>
  <c r="J163" i="2"/>
  <c r="BK162" i="2"/>
  <c r="BK161" i="2"/>
  <c r="BK159" i="2"/>
  <c r="BK158" i="2"/>
  <c r="J157" i="2"/>
  <c r="BK156" i="2"/>
  <c r="BK155" i="2"/>
  <c r="BK154" i="2"/>
  <c r="J153" i="2"/>
  <c r="BK152" i="2"/>
  <c r="J150" i="2"/>
  <c r="BK149" i="2"/>
  <c r="BK148" i="2"/>
  <c r="J147" i="2"/>
  <c r="BK145" i="2"/>
  <c r="BK144" i="2"/>
  <c r="J143" i="2"/>
  <c r="J142" i="2"/>
  <c r="BK141" i="2"/>
  <c r="J140" i="2"/>
  <c r="BK138" i="2"/>
  <c r="J137" i="2"/>
  <c r="J136" i="2"/>
  <c r="BK135" i="2"/>
  <c r="J134" i="2"/>
  <c r="J133" i="2"/>
  <c r="AS94" i="1"/>
  <c r="BK331" i="3"/>
  <c r="J330" i="3"/>
  <c r="BK329" i="3"/>
  <c r="BK328" i="3"/>
  <c r="BK326" i="3"/>
  <c r="J325" i="3"/>
  <c r="J324" i="3"/>
  <c r="J323" i="3"/>
  <c r="J322" i="3"/>
  <c r="BK321" i="3"/>
  <c r="J320" i="3"/>
  <c r="J319" i="3"/>
  <c r="J318" i="3"/>
  <c r="J317" i="3"/>
  <c r="BK316" i="3"/>
  <c r="J315" i="3"/>
  <c r="J314" i="3"/>
  <c r="J313" i="3"/>
  <c r="BK312" i="3"/>
  <c r="J311" i="3"/>
  <c r="BK309" i="3"/>
  <c r="J307" i="3"/>
  <c r="J306" i="3"/>
  <c r="BK305" i="3"/>
  <c r="BK304" i="3"/>
  <c r="J303" i="3"/>
  <c r="BK302" i="3"/>
  <c r="BK300" i="3"/>
  <c r="J299" i="3"/>
  <c r="J298" i="3"/>
  <c r="J297" i="3"/>
  <c r="BK296" i="3"/>
  <c r="J295" i="3"/>
  <c r="J293" i="3"/>
  <c r="BK292" i="3"/>
  <c r="BK290" i="3"/>
  <c r="BK289" i="3"/>
  <c r="BK288" i="3"/>
  <c r="BK287" i="3"/>
  <c r="J286" i="3"/>
  <c r="BK285" i="3"/>
  <c r="J283" i="3"/>
  <c r="BK282" i="3"/>
  <c r="BK281" i="3"/>
  <c r="BK280" i="3"/>
  <c r="J279" i="3"/>
  <c r="J278" i="3"/>
  <c r="J277" i="3"/>
  <c r="J275" i="3"/>
  <c r="J274" i="3"/>
  <c r="J273" i="3"/>
  <c r="J272" i="3"/>
  <c r="BK271" i="3"/>
  <c r="J270" i="3"/>
  <c r="BK269" i="3"/>
  <c r="J269" i="3"/>
  <c r="J267" i="3"/>
  <c r="J266" i="3"/>
  <c r="J265" i="3"/>
  <c r="J264" i="3"/>
  <c r="BK263" i="3"/>
  <c r="BK262" i="3"/>
  <c r="BK261" i="3"/>
  <c r="BK259" i="3"/>
  <c r="J258" i="3"/>
  <c r="BK257" i="3"/>
  <c r="J256" i="3"/>
  <c r="BK255" i="3"/>
  <c r="J254" i="3"/>
  <c r="J253" i="3"/>
  <c r="BK252" i="3"/>
  <c r="BK251" i="3"/>
  <c r="BK249" i="3"/>
  <c r="BK248" i="3"/>
  <c r="J247" i="3"/>
  <c r="BK246" i="3"/>
  <c r="J243" i="3"/>
  <c r="BK242" i="3"/>
  <c r="J241" i="3"/>
  <c r="J240" i="3"/>
  <c r="BK239" i="3"/>
  <c r="J238" i="3"/>
  <c r="BK237" i="3"/>
  <c r="BK235" i="3"/>
  <c r="BK234" i="3"/>
  <c r="J233" i="3"/>
  <c r="BK232" i="3"/>
  <c r="J231" i="3"/>
  <c r="J230" i="3"/>
  <c r="J229" i="3"/>
  <c r="BK228" i="3"/>
  <c r="BK227" i="3"/>
  <c r="BK226" i="3"/>
  <c r="J225" i="3"/>
  <c r="BK223" i="3"/>
  <c r="J222" i="3"/>
  <c r="BK221" i="3"/>
  <c r="J220" i="3"/>
  <c r="BK219" i="3"/>
  <c r="J218" i="3"/>
  <c r="J216" i="3"/>
  <c r="J215" i="3"/>
  <c r="BK214" i="3"/>
  <c r="J213" i="3"/>
  <c r="BK212" i="3"/>
  <c r="BK211" i="3"/>
  <c r="BK210" i="3"/>
  <c r="J209" i="3"/>
  <c r="BK208" i="3"/>
  <c r="J207" i="3"/>
  <c r="J206" i="3"/>
  <c r="J204" i="3"/>
  <c r="J203" i="3"/>
  <c r="J202" i="3"/>
  <c r="BK201" i="3"/>
  <c r="BK200" i="3"/>
  <c r="J199" i="3"/>
  <c r="J198" i="3"/>
  <c r="J197" i="3"/>
  <c r="BK196" i="3"/>
  <c r="BK195" i="3"/>
  <c r="J193" i="3"/>
  <c r="J192" i="3"/>
  <c r="J191" i="3"/>
  <c r="BK190" i="3"/>
  <c r="J189" i="3"/>
  <c r="BK188" i="3"/>
  <c r="J187" i="3"/>
  <c r="J186" i="3"/>
  <c r="J185" i="3"/>
  <c r="BK184" i="3"/>
  <c r="BK183" i="3"/>
  <c r="J182" i="3"/>
  <c r="J181" i="3"/>
  <c r="BK180" i="3"/>
  <c r="J179" i="3"/>
  <c r="J178" i="3"/>
  <c r="BK176" i="3"/>
  <c r="J175" i="3"/>
  <c r="BK174" i="3"/>
  <c r="J173" i="3"/>
  <c r="J172" i="3"/>
  <c r="J171" i="3"/>
  <c r="BK170" i="3"/>
  <c r="J169" i="3"/>
  <c r="J168" i="3"/>
  <c r="BK167" i="3"/>
  <c r="BK166" i="3"/>
  <c r="J165" i="3"/>
  <c r="BK164" i="3"/>
  <c r="J163" i="3"/>
  <c r="J161" i="3"/>
  <c r="BK160" i="3"/>
  <c r="J159" i="3"/>
  <c r="BK158" i="3"/>
  <c r="J157" i="3"/>
  <c r="BK156" i="3"/>
  <c r="BK155" i="3"/>
  <c r="BK154" i="3"/>
  <c r="J153" i="3"/>
  <c r="J152" i="3"/>
  <c r="BK151" i="3"/>
  <c r="J150" i="3"/>
  <c r="BK149" i="3"/>
  <c r="J206" i="2"/>
  <c r="BK205" i="2"/>
  <c r="J203" i="2"/>
  <c r="BK201" i="2"/>
  <c r="BK199" i="2"/>
  <c r="J198" i="2"/>
  <c r="J197" i="2"/>
  <c r="J196" i="2"/>
  <c r="BK195" i="2"/>
  <c r="J194" i="2"/>
  <c r="J193" i="2"/>
  <c r="J192" i="2"/>
  <c r="BK190" i="2"/>
  <c r="J189" i="2"/>
  <c r="BK188" i="2"/>
  <c r="J186" i="2"/>
  <c r="J185" i="2"/>
  <c r="J184" i="2"/>
  <c r="J183" i="2"/>
  <c r="BK182" i="2"/>
  <c r="J180" i="2"/>
  <c r="J179" i="2"/>
  <c r="J176" i="2"/>
  <c r="BK175" i="2"/>
  <c r="BK174" i="2"/>
  <c r="J173" i="2"/>
  <c r="J172" i="2"/>
  <c r="J170" i="2"/>
  <c r="BK169" i="2"/>
  <c r="J168" i="2"/>
  <c r="BK167" i="2"/>
  <c r="BK166" i="2"/>
  <c r="BK165" i="2"/>
  <c r="BK164" i="2"/>
  <c r="BK163" i="2"/>
  <c r="J162" i="2"/>
  <c r="J161" i="2"/>
  <c r="J159" i="2"/>
  <c r="J158" i="2"/>
  <c r="BK157" i="2"/>
  <c r="J156" i="2"/>
  <c r="J155" i="2"/>
  <c r="J154" i="2"/>
  <c r="BK153" i="2"/>
  <c r="J152" i="2"/>
  <c r="BK150" i="2"/>
  <c r="J149" i="2"/>
  <c r="J148" i="2"/>
  <c r="BK147" i="2"/>
  <c r="J145" i="2"/>
  <c r="J144" i="2"/>
  <c r="BK143" i="2"/>
  <c r="BK142" i="2"/>
  <c r="J141" i="2"/>
  <c r="BK140" i="2"/>
  <c r="J138" i="2"/>
  <c r="BK137" i="2"/>
  <c r="BK136" i="2"/>
  <c r="J135" i="2"/>
  <c r="BK134" i="2"/>
  <c r="BK133" i="2"/>
  <c r="T160" i="5" l="1"/>
  <c r="BK132" i="2"/>
  <c r="J132" i="2" s="1"/>
  <c r="J98" i="2" s="1"/>
  <c r="P132" i="2"/>
  <c r="T132" i="2"/>
  <c r="P139" i="2"/>
  <c r="T139" i="2"/>
  <c r="P146" i="2"/>
  <c r="BK151" i="2"/>
  <c r="J151" i="2" s="1"/>
  <c r="J101" i="2" s="1"/>
  <c r="P151" i="2"/>
  <c r="T151" i="2"/>
  <c r="P160" i="2"/>
  <c r="T160" i="2"/>
  <c r="P171" i="2"/>
  <c r="T171" i="2"/>
  <c r="R178" i="2"/>
  <c r="BK181" i="2"/>
  <c r="J181" i="2"/>
  <c r="J106" i="2"/>
  <c r="P181" i="2"/>
  <c r="T181" i="2"/>
  <c r="R187" i="2"/>
  <c r="T187" i="2"/>
  <c r="P191" i="2"/>
  <c r="R191" i="2"/>
  <c r="BK202" i="2"/>
  <c r="J202" i="2"/>
  <c r="J110" i="2" s="1"/>
  <c r="P202" i="2"/>
  <c r="T202" i="2"/>
  <c r="R132" i="2"/>
  <c r="BK139" i="2"/>
  <c r="J139" i="2"/>
  <c r="J99" i="2"/>
  <c r="R139" i="2"/>
  <c r="BK146" i="2"/>
  <c r="J146" i="2"/>
  <c r="J100" i="2"/>
  <c r="R146" i="2"/>
  <c r="T146" i="2"/>
  <c r="R151" i="2"/>
  <c r="BK160" i="2"/>
  <c r="J160" i="2"/>
  <c r="J102" i="2" s="1"/>
  <c r="R160" i="2"/>
  <c r="BK171" i="2"/>
  <c r="J171" i="2"/>
  <c r="J103" i="2" s="1"/>
  <c r="R171" i="2"/>
  <c r="BK178" i="2"/>
  <c r="P178" i="2"/>
  <c r="T178" i="2"/>
  <c r="R181" i="2"/>
  <c r="BK187" i="2"/>
  <c r="J187" i="2"/>
  <c r="J107" i="2" s="1"/>
  <c r="P187" i="2"/>
  <c r="BK191" i="2"/>
  <c r="J191" i="2"/>
  <c r="J108" i="2" s="1"/>
  <c r="T191" i="2"/>
  <c r="R202" i="2"/>
  <c r="BK148" i="3"/>
  <c r="J148" i="3" s="1"/>
  <c r="J98" i="3" s="1"/>
  <c r="P148" i="3"/>
  <c r="T148" i="3"/>
  <c r="R162" i="3"/>
  <c r="BK177" i="3"/>
  <c r="J177" i="3"/>
  <c r="J100" i="3"/>
  <c r="R177" i="3"/>
  <c r="BK194" i="3"/>
  <c r="J194" i="3"/>
  <c r="J101" i="3"/>
  <c r="P194" i="3"/>
  <c r="BK205" i="3"/>
  <c r="J205" i="3"/>
  <c r="J102" i="3"/>
  <c r="R205" i="3"/>
  <c r="BK217" i="3"/>
  <c r="J217" i="3"/>
  <c r="J103" i="3"/>
  <c r="R217" i="3"/>
  <c r="BK224" i="3"/>
  <c r="J224" i="3"/>
  <c r="J104" i="3"/>
  <c r="R224" i="3"/>
  <c r="BK236" i="3"/>
  <c r="J236" i="3"/>
  <c r="J105" i="3"/>
  <c r="R236" i="3"/>
  <c r="BK245" i="3"/>
  <c r="J245" i="3"/>
  <c r="J107" i="3"/>
  <c r="P245" i="3"/>
  <c r="T245" i="3"/>
  <c r="R250" i="3"/>
  <c r="BK260" i="3"/>
  <c r="J260" i="3" s="1"/>
  <c r="J109" i="3" s="1"/>
  <c r="P260" i="3"/>
  <c r="T260" i="3"/>
  <c r="P268" i="3"/>
  <c r="R268" i="3"/>
  <c r="BK276" i="3"/>
  <c r="J276" i="3"/>
  <c r="J111" i="3" s="1"/>
  <c r="R276" i="3"/>
  <c r="BK284" i="3"/>
  <c r="J284" i="3"/>
  <c r="J112" i="3" s="1"/>
  <c r="R284" i="3"/>
  <c r="BK291" i="3"/>
  <c r="J291" i="3"/>
  <c r="J113" i="3" s="1"/>
  <c r="P291" i="3"/>
  <c r="T291" i="3"/>
  <c r="R294" i="3"/>
  <c r="BK301" i="3"/>
  <c r="J301" i="3"/>
  <c r="J115" i="3"/>
  <c r="P301" i="3"/>
  <c r="T301" i="3"/>
  <c r="P310" i="3"/>
  <c r="T310" i="3"/>
  <c r="P327" i="3"/>
  <c r="T327" i="3"/>
  <c r="R339" i="3"/>
  <c r="T339" i="3"/>
  <c r="R343" i="3"/>
  <c r="BK351" i="3"/>
  <c r="J351" i="3" s="1"/>
  <c r="J121" i="3" s="1"/>
  <c r="R351" i="3"/>
  <c r="BK356" i="3"/>
  <c r="J356" i="3" s="1"/>
  <c r="J122" i="3" s="1"/>
  <c r="R356" i="3"/>
  <c r="BK360" i="3"/>
  <c r="J360" i="3" s="1"/>
  <c r="J123" i="3" s="1"/>
  <c r="T360" i="3"/>
  <c r="BK120" i="4"/>
  <c r="BK119" i="4" s="1"/>
  <c r="J119" i="4" s="1"/>
  <c r="J97" i="4" s="1"/>
  <c r="R120" i="4"/>
  <c r="R119" i="4" s="1"/>
  <c r="R118" i="4" s="1"/>
  <c r="BK131" i="5"/>
  <c r="BK130" i="5" s="1"/>
  <c r="J130" i="5" s="1"/>
  <c r="J99" i="5" s="1"/>
  <c r="R131" i="5"/>
  <c r="R130" i="5" s="1"/>
  <c r="BK135" i="5"/>
  <c r="J135" i="5"/>
  <c r="J102" i="5"/>
  <c r="R135" i="5"/>
  <c r="BK156" i="5"/>
  <c r="J156" i="5"/>
  <c r="J103" i="5"/>
  <c r="R156" i="5"/>
  <c r="R148" i="3"/>
  <c r="BK162" i="3"/>
  <c r="J162" i="3"/>
  <c r="J99" i="3" s="1"/>
  <c r="P162" i="3"/>
  <c r="T162" i="3"/>
  <c r="P177" i="3"/>
  <c r="T177" i="3"/>
  <c r="R194" i="3"/>
  <c r="T194" i="3"/>
  <c r="P205" i="3"/>
  <c r="T205" i="3"/>
  <c r="P217" i="3"/>
  <c r="T217" i="3"/>
  <c r="P224" i="3"/>
  <c r="T224" i="3"/>
  <c r="P236" i="3"/>
  <c r="T236" i="3"/>
  <c r="R245" i="3"/>
  <c r="BK250" i="3"/>
  <c r="J250" i="3" s="1"/>
  <c r="J108" i="3" s="1"/>
  <c r="P250" i="3"/>
  <c r="T250" i="3"/>
  <c r="R260" i="3"/>
  <c r="BK268" i="3"/>
  <c r="J268" i="3"/>
  <c r="J110" i="3" s="1"/>
  <c r="T268" i="3"/>
  <c r="P276" i="3"/>
  <c r="T276" i="3"/>
  <c r="P284" i="3"/>
  <c r="T284" i="3"/>
  <c r="R291" i="3"/>
  <c r="BK294" i="3"/>
  <c r="J294" i="3" s="1"/>
  <c r="J114" i="3" s="1"/>
  <c r="P294" i="3"/>
  <c r="T294" i="3"/>
  <c r="R301" i="3"/>
  <c r="BK310" i="3"/>
  <c r="J310" i="3"/>
  <c r="J117" i="3"/>
  <c r="R310" i="3"/>
  <c r="BK327" i="3"/>
  <c r="J327" i="3"/>
  <c r="J118" i="3"/>
  <c r="R327" i="3"/>
  <c r="BK339" i="3"/>
  <c r="J339" i="3"/>
  <c r="J119" i="3"/>
  <c r="P339" i="3"/>
  <c r="BK343" i="3"/>
  <c r="J343" i="3"/>
  <c r="J120" i="3"/>
  <c r="P343" i="3"/>
  <c r="T343" i="3"/>
  <c r="P351" i="3"/>
  <c r="T351" i="3"/>
  <c r="P356" i="3"/>
  <c r="T356" i="3"/>
  <c r="P360" i="3"/>
  <c r="R360" i="3"/>
  <c r="P120" i="4"/>
  <c r="P119" i="4"/>
  <c r="P118" i="4"/>
  <c r="AU97" i="1"/>
  <c r="T120" i="4"/>
  <c r="T119" i="4"/>
  <c r="T118" i="4"/>
  <c r="P131" i="5"/>
  <c r="P130" i="5" s="1"/>
  <c r="T131" i="5"/>
  <c r="T130" i="5"/>
  <c r="P135" i="5"/>
  <c r="T135" i="5"/>
  <c r="P156" i="5"/>
  <c r="T156" i="5"/>
  <c r="J89" i="2"/>
  <c r="J91" i="2"/>
  <c r="J92" i="2"/>
  <c r="E120" i="2"/>
  <c r="BE134" i="2"/>
  <c r="BE137" i="2"/>
  <c r="BE141" i="2"/>
  <c r="BE142" i="2"/>
  <c r="BE149" i="2"/>
  <c r="BE152" i="2"/>
  <c r="BE156" i="2"/>
  <c r="BE159" i="2"/>
  <c r="BE162" i="2"/>
  <c r="BE165" i="2"/>
  <c r="BE166" i="2"/>
  <c r="BE168" i="2"/>
  <c r="BE170" i="2"/>
  <c r="BE174" i="2"/>
  <c r="BE175" i="2"/>
  <c r="BE183" i="2"/>
  <c r="BE189" i="2"/>
  <c r="BE190" i="2"/>
  <c r="BE194" i="2"/>
  <c r="BE198" i="2"/>
  <c r="BE201" i="2"/>
  <c r="BE203" i="2"/>
  <c r="BE204" i="2"/>
  <c r="BE205" i="2"/>
  <c r="BE206" i="2"/>
  <c r="BK200" i="2"/>
  <c r="J200" i="2" s="1"/>
  <c r="J109" i="2" s="1"/>
  <c r="J89" i="3"/>
  <c r="F91" i="3"/>
  <c r="F92" i="3"/>
  <c r="J92" i="3"/>
  <c r="J142" i="3"/>
  <c r="BE150" i="3"/>
  <c r="BE153" i="3"/>
  <c r="BE155" i="3"/>
  <c r="BE157" i="3"/>
  <c r="BE159" i="3"/>
  <c r="BE161" i="3"/>
  <c r="BE163" i="3"/>
  <c r="BE165" i="3"/>
  <c r="BE166" i="3"/>
  <c r="BE169" i="3"/>
  <c r="BE173" i="3"/>
  <c r="BE178" i="3"/>
  <c r="BE179" i="3"/>
  <c r="BE182" i="3"/>
  <c r="BE184" i="3"/>
  <c r="BE186" i="3"/>
  <c r="BE188" i="3"/>
  <c r="BE189" i="3"/>
  <c r="BE190" i="3"/>
  <c r="BE196" i="3"/>
  <c r="BE200" i="3"/>
  <c r="BE204" i="3"/>
  <c r="BE207" i="3"/>
  <c r="BE210" i="3"/>
  <c r="BE211" i="3"/>
  <c r="BE212" i="3"/>
  <c r="BE213" i="3"/>
  <c r="BE216" i="3"/>
  <c r="BE218" i="3"/>
  <c r="BE220" i="3"/>
  <c r="BE223" i="3"/>
  <c r="BE226" i="3"/>
  <c r="BE231" i="3"/>
  <c r="BE233" i="3"/>
  <c r="BE234" i="3"/>
  <c r="BE235" i="3"/>
  <c r="BE238" i="3"/>
  <c r="BE241" i="3"/>
  <c r="BE243" i="3"/>
  <c r="BE247" i="3"/>
  <c r="BE248" i="3"/>
  <c r="BE252" i="3"/>
  <c r="BE254" i="3"/>
  <c r="BE256" i="3"/>
  <c r="BE257" i="3"/>
  <c r="BE259" i="3"/>
  <c r="BE262" i="3"/>
  <c r="BE264" i="3"/>
  <c r="BE266" i="3"/>
  <c r="BE267" i="3"/>
  <c r="BE269" i="3"/>
  <c r="BE270" i="3"/>
  <c r="BE275" i="3"/>
  <c r="BE280" i="3"/>
  <c r="BE281" i="3"/>
  <c r="BE283" i="3"/>
  <c r="BE286" i="3"/>
  <c r="BE287" i="3"/>
  <c r="BE288" i="3"/>
  <c r="BE289" i="3"/>
  <c r="BE292" i="3"/>
  <c r="BE295" i="3"/>
  <c r="BE296" i="3"/>
  <c r="BE299" i="3"/>
  <c r="BE300" i="3"/>
  <c r="BE302" i="3"/>
  <c r="BE303" i="3"/>
  <c r="BE305" i="3"/>
  <c r="BE307" i="3"/>
  <c r="BE309" i="3"/>
  <c r="BE311" i="3"/>
  <c r="BE313" i="3"/>
  <c r="BE315" i="3"/>
  <c r="BE320" i="3"/>
  <c r="BE323" i="3"/>
  <c r="BE326" i="3"/>
  <c r="BE328" i="3"/>
  <c r="BE329" i="3"/>
  <c r="BE331" i="3"/>
  <c r="BE332" i="3"/>
  <c r="F91" i="2"/>
  <c r="F92" i="2"/>
  <c r="BE133" i="2"/>
  <c r="BE135" i="2"/>
  <c r="BE136" i="2"/>
  <c r="BE138" i="2"/>
  <c r="BE140" i="2"/>
  <c r="BE143" i="2"/>
  <c r="BE144" i="2"/>
  <c r="BE145" i="2"/>
  <c r="BE147" i="2"/>
  <c r="BE148" i="2"/>
  <c r="BE150" i="2"/>
  <c r="BE153" i="2"/>
  <c r="BE154" i="2"/>
  <c r="BE155" i="2"/>
  <c r="BE157" i="2"/>
  <c r="BE158" i="2"/>
  <c r="BE161" i="2"/>
  <c r="BE163" i="2"/>
  <c r="BE164" i="2"/>
  <c r="BE167" i="2"/>
  <c r="BE169" i="2"/>
  <c r="BE172" i="2"/>
  <c r="BE173" i="2"/>
  <c r="BE176" i="2"/>
  <c r="BE179" i="2"/>
  <c r="BE180" i="2"/>
  <c r="BE182" i="2"/>
  <c r="BE184" i="2"/>
  <c r="BE185" i="2"/>
  <c r="BE186" i="2"/>
  <c r="BE188" i="2"/>
  <c r="BE192" i="2"/>
  <c r="BE193" i="2"/>
  <c r="BE195" i="2"/>
  <c r="BE196" i="2"/>
  <c r="BE197" i="2"/>
  <c r="BE199" i="2"/>
  <c r="E85" i="3"/>
  <c r="BE149" i="3"/>
  <c r="BE151" i="3"/>
  <c r="BE152" i="3"/>
  <c r="BE154" i="3"/>
  <c r="BE156" i="3"/>
  <c r="BE158" i="3"/>
  <c r="BE160" i="3"/>
  <c r="BE164" i="3"/>
  <c r="BE167" i="3"/>
  <c r="BE168" i="3"/>
  <c r="BE170" i="3"/>
  <c r="BE171" i="3"/>
  <c r="BE172" i="3"/>
  <c r="BE174" i="3"/>
  <c r="BE175" i="3"/>
  <c r="BE176" i="3"/>
  <c r="BE180" i="3"/>
  <c r="BE181" i="3"/>
  <c r="BE183" i="3"/>
  <c r="BE185" i="3"/>
  <c r="BE187" i="3"/>
  <c r="BE191" i="3"/>
  <c r="BE192" i="3"/>
  <c r="BE193" i="3"/>
  <c r="BE195" i="3"/>
  <c r="BE197" i="3"/>
  <c r="BE198" i="3"/>
  <c r="BE199" i="3"/>
  <c r="BE201" i="3"/>
  <c r="BE202" i="3"/>
  <c r="BE203" i="3"/>
  <c r="BE206" i="3"/>
  <c r="BE208" i="3"/>
  <c r="BE209" i="3"/>
  <c r="BE214" i="3"/>
  <c r="BE215" i="3"/>
  <c r="BE219" i="3"/>
  <c r="BE221" i="3"/>
  <c r="BE222" i="3"/>
  <c r="BE225" i="3"/>
  <c r="BE227" i="3"/>
  <c r="BE228" i="3"/>
  <c r="BE229" i="3"/>
  <c r="BE230" i="3"/>
  <c r="BE232" i="3"/>
  <c r="BE237" i="3"/>
  <c r="BE239" i="3"/>
  <c r="BE240" i="3"/>
  <c r="BE242" i="3"/>
  <c r="BE246" i="3"/>
  <c r="BE249" i="3"/>
  <c r="BE251" i="3"/>
  <c r="BE253" i="3"/>
  <c r="BE255" i="3"/>
  <c r="BE258" i="3"/>
  <c r="BE261" i="3"/>
  <c r="BE263" i="3"/>
  <c r="BE265" i="3"/>
  <c r="BE271" i="3"/>
  <c r="BE272" i="3"/>
  <c r="BE273" i="3"/>
  <c r="BE274" i="3"/>
  <c r="BE277" i="3"/>
  <c r="BE278" i="3"/>
  <c r="BE279" i="3"/>
  <c r="BE282" i="3"/>
  <c r="BE285" i="3"/>
  <c r="BE290" i="3"/>
  <c r="BE293" i="3"/>
  <c r="BE297" i="3"/>
  <c r="BE298" i="3"/>
  <c r="BE304" i="3"/>
  <c r="BE306" i="3"/>
  <c r="BE312" i="3"/>
  <c r="BE314" i="3"/>
  <c r="BE316" i="3"/>
  <c r="BE317" i="3"/>
  <c r="BE318" i="3"/>
  <c r="BE319" i="3"/>
  <c r="BE321" i="3"/>
  <c r="BE322" i="3"/>
  <c r="BE324" i="3"/>
  <c r="BE325" i="3"/>
  <c r="BE330" i="3"/>
  <c r="BE333" i="3"/>
  <c r="BE334" i="3"/>
  <c r="BE337" i="3"/>
  <c r="BE338" i="3"/>
  <c r="BE340" i="3"/>
  <c r="BE341" i="3"/>
  <c r="BE342" i="3"/>
  <c r="BE345" i="3"/>
  <c r="BE349" i="3"/>
  <c r="BE352" i="3"/>
  <c r="BE353" i="3"/>
  <c r="BE358" i="3"/>
  <c r="BE361" i="3"/>
  <c r="BE363" i="3"/>
  <c r="BK308" i="3"/>
  <c r="J308" i="3"/>
  <c r="J116" i="3" s="1"/>
  <c r="BK368" i="3"/>
  <c r="J368" i="3" s="1"/>
  <c r="J126" i="3" s="1"/>
  <c r="E85" i="4"/>
  <c r="F91" i="4"/>
  <c r="J91" i="4"/>
  <c r="J92" i="4"/>
  <c r="J112" i="4"/>
  <c r="BE121" i="4"/>
  <c r="BE122" i="4"/>
  <c r="BE123" i="4"/>
  <c r="BE124" i="4"/>
  <c r="BE125" i="4"/>
  <c r="F91" i="5"/>
  <c r="F92" i="5"/>
  <c r="E116" i="5"/>
  <c r="J123" i="5"/>
  <c r="BE129" i="5"/>
  <c r="BE137" i="5"/>
  <c r="BE141" i="5"/>
  <c r="BE143" i="5"/>
  <c r="BE144" i="5"/>
  <c r="BE145" i="5"/>
  <c r="BE147" i="5"/>
  <c r="BE148" i="5"/>
  <c r="BE151" i="5"/>
  <c r="BE152" i="5"/>
  <c r="BE153" i="5"/>
  <c r="BE155" i="5"/>
  <c r="BE157" i="5"/>
  <c r="BE162" i="5"/>
  <c r="BE164" i="5"/>
  <c r="BK128" i="5"/>
  <c r="J128" i="5" s="1"/>
  <c r="J98" i="5" s="1"/>
  <c r="BE335" i="3"/>
  <c r="BE336" i="3"/>
  <c r="BE344" i="3"/>
  <c r="BE346" i="3"/>
  <c r="BE347" i="3"/>
  <c r="BE348" i="3"/>
  <c r="BE350" i="3"/>
  <c r="BE354" i="3"/>
  <c r="BE355" i="3"/>
  <c r="BE357" i="3"/>
  <c r="BE359" i="3"/>
  <c r="BE362" i="3"/>
  <c r="BE364" i="3"/>
  <c r="BE366" i="3"/>
  <c r="BE369" i="3"/>
  <c r="BK365" i="3"/>
  <c r="J365" i="3" s="1"/>
  <c r="J124" i="3" s="1"/>
  <c r="F92" i="4"/>
  <c r="BE126" i="4"/>
  <c r="J89" i="5"/>
  <c r="J91" i="5"/>
  <c r="BE132" i="5"/>
  <c r="BE133" i="5"/>
  <c r="BE136" i="5"/>
  <c r="BE138" i="5"/>
  <c r="BE139" i="5"/>
  <c r="BE140" i="5"/>
  <c r="BE142" i="5"/>
  <c r="BE146" i="5"/>
  <c r="BE149" i="5"/>
  <c r="BE150" i="5"/>
  <c r="BE154" i="5"/>
  <c r="BE158" i="5"/>
  <c r="BE159" i="5"/>
  <c r="BK161" i="5"/>
  <c r="J161" i="5" s="1"/>
  <c r="J105" i="5" s="1"/>
  <c r="BK163" i="5"/>
  <c r="J163" i="5"/>
  <c r="J106" i="5" s="1"/>
  <c r="F36" i="2"/>
  <c r="BC95" i="1" s="1"/>
  <c r="F34" i="2"/>
  <c r="BA95" i="1" s="1"/>
  <c r="F37" i="2"/>
  <c r="BD95" i="1" s="1"/>
  <c r="F34" i="3"/>
  <c r="BA96" i="1" s="1"/>
  <c r="F36" i="4"/>
  <c r="BC97" i="1" s="1"/>
  <c r="J34" i="5"/>
  <c r="AW98" i="1" s="1"/>
  <c r="J34" i="3"/>
  <c r="AW96" i="1" s="1"/>
  <c r="F35" i="4"/>
  <c r="BB97" i="1" s="1"/>
  <c r="F35" i="5"/>
  <c r="BB98" i="1" s="1"/>
  <c r="J34" i="2"/>
  <c r="AW95" i="1" s="1"/>
  <c r="F35" i="2"/>
  <c r="BB95" i="1" s="1"/>
  <c r="F35" i="3"/>
  <c r="BB96" i="1" s="1"/>
  <c r="F37" i="3"/>
  <c r="BD96" i="1" s="1"/>
  <c r="J34" i="4"/>
  <c r="AW97" i="1" s="1"/>
  <c r="F36" i="5"/>
  <c r="BC98" i="1" s="1"/>
  <c r="F36" i="3"/>
  <c r="BC96" i="1" s="1"/>
  <c r="F34" i="4"/>
  <c r="BA97" i="1" s="1"/>
  <c r="F37" i="4"/>
  <c r="BD97" i="1" s="1"/>
  <c r="F34" i="5"/>
  <c r="BA98" i="1" s="1"/>
  <c r="F37" i="5"/>
  <c r="BD98" i="1" s="1"/>
  <c r="T134" i="5" l="1"/>
  <c r="T126" i="5"/>
  <c r="R244" i="3"/>
  <c r="R134" i="5"/>
  <c r="R126" i="5"/>
  <c r="T244" i="3"/>
  <c r="T177" i="2"/>
  <c r="BK177" i="2"/>
  <c r="J177" i="2"/>
  <c r="J104" i="2"/>
  <c r="R131" i="2"/>
  <c r="R177" i="2"/>
  <c r="T131" i="2"/>
  <c r="T130" i="2"/>
  <c r="P134" i="5"/>
  <c r="P126" i="5" s="1"/>
  <c r="AU98" i="1" s="1"/>
  <c r="R147" i="3"/>
  <c r="R146" i="3" s="1"/>
  <c r="P244" i="3"/>
  <c r="T147" i="3"/>
  <c r="T146" i="3"/>
  <c r="P147" i="3"/>
  <c r="P146" i="3"/>
  <c r="AU96" i="1"/>
  <c r="P177" i="2"/>
  <c r="P130" i="2" s="1"/>
  <c r="AU95" i="1" s="1"/>
  <c r="P131" i="2"/>
  <c r="BK131" i="2"/>
  <c r="J131" i="2" s="1"/>
  <c r="J97" i="2" s="1"/>
  <c r="J178" i="2"/>
  <c r="J105" i="2"/>
  <c r="BK244" i="3"/>
  <c r="J244" i="3" s="1"/>
  <c r="J106" i="3" s="1"/>
  <c r="BK118" i="4"/>
  <c r="J118" i="4" s="1"/>
  <c r="J30" i="4" s="1"/>
  <c r="AG97" i="1" s="1"/>
  <c r="J120" i="4"/>
  <c r="J98" i="4"/>
  <c r="J131" i="5"/>
  <c r="J100" i="5" s="1"/>
  <c r="BK134" i="5"/>
  <c r="J134" i="5"/>
  <c r="J101" i="5"/>
  <c r="BK147" i="3"/>
  <c r="J147" i="3" s="1"/>
  <c r="J97" i="3" s="1"/>
  <c r="BK367" i="3"/>
  <c r="J367" i="3" s="1"/>
  <c r="J125" i="3" s="1"/>
  <c r="BK127" i="5"/>
  <c r="J127" i="5"/>
  <c r="J97" i="5" s="1"/>
  <c r="BK160" i="5"/>
  <c r="J160" i="5"/>
  <c r="J104" i="5"/>
  <c r="BB94" i="1"/>
  <c r="AX94" i="1"/>
  <c r="BA94" i="1"/>
  <c r="AW94" i="1" s="1"/>
  <c r="AK30" i="1" s="1"/>
  <c r="BD94" i="1"/>
  <c r="W33" i="1" s="1"/>
  <c r="F33" i="2"/>
  <c r="AZ95" i="1"/>
  <c r="F33" i="3"/>
  <c r="AZ96" i="1" s="1"/>
  <c r="F33" i="4"/>
  <c r="AZ97" i="1"/>
  <c r="BC94" i="1"/>
  <c r="W32" i="1" s="1"/>
  <c r="J33" i="2"/>
  <c r="AV95" i="1"/>
  <c r="AT95" i="1"/>
  <c r="J33" i="4"/>
  <c r="AV97" i="1"/>
  <c r="AT97" i="1"/>
  <c r="J33" i="5"/>
  <c r="AV98" i="1" s="1"/>
  <c r="AT98" i="1" s="1"/>
  <c r="J33" i="3"/>
  <c r="AV96" i="1"/>
  <c r="AT96" i="1" s="1"/>
  <c r="F33" i="5"/>
  <c r="AZ98" i="1"/>
  <c r="R130" i="2" l="1"/>
  <c r="J39" i="4"/>
  <c r="BK130" i="2"/>
  <c r="J130" i="2"/>
  <c r="J96" i="2"/>
  <c r="BK146" i="3"/>
  <c r="J146" i="3"/>
  <c r="J96" i="3"/>
  <c r="J96" i="4"/>
  <c r="BK126" i="5"/>
  <c r="J126" i="5"/>
  <c r="J96" i="5"/>
  <c r="AN97" i="1"/>
  <c r="AU94" i="1"/>
  <c r="AY94" i="1"/>
  <c r="AZ94" i="1"/>
  <c r="W29" i="1"/>
  <c r="W30" i="1"/>
  <c r="W31" i="1"/>
  <c r="AV94" i="1" l="1"/>
  <c r="AK29" i="1" s="1"/>
  <c r="J30" i="2"/>
  <c r="AG95" i="1"/>
  <c r="AN95" i="1"/>
  <c r="J30" i="3"/>
  <c r="AG96" i="1"/>
  <c r="AN96" i="1"/>
  <c r="J30" i="5"/>
  <c r="AG98" i="1" s="1"/>
  <c r="AN98" i="1" s="1"/>
  <c r="J39" i="2" l="1"/>
  <c r="J39" i="3"/>
  <c r="J39" i="5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<sst xmlns="http://schemas.openxmlformats.org/spreadsheetml/2006/main" count="5049" uniqueCount="1250">
  <si>
    <t>Export Komplet</t>
  </si>
  <si>
    <t/>
  </si>
  <si>
    <t>2.0</t>
  </si>
  <si>
    <t>ZAMOK</t>
  </si>
  <si>
    <t>False</t>
  </si>
  <si>
    <t>{8163e39a-03ad-4e00-b34d-4841610fe3ba}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</si>
  <si>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</si>
  <si>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</si>
  <si>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</si>
  <si>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</si>
  <si>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</si>
  <si>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</si>
  <si>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</si>
  <si>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</si>
  <si>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001/22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</si>
  <si>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</si>
  <si>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</si>
  <si>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PŘÍSTAVBA A REVITALIZACE OBJEKTU ZELTR AGRO a.s.</t>
  </si>
  <si>
    <t>KSO:</t>
  </si>
  <si>
    <t>CC-CZ:</t>
  </si>
  <si>
    <t>Místo:</t>
  </si>
  <si>
    <t>TROUBKY (519651)</t>
  </si>
  <si>
    <t>Datum:</t>
  </si>
  <si>
    <t>24. 2. 2022</t>
  </si>
  <si>
    <t>Zadavatel:</t>
  </si>
  <si>
    <t>IČ:</t>
  </si>
  <si>
    <t>ZELTR AGRO a.s. IČ: 25541439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</si>
  <si>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</si>
  <si>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</si>
  <si>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</si>
  <si>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</si>
  <si>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</si>
  <si>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</si>
  <si>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</si>
  <si>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</si>
  <si>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</si>
  <si>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</si>
  <si>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</si>
  <si>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</si>
  <si>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</si>
  <si>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</si>
  <si>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</si>
  <si>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</si>
  <si>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</si>
  <si>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</si>
  <si>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</si>
  <si>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</si>
  <si>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</si>
  <si>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</si>
  <si>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</si>
  <si>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</si>
  <si>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</si>
  <si>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</si>
  <si>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</si>
  <si>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</si>
  <si>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</si>
  <si>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</si>
  <si>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</si>
  <si>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</si>
  <si>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</si>
  <si>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</si>
  <si>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</si>
  <si>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</si>
  <si>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</si>
  <si>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</si>
  <si>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</si>
  <si>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</si>
  <si>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</si>
  <si>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</si>
  <si>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</si>
  <si>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</si>
  <si>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</si>
  <si>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</si>
  <si>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</si>
  <si>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</si>
  <si>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</si>
  <si>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</si>
  <si>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</si>
  <si>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</si>
  <si>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</si>
  <si>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1/22</t>
  </si>
  <si>
    <t>SO 1 - STÁVAJÍCÍ OBJEKT (ocelová hala)</t>
  </si>
  <si>
    <t>STA</t>
  </si>
  <si>
    <t>1</t>
  </si>
  <si>
    <t>{e37e570a-a5ae-4efc-9762-c8e511c42446}</t>
  </si>
  <si>
    <t>2</t>
  </si>
  <si>
    <t>2/22</t>
  </si>
  <si>
    <t>SO 2 - PŘÍSTAVBA OCELOVÉ ZATEPLENÉ HALY</t>
  </si>
  <si>
    <t>{be83aef1-a06a-4cf5-8e52-aa1613c72765}</t>
  </si>
  <si>
    <t>3/22</t>
  </si>
  <si>
    <t>SO 3 - ROZVODY INŽENÝRSKÝCH SÍTÍ</t>
  </si>
  <si>
    <t>{8ab347bc-ce49-4f64-ae77-239789bdeec9}</t>
  </si>
  <si>
    <t>4/22</t>
  </si>
  <si>
    <t>SO 4 - PŘELOŽKA FOTOVOLTAIKY</t>
  </si>
  <si>
    <t>{568029b2-403e-49c3-b2dc-bc5204560714}</t>
  </si>
  <si>
    <t>KRYCÍ LIST SOUPISU PRACÍ</t>
  </si>
  <si>
    <t>Objekt:</t>
  </si>
  <si>
    <t>1/22 - SO 1 - STÁVAJÍCÍ OBJEKT (ocelová hala)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</si>
  <si>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</si>
  <si>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</si>
  <si>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</si>
  <si>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</si>
  <si>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</si>
  <si>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</si>
  <si>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</si>
  <si>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</si>
  <si>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</si>
  <si>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</si>
  <si>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</si>
  <si>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</si>
  <si>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</si>
  <si>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</si>
  <si>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</si>
  <si>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</si>
  <si>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</si>
  <si>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</si>
  <si>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</si>
  <si>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</si>
  <si>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</si>
  <si>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</si>
  <si>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</si>
  <si>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</si>
  <si>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</si>
  <si>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</si>
  <si>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</si>
  <si>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</si>
  <si>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</si>
  <si>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</si>
  <si>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</si>
  <si>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</si>
  <si>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</si>
  <si>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</si>
  <si>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</si>
  <si>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</si>
  <si>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16</t>
  </si>
  <si>
    <t>K</t>
  </si>
  <si>
    <t>272361321</t>
  </si>
  <si>
    <t>Výztuž základů kleneb z betonářské oceli 11 375 (EZ)</t>
  </si>
  <si>
    <t>t</t>
  </si>
  <si>
    <t>4</t>
  </si>
  <si>
    <t>-598387419</t>
  </si>
  <si>
    <t>66</t>
  </si>
  <si>
    <t>272362021</t>
  </si>
  <si>
    <t>Výztuž základů kleneb ze svařovaných sítí z drátů typu KARI</t>
  </si>
  <si>
    <t>-861167341</t>
  </si>
  <si>
    <t>65</t>
  </si>
  <si>
    <t>273313911</t>
  </si>
  <si>
    <t>Základy z betonu prostého desky z betonu kamenem neprokládaného tř. C 30/37</t>
  </si>
  <si>
    <t>m3</t>
  </si>
  <si>
    <t>1189471391</t>
  </si>
  <si>
    <t>274321511</t>
  </si>
  <si>
    <t>Základy z betonu železového (bez výztuže) pasy z betonu bez zvláštních nároků na prostředí tř. C 25/30</t>
  </si>
  <si>
    <t>2069665927</t>
  </si>
  <si>
    <t>13</t>
  </si>
  <si>
    <t>279351121</t>
  </si>
  <si>
    <t>Bednění základových zdí rovné oboustranné za každou stranu zřízení</t>
  </si>
  <si>
    <t>m2</t>
  </si>
  <si>
    <t>-679340455</t>
  </si>
  <si>
    <t>14</t>
  </si>
  <si>
    <t>279351122</t>
  </si>
  <si>
    <t>Bednění základových zdí rovné oboustranné za každou stranu odstranění</t>
  </si>
  <si>
    <t>-1509955336</t>
  </si>
  <si>
    <t>3</t>
  </si>
  <si>
    <t>Svislé a kompletní konstrukce</t>
  </si>
  <si>
    <t>50</t>
  </si>
  <si>
    <t>311235181</t>
  </si>
  <si>
    <t>Zdivo jednovrstvé z cihel děrovaných broušených na celoplošnou tenkovrstvou maltu, pevnost cihel do P10, tl. zdiva 380 mm</t>
  </si>
  <si>
    <t>-1998313174</t>
  </si>
  <si>
    <t>17</t>
  </si>
  <si>
    <t>342151112</t>
  </si>
  <si>
    <t>Montáž opláštění stěn ocelové konstrukce  ze sendvičových panelů šroubovaných, výšky budovy přes 6 do 12 m</t>
  </si>
  <si>
    <t>-1911048590</t>
  </si>
  <si>
    <t>36</t>
  </si>
  <si>
    <t>767391112</t>
  </si>
  <si>
    <t>Montáž krytiny z tvarovaných plechů trapézových nebo vlnitých, uchyceným šroubováním</t>
  </si>
  <si>
    <t>-1768331403</t>
  </si>
  <si>
    <t>35</t>
  </si>
  <si>
    <t>M</t>
  </si>
  <si>
    <t>15485180</t>
  </si>
  <si>
    <t>profil trapézový 6/131/1179 PE 50µm plech tl 0,5mm</t>
  </si>
  <si>
    <t>8</t>
  </si>
  <si>
    <t>1310373607</t>
  </si>
  <si>
    <t>18</t>
  </si>
  <si>
    <t>55324717</t>
  </si>
  <si>
    <t>panel sendvičový stěnový vnější, izolace PIR, skryté kotvení, U 0,22W/m2K, modulová/celková š 1000/1050mm tl 100mm</t>
  </si>
  <si>
    <t>1812269518</t>
  </si>
  <si>
    <t>25</t>
  </si>
  <si>
    <t>945412111</t>
  </si>
  <si>
    <t>Teleskopická hydraulická montážní plošina  na samohybném podvozku, s otočným košem výšky zdvihu do 8 m</t>
  </si>
  <si>
    <t>den</t>
  </si>
  <si>
    <t>-1239508586</t>
  </si>
  <si>
    <t>Vodorovné konstrukce</t>
  </si>
  <si>
    <t>33</t>
  </si>
  <si>
    <t>444151112</t>
  </si>
  <si>
    <t>Montáž krytiny střech ocelových konstrukcí  ze sendvičových panelů šroubovaných, výšky budovy přes 6 do 12 m</t>
  </si>
  <si>
    <t>473461091</t>
  </si>
  <si>
    <t>34</t>
  </si>
  <si>
    <t>55324734</t>
  </si>
  <si>
    <t>panel sendvičový střešní, izolace PIR, viditelné kotvení, U 0,18W/m2K, modulová/celková š 1000/1083mm tl 160/120mm</t>
  </si>
  <si>
    <t>-225949862</t>
  </si>
  <si>
    <t>39</t>
  </si>
  <si>
    <t>091104000</t>
  </si>
  <si>
    <t>Stroje a zařízení nevyžadující montáž</t>
  </si>
  <si>
    <t>hod.</t>
  </si>
  <si>
    <t>1024</t>
  </si>
  <si>
    <t>1355473904</t>
  </si>
  <si>
    <t>41</t>
  </si>
  <si>
    <t>-1573811341</t>
  </si>
  <si>
    <t>6</t>
  </si>
  <si>
    <t>Úpravy povrchů, podlahy a osazování výplní</t>
  </si>
  <si>
    <t>51</t>
  </si>
  <si>
    <t>621311121</t>
  </si>
  <si>
    <t>Omítka vápenná vnějších ploch nanášená ručně jednovrstvá, tloušťky do 15 mm hladká podhledů</t>
  </si>
  <si>
    <t>-1528549679</t>
  </si>
  <si>
    <t>73</t>
  </si>
  <si>
    <t>622311131</t>
  </si>
  <si>
    <t>Potažení vnějších ploch štukem vápenným, tloušťky do 3 mm stěn</t>
  </si>
  <si>
    <t>-1395662991</t>
  </si>
  <si>
    <t>52</t>
  </si>
  <si>
    <t>622541011</t>
  </si>
  <si>
    <t>Omítka tenkovrstvá silikonsilikátová vnějších ploch  hydrofobní, se samočistícím účinkem probarvená, včetně penetrace podkladu zrnitá, tloušťky 1,5 mm stěn</t>
  </si>
  <si>
    <t>578127647</t>
  </si>
  <si>
    <t>75</t>
  </si>
  <si>
    <t>631311235</t>
  </si>
  <si>
    <t>Mazanina z betonu  prostého se zvýšenými nároky na prostředí tl. přes 120 do 240 mm tř. C 30/37</t>
  </si>
  <si>
    <t>1287120362</t>
  </si>
  <si>
    <t>62</t>
  </si>
  <si>
    <t>631319203</t>
  </si>
  <si>
    <t>Příplatek k cenám betonových mazanin za vyztužení  ocelovými vlákny (drátkobeton) objemové vyztužení 25 kg/m3</t>
  </si>
  <si>
    <t>313442205</t>
  </si>
  <si>
    <t>58</t>
  </si>
  <si>
    <t>633131112</t>
  </si>
  <si>
    <t>Povrchová úprava vsypovou směsí průmyslových betonových podlah  těžký provoz s přísadou karbidu, tl. 3 mm</t>
  </si>
  <si>
    <t>-682592539</t>
  </si>
  <si>
    <t>60</t>
  </si>
  <si>
    <t>633991111</t>
  </si>
  <si>
    <t>Nástřik proti odpařování vody  betonových povrchů</t>
  </si>
  <si>
    <t>-1898988877</t>
  </si>
  <si>
    <t>61</t>
  </si>
  <si>
    <t>634911113</t>
  </si>
  <si>
    <t>Řezání dilatačních nebo smršťovacích spár  v čerstvé betonové mazanině nebo potěru šířky do 5 mm, hloubky přes 20 do 50 mm</t>
  </si>
  <si>
    <t>m</t>
  </si>
  <si>
    <t>1488376840</t>
  </si>
  <si>
    <t>9</t>
  </si>
  <si>
    <t>Ostatní konstrukce a práce, bourání</t>
  </si>
  <si>
    <t>55</t>
  </si>
  <si>
    <t>941111122</t>
  </si>
  <si>
    <t>Montáž lešení řadového trubkového lehkého pracovního s podlahami  s provozním zatížením tř. 3 do 200 kg/m2 šířky tř. W09 přes 0,9 do 1,2 m, výšky přes 10 do 25 m</t>
  </si>
  <si>
    <t>-925674710</t>
  </si>
  <si>
    <t>56</t>
  </si>
  <si>
    <t>941111222</t>
  </si>
  <si>
    <t>Montáž lešení řadového trubkového lehkého pracovního s podlahami  s provozním zatížením tř. 3 do 200 kg/m2 Příplatek za první a každý další den použití lešení k ceně -1122</t>
  </si>
  <si>
    <t>-904927507</t>
  </si>
  <si>
    <t>57</t>
  </si>
  <si>
    <t>941111822</t>
  </si>
  <si>
    <t>Demontáž lešení řadového trubkového lehkého pracovního s podlahami  s provozním zatížením tř. 3 do 200 kg/m2 šířky tř. W09 přes 0,9 do 1,2 m, výšky přes 10 do 25 m</t>
  </si>
  <si>
    <t>-1045328565</t>
  </si>
  <si>
    <t>59</t>
  </si>
  <si>
    <t>952901221</t>
  </si>
  <si>
    <t>Vyčištění budov nebo objektů před předáním do užívání  průmyslových budov a objektů výrobních, skladovacích, garáží, dílen nebo hal apod. s nespalnou podlahou jakékoliv výšky podlaží</t>
  </si>
  <si>
    <t>-610678183</t>
  </si>
  <si>
    <t>72</t>
  </si>
  <si>
    <t>952905242</t>
  </si>
  <si>
    <t>Čištění objektů po zatopení nebo záplavách dokončující úklid po zaplavení průmyslových budov, výrobních, skladovacích objektů, garáží, dílen nebo hal apod.</t>
  </si>
  <si>
    <t>535906880</t>
  </si>
  <si>
    <t>962032241</t>
  </si>
  <si>
    <t>Bourání zdiva nadzákladového z cihel nebo tvárnic  z cihel pálených nebo vápenopískových, na maltu cementovou, objemu přes 1 m3</t>
  </si>
  <si>
    <t>-1878761845</t>
  </si>
  <si>
    <t>68</t>
  </si>
  <si>
    <t>962032432</t>
  </si>
  <si>
    <t>Bourání zdiva nadzákladového z cihel nebo tvárnic  z dutých cihel nebo tvárnic pálených nebo nepálených, na maltu vápennou nebo vápenocementovou, objemu přes 1 m3</t>
  </si>
  <si>
    <t>1814952351</t>
  </si>
  <si>
    <t>966072122</t>
  </si>
  <si>
    <t>Demontáž opláštění stěn ocelové konstrukce z tvarovaných ocelových plechů, výšky budovy přes 6 do 12 m</t>
  </si>
  <si>
    <t>-848027691</t>
  </si>
  <si>
    <t>64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</si>
  <si>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</si>
  <si>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</si>
  <si>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687218163</t>
  </si>
  <si>
    <t>38</t>
  </si>
  <si>
    <t>-1557215040</t>
  </si>
  <si>
    <t>997</t>
  </si>
  <si>
    <t>Přesun sutě</t>
  </si>
  <si>
    <t>12</t>
  </si>
  <si>
    <t>997013111</t>
  </si>
  <si>
    <t>Vnitrostaveništní doprava suti a vybouraných hmot  vodorovně do 50 m svisle s použitím mechanizace pro budovy a haly výšky do 6 m</t>
  </si>
  <si>
    <t>-1981732036</t>
  </si>
  <si>
    <t>11</t>
  </si>
  <si>
    <t>997013122</t>
  </si>
  <si>
    <t>Vnitrostaveništní doprava suti a vybouraných hmot  vodorovně do 50 m svisle s použitím mechanizace pro budovy a haly výšky přes 45 do 52 m</t>
  </si>
  <si>
    <t>1064780123</t>
  </si>
  <si>
    <t>69</t>
  </si>
  <si>
    <t>997013501</t>
  </si>
  <si>
    <t>Odvoz suti a vybouraných hmot na skládku nebo meziskládku  se složením, na vzdálenost do 1 km</t>
  </si>
  <si>
    <t>-1851570505</t>
  </si>
  <si>
    <t>70</t>
  </si>
  <si>
    <t>997013509</t>
  </si>
  <si>
    <t>Odvoz suti a vybouraných hmot na skládku nebo meziskládku  se složením, na vzdálenost Příplatek k ceně za každý další i započatý 1 km přes 1 km</t>
  </si>
  <si>
    <t>2058330080</t>
  </si>
  <si>
    <t>71</t>
  </si>
  <si>
    <t>997013631</t>
  </si>
  <si>
    <t>Poplatek za uložení stavebního odpadu na skládce (skládkovné) směsného stavebního a demoličního zatříděného do Katalogu odpadů pod kódem 17 09 04</t>
  </si>
  <si>
    <t>-597534330</t>
  </si>
  <si>
    <t>PSV</t>
  </si>
  <si>
    <t>Práce a dodávky PSV</t>
  </si>
  <si>
    <t>711</t>
  </si>
  <si>
    <t>Izolace proti vodě, vlhkosti a plynům</t>
  </si>
  <si>
    <t>53</t>
  </si>
  <si>
    <t>711191201</t>
  </si>
  <si>
    <t>Provedení izolace proti zemní vlhkosti hydroizolační stěrkou na ploše vodorovné V dvouvrstvá na betonu</t>
  </si>
  <si>
    <t>-806785315</t>
  </si>
  <si>
    <t>54</t>
  </si>
  <si>
    <t>58581003</t>
  </si>
  <si>
    <t>stěrka izolační minerální odolná tlakové vodě</t>
  </si>
  <si>
    <t>kg</t>
  </si>
  <si>
    <t>32</t>
  </si>
  <si>
    <t>-1968006581</t>
  </si>
  <si>
    <t>764</t>
  </si>
  <si>
    <t>Konstrukce klempířské</t>
  </si>
  <si>
    <t>5</t>
  </si>
  <si>
    <t>764001851</t>
  </si>
  <si>
    <t>Demontáž klempířských konstrukcí oplechování hřebene s větrací mřížkou nebo podkladním plechem do suti</t>
  </si>
  <si>
    <t>-1899347234</t>
  </si>
  <si>
    <t>966073122</t>
  </si>
  <si>
    <t>Demontáž krytiny střech ocelových konstrukcí z tvarovaných ocelových plechů, výšky budovy přes 6 do 12 m</t>
  </si>
  <si>
    <t>361128705</t>
  </si>
  <si>
    <t>764001871</t>
  </si>
  <si>
    <t>Demontáž klempířských konstrukcí oplechování nároží s větrací mřížkou nebo podkladním plechem do suti</t>
  </si>
  <si>
    <t>-1289671504</t>
  </si>
  <si>
    <t>764201106R</t>
  </si>
  <si>
    <t>Montáž a dodávka systémového oplechování</t>
  </si>
  <si>
    <t>kompl.</t>
  </si>
  <si>
    <t>-1591866426</t>
  </si>
  <si>
    <t>42</t>
  </si>
  <si>
    <t>-1309076328</t>
  </si>
  <si>
    <t>766</t>
  </si>
  <si>
    <t>Konstrukce truhlářské</t>
  </si>
  <si>
    <t>74</t>
  </si>
  <si>
    <t>766622113</t>
  </si>
  <si>
    <t>Montáž oken plastových včetně montáže rámu plochy přes 1 m2 pevných do dřevěné konstrukce, výšky přes 2,5 m</t>
  </si>
  <si>
    <t>-166187323</t>
  </si>
  <si>
    <t>76</t>
  </si>
  <si>
    <t>61140043R</t>
  </si>
  <si>
    <t>okno plastové s fixním zasklením dvojsklo přes plochu 1m2 do v 1,5m</t>
  </si>
  <si>
    <t>-1183540620</t>
  </si>
  <si>
    <t>77</t>
  </si>
  <si>
    <t>61140051</t>
  </si>
  <si>
    <t>okno plastové otevíravé/sklopné dvojsklo přes plochu 1m2 do v 1,5m</t>
  </si>
  <si>
    <t>-367386795</t>
  </si>
  <si>
    <t>767</t>
  </si>
  <si>
    <t>Konstrukce zámečnické</t>
  </si>
  <si>
    <t>762631803</t>
  </si>
  <si>
    <t>Demontáž vrat  s demontáží kování, plochy přes 8 m2</t>
  </si>
  <si>
    <t>1200910939</t>
  </si>
  <si>
    <t>7</t>
  </si>
  <si>
    <t>767631800</t>
  </si>
  <si>
    <t>Demontáž oken pro beztmelé zasklení  se zasklením</t>
  </si>
  <si>
    <t>-2012315763</t>
  </si>
  <si>
    <t>45</t>
  </si>
  <si>
    <t>767646510</t>
  </si>
  <si>
    <t>Montáž dveří ocelových  protipožárních uzávěrů jednokřídlových</t>
  </si>
  <si>
    <t>kus</t>
  </si>
  <si>
    <t>90659682</t>
  </si>
  <si>
    <t>67</t>
  </si>
  <si>
    <t>337171111</t>
  </si>
  <si>
    <t>Montáž nosné ocelové konstrukce haly  průmyslové bez jeřábové dráhy výšky do 6 m, rozpětí vazníků do 12 m (rámy na vrata)</t>
  </si>
  <si>
    <t>1466501281</t>
  </si>
  <si>
    <t>46</t>
  </si>
  <si>
    <t>55341183R</t>
  </si>
  <si>
    <t>dveře jednokřídlé ocelové  protipožární EW 15, 30, 45 D1 speciální zárubeň 900x1970mm</t>
  </si>
  <si>
    <t>731066386</t>
  </si>
  <si>
    <t>43</t>
  </si>
  <si>
    <t>767651114</t>
  </si>
  <si>
    <t>Montáž vrat garážových nebo průmyslových sekčních zajížděcích pod strop, plochy přes 13 m2</t>
  </si>
  <si>
    <t>-1229783299</t>
  </si>
  <si>
    <t>44</t>
  </si>
  <si>
    <t>TMS.0029245R.URS</t>
  </si>
  <si>
    <t>Sekční zateplená ocelová průmyslová vrata 4200 X 4500 mm</t>
  </si>
  <si>
    <t>-1775219838</t>
  </si>
  <si>
    <t>767651805</t>
  </si>
  <si>
    <t>Demontáž vratových zárubní  odřezáním od upevnění, plochy vrat přes 10 m2</t>
  </si>
  <si>
    <t>-377620437</t>
  </si>
  <si>
    <t>771</t>
  </si>
  <si>
    <t>Podlahy z dlaždic</t>
  </si>
  <si>
    <t>49</t>
  </si>
  <si>
    <t>771591436</t>
  </si>
  <si>
    <t>Liniové odvodnění odvodňovacím žlabem s napojením na kontaktní izolaci pro bezbariérové sprchy v úrovni podlahy s horizontálním nebo vertikálním odtokem s bezrámovým krytem a nosičem pro nalepení dlažby délky 1000 mm</t>
  </si>
  <si>
    <t>536927495</t>
  </si>
  <si>
    <t>789</t>
  </si>
  <si>
    <t>Povrchové úpravy ocelových konstrukcí a technologických zařízení</t>
  </si>
  <si>
    <t>20</t>
  </si>
  <si>
    <t>789112142</t>
  </si>
  <si>
    <t>Úpravy povrchů pod nátěry zařízení  s povrchem členitým odstranění rzi a nečistot mechanizovaným čištěním stupeň přípravy St 3, stupeň zrezivění C</t>
  </si>
  <si>
    <t>1532116745</t>
  </si>
  <si>
    <t>23</t>
  </si>
  <si>
    <t>24519001</t>
  </si>
  <si>
    <t>hmota nátěrová protipožární zpěnitelná vodou ředitelná na ocelové konstrukce</t>
  </si>
  <si>
    <t>-1224074477</t>
  </si>
  <si>
    <t>24</t>
  </si>
  <si>
    <t>789326433</t>
  </si>
  <si>
    <t>Protipožární zpěňující nátěr ocelových konstrukcí třídy II jednosložkový vodou ředitelný, funkční tloušťky přes 200 do 350 μm</t>
  </si>
  <si>
    <t>-1927815106</t>
  </si>
  <si>
    <t>37</t>
  </si>
  <si>
    <t>-1737821426</t>
  </si>
  <si>
    <t>2/22 - SO 2 - PŘÍSTAVBA OCELOVÉ ZATEPLENÉ HALY</t>
  </si>
  <si>
    <t xml:space="preserve">    1 - Zemní práce</t>
  </si>
  <si>
    <t xml:space="preserve">    8 - Trubní vedení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</si>
  <si>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</si>
  <si>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</si>
  <si>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</si>
  <si>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</si>
  <si>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</si>
  <si>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</si>
  <si>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</si>
  <si>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</si>
  <si>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998 - Přesun hmot</t>
  </si>
  <si>
    <t xml:space="preserve">    781 - Dokončovací práce - obklady</t>
  </si>
  <si>
    <t xml:space="preserve">    784 - Dokončovací práce - malby a tapety</t>
  </si>
  <si>
    <t xml:space="preserve">    VRN1 - Průzkumné, geodetické a projektové práce</t>
  </si>
  <si>
    <t xml:space="preserve">    VRN4 - Inženýrská činnost</t>
  </si>
  <si>
    <t>VRN - Vedlejší rozpočtové náklady</t>
  </si>
  <si>
    <t xml:space="preserve">    VRN3 - Zařízení staveniště</t>
  </si>
  <si>
    <t>Zemní práce</t>
  </si>
  <si>
    <t>113107344</t>
  </si>
  <si>
    <t>Odstranění podkladů nebo krytů strojně plochy jednotlivě do 50 m2 s přemístěním hmot na skládku na vzdálenost do 3 m nebo s naložením na dopravní prostředek živičných, o tl. vrstvy přes 150 do 200 mm</t>
  </si>
  <si>
    <t>-193772868</t>
  </si>
  <si>
    <t>113107426</t>
  </si>
  <si>
    <t>Odstranění podkladů nebo krytů při překopech inženýrských sítí s přemístěním hmot na skládku ve vzdálenosti do 3 m nebo s naložením na dopravní prostředek strojně plochy jednotlivě do 15 m2 z kameniva hrubého drceného se štětem, o tl. vrstvy přes 250 do 450 mm</t>
  </si>
  <si>
    <t>396440808</t>
  </si>
  <si>
    <t>131213132</t>
  </si>
  <si>
    <t>Hloubení jam a zářezů při překopech inženýrských sítí ručně zapažených i nezapažených s urovnáním dna do předepsaného profilu a spádu objemu do 10 m3 v hornině třídy těžitelnosti I skupiny 3 nesoudržných</t>
  </si>
  <si>
    <t>-1270631536</t>
  </si>
  <si>
    <t>131251203</t>
  </si>
  <si>
    <t>Hloubení zapažených jam a zářezů strojně s urovnáním dna do předepsaného profilu a spádu v hornině třídy těžitelnosti I skupiny 3 přes 50 do 100 m3</t>
  </si>
  <si>
    <t>2100984554</t>
  </si>
  <si>
    <t>132212111</t>
  </si>
  <si>
    <t>Hloubení rýh šířky do 800 mm ručně zapažených i nezapažených, s urovnáním dna do předepsaného profilu a spádu v hornině třídy těžitelnosti I skupiny 3 soudržných</t>
  </si>
  <si>
    <t>293254289</t>
  </si>
  <si>
    <t>19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</si>
  <si>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</si>
  <si>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</si>
  <si>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878506258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</si>
  <si>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</si>
  <si>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</si>
  <si>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493623299</t>
  </si>
  <si>
    <t>167151101</t>
  </si>
  <si>
    <t>Nakládání, skládání a překládání neulehlého výkopku nebo sypaniny strojně nakládání, množství do 100 m3, z horniny třídy těžitelnosti I, skupiny 1 až 3</t>
  </si>
  <si>
    <t>-58673173</t>
  </si>
  <si>
    <t>171151103</t>
  </si>
  <si>
    <t>Uložení sypanin do násypů strojně s rozprostřením sypaniny ve vrstvách a s hrubým urovnáním zhutněných z hornin soudržných jakékoliv třídy těžitelnosti</t>
  </si>
  <si>
    <t>1990248241</t>
  </si>
  <si>
    <t>174151101</t>
  </si>
  <si>
    <t>Zásyp sypaninou z jakékoliv horniny strojně s uložením výkopku ve vrstvách se zhutněním jam, šachet, rýh nebo kolem objektů v těchto vykopávkách</t>
  </si>
  <si>
    <t>423050323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</si>
  <si>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</si>
  <si>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</si>
  <si>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-1642265785</t>
  </si>
  <si>
    <t>58331200</t>
  </si>
  <si>
    <t>štěrkopísek netříděný zásypový</t>
  </si>
  <si>
    <t>-1912108437</t>
  </si>
  <si>
    <t>22</t>
  </si>
  <si>
    <t>181951112</t>
  </si>
  <si>
    <t>Úprava pláně vyrovnáním výškových rozdílů strojně v hornině třídy těžitelnosti I, skupiny 1 až 3 se zhutněním</t>
  </si>
  <si>
    <t>455440904</t>
  </si>
  <si>
    <t>1257431</t>
  </si>
  <si>
    <t>40</t>
  </si>
  <si>
    <t>273362021</t>
  </si>
  <si>
    <t>Výztuž základů desek ze svařovaných sítí z drátů typu KARI</t>
  </si>
  <si>
    <t>1441143886</t>
  </si>
  <si>
    <t>274313811</t>
  </si>
  <si>
    <t>Základy z betonu prostého pasy betonu kamenem neprokládaného tř. C 25/30</t>
  </si>
  <si>
    <t>-1194304494</t>
  </si>
  <si>
    <t>274321611</t>
  </si>
  <si>
    <t>Základy z betonu železového (bez výztuže) pasy z betonu bez zvláštních nároků na prostředí tř. C 30/37</t>
  </si>
  <si>
    <t>597667887</t>
  </si>
  <si>
    <t>53390018</t>
  </si>
  <si>
    <t>bednění rámové základových pasů</t>
  </si>
  <si>
    <t>-316904797</t>
  </si>
  <si>
    <t>53390181</t>
  </si>
  <si>
    <t>materiál spotřební bednění základových patek a pasů</t>
  </si>
  <si>
    <t>1771401523</t>
  </si>
  <si>
    <t>30</t>
  </si>
  <si>
    <t>274351121</t>
  </si>
  <si>
    <t>Bednění základů pasů rovné zřízení</t>
  </si>
  <si>
    <t>-1508984133</t>
  </si>
  <si>
    <t>31</t>
  </si>
  <si>
    <t>274351122</t>
  </si>
  <si>
    <t>Bednění základů pasů rovné odstranění</t>
  </si>
  <si>
    <t>1419261290</t>
  </si>
  <si>
    <t>274361321</t>
  </si>
  <si>
    <t>Výztuž základů pasů z betonářské oceli 11 375 (EZ)</t>
  </si>
  <si>
    <t>708510691</t>
  </si>
  <si>
    <t>275313811</t>
  </si>
  <si>
    <t>Základy z betonu prostého patky a bloky z betonu kamenem neprokládaného tř. C 25/30</t>
  </si>
  <si>
    <t>-177950482</t>
  </si>
  <si>
    <t>275361321</t>
  </si>
  <si>
    <t>Výztuž základů patek z betonářské oceli 11 375 (EZ)</t>
  </si>
  <si>
    <t>-1528644360</t>
  </si>
  <si>
    <t>291111111</t>
  </si>
  <si>
    <t>Podklad pro zpevněné plochy  s rozprostřením a s hutněním z kameniva drceného frakce 0 - 63 mm</t>
  </si>
  <si>
    <t>1615810338</t>
  </si>
  <si>
    <t>26</t>
  </si>
  <si>
    <t>460871144</t>
  </si>
  <si>
    <t>Podklad vozovek a chodníků včetně rozprostření a úpravy ze štěrkodrti, včetně zhutnění, tloušťky přes 15 do 20 cm</t>
  </si>
  <si>
    <t>-1108762383</t>
  </si>
  <si>
    <t>27</t>
  </si>
  <si>
    <t>58344197</t>
  </si>
  <si>
    <t>štěrkodrť frakce 0/63</t>
  </si>
  <si>
    <t>128</t>
  </si>
  <si>
    <t>1672172467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</si>
  <si>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</si>
  <si>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</si>
  <si>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-64778425</t>
  </si>
  <si>
    <t>28617004</t>
  </si>
  <si>
    <t>trubka kanalizační PP plnostěnná třívrstvá DN 200x1000mm SN10</t>
  </si>
  <si>
    <t>-364341776</t>
  </si>
  <si>
    <t>317142420</t>
  </si>
  <si>
    <t>Překlady nenosné z pórobetonu osazené do tenkého maltového lože, výšky do 250 mm, šířky překladu 100 mm, délky překladu do 1000 mm</t>
  </si>
  <si>
    <t>119856161</t>
  </si>
  <si>
    <t>317142422</t>
  </si>
  <si>
    <t>Překlady nenosné z pórobetonu osazené do tenkého maltového lože, výšky do 250 mm, šířky překladu 100 mm, délky překladu přes 1000 do 1250 mm</t>
  </si>
  <si>
    <t>214270539</t>
  </si>
  <si>
    <t>317142442</t>
  </si>
  <si>
    <t>Překlady nenosné z pórobetonu osazené do tenkého maltového lože, výšky do 250 mm, šířky překladu 150 mm, délky překladu přes 1000 do 1250 mm</t>
  </si>
  <si>
    <t>-1691200383</t>
  </si>
  <si>
    <t>317142446</t>
  </si>
  <si>
    <t>Překlady nenosné z pórobetonu osazené do tenkého maltového lože, výšky do 250 mm, šířky překladu 150 mm, délky překladu přes 1500 do 2000 mm</t>
  </si>
  <si>
    <t>1911372771</t>
  </si>
  <si>
    <t>317941121</t>
  </si>
  <si>
    <t>Osazování ocelových válcovaných nosníků na zdivu  I nebo IE nebo U nebo UE nebo L do č. 12 nebo výšky do 120 mm</t>
  </si>
  <si>
    <t>-1919203292</t>
  </si>
  <si>
    <t>13010740</t>
  </si>
  <si>
    <t>ocel profilová IPE 80 jakost 11 375</t>
  </si>
  <si>
    <t>986949520</t>
  </si>
  <si>
    <t>184</t>
  </si>
  <si>
    <t>13011001V</t>
  </si>
  <si>
    <t>ocel profilová HE-A 300 jakost 11 375</t>
  </si>
  <si>
    <t>-1086976300</t>
  </si>
  <si>
    <t>193</t>
  </si>
  <si>
    <t>337171132</t>
  </si>
  <si>
    <t>Montáž nosné ocelové konstrukce haly  průmyslové bez jeřábové dráhy výšky přes 12 do 24 m, rozpětí vazníků přes 12 do 24 m</t>
  </si>
  <si>
    <t>-147035210</t>
  </si>
  <si>
    <t>185</t>
  </si>
  <si>
    <t>-1723168175</t>
  </si>
  <si>
    <t>188</t>
  </si>
  <si>
    <t>1069181541</t>
  </si>
  <si>
    <t>342272225</t>
  </si>
  <si>
    <t>Příčky z pórobetonových tvárnic hladkých na tenké maltové lože objemová hmotnost do 500 kg/m3, tloušťka příčky 100 mm</t>
  </si>
  <si>
    <t>894151180</t>
  </si>
  <si>
    <t>342272245</t>
  </si>
  <si>
    <t>Příčky z pórobetonových tvárnic hladkých na tenké maltové lože objemová hmotnost do 500 kg/m3, tloušťka příčky 150 mm</t>
  </si>
  <si>
    <t>32474510</t>
  </si>
  <si>
    <t>342291121</t>
  </si>
  <si>
    <t>Ukotvení příček  plochými kotvami, do konstrukce cihelné</t>
  </si>
  <si>
    <t>1886988506</t>
  </si>
  <si>
    <t>346244361</t>
  </si>
  <si>
    <t>Zazdívka rýh, potrubí, nik (výklenků) nebo kapes z pálených cihel  na maltu tl. 65 mm</t>
  </si>
  <si>
    <t>865707137</t>
  </si>
  <si>
    <t>411321414</t>
  </si>
  <si>
    <t>Stropy z betonu železového (bez výztuže)  stropů deskových, plochých střech, desek balkonových, desek hřibových stropů včetně hlavic hřibových sloupů tř. C 25/30</t>
  </si>
  <si>
    <t>79096239</t>
  </si>
  <si>
    <t>411354209</t>
  </si>
  <si>
    <t>Bednění stropů ztracené ocelové žebrované 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1,00 mm</t>
  </si>
  <si>
    <t>-1523175580</t>
  </si>
  <si>
    <t>411362021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</si>
  <si>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</si>
  <si>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-588994363</t>
  </si>
  <si>
    <t>63</t>
  </si>
  <si>
    <t>417321515</t>
  </si>
  <si>
    <t>Ztužující pásy a věnce z betonu železového (bez výztuže)  tř. C 25/30</t>
  </si>
  <si>
    <t>888265086</t>
  </si>
  <si>
    <t>417351115</t>
  </si>
  <si>
    <t>Bednění bočnic ztužujících pásů a věnců včetně vzpěr  zřízení</t>
  </si>
  <si>
    <t>-1506764098</t>
  </si>
  <si>
    <t>417351116</t>
  </si>
  <si>
    <t>Bednění bočnic ztužujících pásů a věnců včetně vzpěr  odstranění</t>
  </si>
  <si>
    <t>1172978242</t>
  </si>
  <si>
    <t>417361821</t>
  </si>
  <si>
    <t>Výztuž ztužujících pásů a věnců  z betonářské oceli 10 505 (R) nebo BSt 500</t>
  </si>
  <si>
    <t>-2109826083</t>
  </si>
  <si>
    <t>186</t>
  </si>
  <si>
    <t>-1247191825</t>
  </si>
  <si>
    <t>187</t>
  </si>
  <si>
    <t>152771306</t>
  </si>
  <si>
    <t>451572111</t>
  </si>
  <si>
    <t>Lože pod potrubí, stoky a drobné objekty v otevřeném výkopu z kameniva drobného těženého 0 až 4 mm</t>
  </si>
  <si>
    <t>1165687160</t>
  </si>
  <si>
    <t>612131121</t>
  </si>
  <si>
    <t>Podkladní a spojovací vrstva vnitřních omítaných ploch  penetrace akrylát-silikonová nanášená ručně stěn</t>
  </si>
  <si>
    <t>278003118</t>
  </si>
  <si>
    <t>612142001</t>
  </si>
  <si>
    <t>Potažení vnitřních ploch pletivem  v ploše nebo pruzích, na plném podkladu sklovláknitým vtlačením do tmelu stěn</t>
  </si>
  <si>
    <t>954895515</t>
  </si>
  <si>
    <t>612311131</t>
  </si>
  <si>
    <t>Potažení vnitřních ploch štukem tloušťky do 3 mm svislých konstrukcí stěn</t>
  </si>
  <si>
    <t>1034343205</t>
  </si>
  <si>
    <t>631311115</t>
  </si>
  <si>
    <t>Mazanina z betonu  prostého bez zvýšených nároků na prostředí tl. přes 50 do 80 mm tř. C 20/25</t>
  </si>
  <si>
    <t>408104552</t>
  </si>
  <si>
    <t>203</t>
  </si>
  <si>
    <t>981108443</t>
  </si>
  <si>
    <t>631319011</t>
  </si>
  <si>
    <t>Příplatek k cenám mazanin  za úpravu povrchu mazaniny přehlazením, mazanina tl. přes 50 do 80 mm</t>
  </si>
  <si>
    <t>1300556447</t>
  </si>
  <si>
    <t>204</t>
  </si>
  <si>
    <t>1843027009</t>
  </si>
  <si>
    <t>631319222</t>
  </si>
  <si>
    <t>Příplatek k cenám betonových mazanin za vyztužení  polymerovými makrovlákny objemové vyztužení 3 kg/m3</t>
  </si>
  <si>
    <t>2141655228</t>
  </si>
  <si>
    <t>205</t>
  </si>
  <si>
    <t>-970815040</t>
  </si>
  <si>
    <t>206</t>
  </si>
  <si>
    <t>969602585</t>
  </si>
  <si>
    <t>207</t>
  </si>
  <si>
    <t>-1425295945</t>
  </si>
  <si>
    <t>Trubní vedení</t>
  </si>
  <si>
    <t>871273121</t>
  </si>
  <si>
    <t>Montáž kanalizačního potrubí z plastů z tvrdého PVC těsněných gumovým kroužkem v otevřeném výkopu ve sklonu do 20 % DN 125</t>
  </si>
  <si>
    <t>787466458</t>
  </si>
  <si>
    <t>WVN.SP411100W</t>
  </si>
  <si>
    <t>Trubka kanalizační plastová KGEM-125x1000 SN4</t>
  </si>
  <si>
    <t>1966048275</t>
  </si>
  <si>
    <t>78</t>
  </si>
  <si>
    <t>871353121</t>
  </si>
  <si>
    <t>Montáž kanalizačního potrubí z plastů z tvrdého PVC těsněných gumovým kroužkem v otevřeném výkopu ve sklonu do 20 % DN 200</t>
  </si>
  <si>
    <t>154880090</t>
  </si>
  <si>
    <t>79</t>
  </si>
  <si>
    <t>28611136</t>
  </si>
  <si>
    <t>trubka kanalizační PVC DN 200x1000mm SN4</t>
  </si>
  <si>
    <t>1930136139</t>
  </si>
  <si>
    <t>80</t>
  </si>
  <si>
    <t>892271111</t>
  </si>
  <si>
    <t>Tlakové zkoušky vodou na potrubí DN 100 nebo 125</t>
  </si>
  <si>
    <t>62634870</t>
  </si>
  <si>
    <t>81</t>
  </si>
  <si>
    <t>892351111</t>
  </si>
  <si>
    <t>Tlakové zkoušky vodou na potrubí DN 150 nebo 200</t>
  </si>
  <si>
    <t>291306615</t>
  </si>
  <si>
    <t>919726124</t>
  </si>
  <si>
    <t>Geotextilie netkaná pro ochranu, separaci nebo filtraci měrná hmotnost přes 500 do 800 g/m2</t>
  </si>
  <si>
    <t>-363175570</t>
  </si>
  <si>
    <t>10</t>
  </si>
  <si>
    <t>919735114</t>
  </si>
  <si>
    <t>Řezání stávajícího živičného krytu nebo podkladu  hloubky přes 150 do 200 mm</t>
  </si>
  <si>
    <t>-690222847</t>
  </si>
  <si>
    <t>191</t>
  </si>
  <si>
    <t>1965641242</t>
  </si>
  <si>
    <t>82</t>
  </si>
  <si>
    <t>946111111</t>
  </si>
  <si>
    <t>Montáž pojízdných věží trubkových nebo dílcových  s maximálním zatížením podlahy do 200 kg/m2 šířky od 0,6 do 0,9 m, délky do 3,2 m, výšky do 1,5 m</t>
  </si>
  <si>
    <t>343775746</t>
  </si>
  <si>
    <t>83</t>
  </si>
  <si>
    <t>946111211</t>
  </si>
  <si>
    <t>Montáž pojízdných věží trubkových nebo dílcových  s maximálním zatížením podlahy do 200 kg/m2 Příplatek za první a každý další den použití pojízdného lešení k ceně -1111</t>
  </si>
  <si>
    <t>102563548</t>
  </si>
  <si>
    <t>84</t>
  </si>
  <si>
    <t>946111811</t>
  </si>
  <si>
    <t>Demontáž pojízdných věží trubkových nebo dílcových  s maximálním zatížením podlahy do 200 kg/m2 šířky od 0,6 do 0,9 m, délky do 3,2 m, výšky do 1,5 m</t>
  </si>
  <si>
    <t>778616450</t>
  </si>
  <si>
    <t>85</t>
  </si>
  <si>
    <t>949101111</t>
  </si>
  <si>
    <t>Lešení pomocné pracovní pro objekty pozemních staveb  pro zatížení do 150 kg/m2, o výšce lešeňové podlahy do 1,9 m</t>
  </si>
  <si>
    <t>-1268239557</t>
  </si>
  <si>
    <t>86</t>
  </si>
  <si>
    <t>971033131</t>
  </si>
  <si>
    <t>Vybourání otvorů ve zdivu základovém nebo nadzákladovém z cihel, tvárnic, příčkovek  z cihel pálených na maltu vápennou nebo vápenocementovou průměru profilu do 60 mm, tl. do 150 mm</t>
  </si>
  <si>
    <t>-1586690771</t>
  </si>
  <si>
    <t>87</t>
  </si>
  <si>
    <t>971033331</t>
  </si>
  <si>
    <t>Vybourání otvorů ve zdivu základovém nebo nadzákladovém z cihel, tvárnic, příčkovek  z cihel pálených na maltu vápennou nebo vápenocementovou plochy do 0,09 m2, tl. do 150 mm</t>
  </si>
  <si>
    <t>737485190</t>
  </si>
  <si>
    <t>88</t>
  </si>
  <si>
    <t>974032122</t>
  </si>
  <si>
    <t>Vysekání rýh ve stěnách nebo příčkách z dutých cihel, tvárnic, desek  z dutých cihel nebo tvárnic do hl. 30 mm a šířky do 70 mm</t>
  </si>
  <si>
    <t>512319992</t>
  </si>
  <si>
    <t>89</t>
  </si>
  <si>
    <t>974032124</t>
  </si>
  <si>
    <t>Vysekání rýh ve stěnách nebo příčkách z dutých cihel, tvárnic, desek  z dutých cihel nebo tvárnic do hl. 30 mm a šířky do 150 mm</t>
  </si>
  <si>
    <t>-96337854</t>
  </si>
  <si>
    <t>90</t>
  </si>
  <si>
    <t>997013211</t>
  </si>
  <si>
    <t>Vnitrostaveništní doprava suti a vybouraných hmot  vodorovně do 50 m svisle ručně pro budovy a haly výšky do 6 m</t>
  </si>
  <si>
    <t>-942155123</t>
  </si>
  <si>
    <t>91</t>
  </si>
  <si>
    <t>-626017385</t>
  </si>
  <si>
    <t>92</t>
  </si>
  <si>
    <t>1031330995</t>
  </si>
  <si>
    <t>93</t>
  </si>
  <si>
    <t>997013603</t>
  </si>
  <si>
    <t>Poplatek za uložení stavebního odpadu na skládce (skládkovné) cihelného zatříděného do Katalogu odpadů pod kódem 17 01 02</t>
  </si>
  <si>
    <t>2050204</t>
  </si>
  <si>
    <t>997221551</t>
  </si>
  <si>
    <t>Vodorovná doprava suti  bez naložení, ale se složením a s hrubým urovnáním ze sypkých materiálů, na vzdálenost do 1 km</t>
  </si>
  <si>
    <t>1744851396</t>
  </si>
  <si>
    <t>997221559</t>
  </si>
  <si>
    <t>Vodorovná doprava suti  bez naložení, ale se složením a s hrubým urovnáním Příplatek k ceně za každý další i započatý 1 km přes 1 km</t>
  </si>
  <si>
    <t>-344033481</t>
  </si>
  <si>
    <t>997221875</t>
  </si>
  <si>
    <t>Poplatek za uložení stavebního odpadu na recyklační skládce (skládkovné) asfaltového bez obsahu dehtu zatříděného do Katalogu odpadů pod kódem 17 03 02</t>
  </si>
  <si>
    <t>-1441176448</t>
  </si>
  <si>
    <t>95</t>
  </si>
  <si>
    <t>711111001</t>
  </si>
  <si>
    <t>Provedení izolace proti zemní vlhkosti natěradly a tmely za studena  na ploše vodorovné V nátěrem penetračním</t>
  </si>
  <si>
    <t>-373398590</t>
  </si>
  <si>
    <t>96</t>
  </si>
  <si>
    <t>11163150</t>
  </si>
  <si>
    <t>lak penetrační asfaltový</t>
  </si>
  <si>
    <t>547733635</t>
  </si>
  <si>
    <t>97</t>
  </si>
  <si>
    <t>711141559</t>
  </si>
  <si>
    <t>Provedení izolace proti zemní vlhkosti pásy přitavením  NAIP na ploše vodorovné V</t>
  </si>
  <si>
    <t>1545178291</t>
  </si>
  <si>
    <t>98</t>
  </si>
  <si>
    <t>62832001</t>
  </si>
  <si>
    <t>pás asfaltový natavitelný oxidovaný tl 3,5mm typu V60 S35 s vložkou ze skleněné rohože, s jemnozrnným minerálním posypem</t>
  </si>
  <si>
    <t>-1124157342</t>
  </si>
  <si>
    <t>713</t>
  </si>
  <si>
    <t>Izolace tepelné</t>
  </si>
  <si>
    <t>99</t>
  </si>
  <si>
    <t>713111111</t>
  </si>
  <si>
    <t>Montáž tepelné izolace stropů rohožemi, pásy, dílci, deskami, bloky (izolační materiál ve specifikaci) vrchem bez překrytí lepenkou kladenými volně</t>
  </si>
  <si>
    <t>-1701345896</t>
  </si>
  <si>
    <t>100</t>
  </si>
  <si>
    <t>63152102</t>
  </si>
  <si>
    <t>pás tepelně izolační univerzální λ=0,033-0,035 tl 140mm</t>
  </si>
  <si>
    <t>-1409353597</t>
  </si>
  <si>
    <t>101</t>
  </si>
  <si>
    <t>713121111</t>
  </si>
  <si>
    <t>Montáž tepelné izolace podlah rohožemi, pásy, deskami, dílci, bloky (izolační materiál ve specifikaci) kladenými volně jednovrstvá</t>
  </si>
  <si>
    <t>-167715799</t>
  </si>
  <si>
    <t>102</t>
  </si>
  <si>
    <t>28375889</t>
  </si>
  <si>
    <t>deska EPS 150 do plochých střech a podlah λ=0,035 tl 20mm</t>
  </si>
  <si>
    <t>124799431</t>
  </si>
  <si>
    <t>103</t>
  </si>
  <si>
    <t>713121121</t>
  </si>
  <si>
    <t>Montáž tepelné izolace podlah rohožemi, pásy, deskami, dílci, bloky (izolační materiál ve specifikaci) kladenými volně dvouvrstvá</t>
  </si>
  <si>
    <t>71254189</t>
  </si>
  <si>
    <t>104</t>
  </si>
  <si>
    <t>28375907</t>
  </si>
  <si>
    <t>deska EPS 150 do plochých střech a podlah λ=0,035 tl 30mm</t>
  </si>
  <si>
    <t>-1449232069</t>
  </si>
  <si>
    <t>105</t>
  </si>
  <si>
    <t>28375908</t>
  </si>
  <si>
    <t>deska EPS 150 do plochých střech a podlah λ=0,035 tl 40mm</t>
  </si>
  <si>
    <t>1221447712</t>
  </si>
  <si>
    <t>106</t>
  </si>
  <si>
    <t>63140274</t>
  </si>
  <si>
    <t>pásek okrajový izolační minerální plovoucích podlah š 120mm tl 12mm</t>
  </si>
  <si>
    <t>-447124356</t>
  </si>
  <si>
    <t>107</t>
  </si>
  <si>
    <t>998713101</t>
  </si>
  <si>
    <t>Přesun hmot pro izolace tepelné stanovený z hmotnosti přesunovaného materiálu vodorovná dopravní vzdálenost do 50 m v objektech výšky do 6 m</t>
  </si>
  <si>
    <t>2012075018</t>
  </si>
  <si>
    <t>721</t>
  </si>
  <si>
    <t>Zdravotechnika - vnitřní kanalizace</t>
  </si>
  <si>
    <t>108</t>
  </si>
  <si>
    <t>721173401</t>
  </si>
  <si>
    <t>Potrubí z trub PVC SN4 svodné (ležaté) DN 110</t>
  </si>
  <si>
    <t>-997644038</t>
  </si>
  <si>
    <t>109</t>
  </si>
  <si>
    <t>721173402</t>
  </si>
  <si>
    <t>Potrubí z trub PVC SN4 svodné (ležaté) DN 125</t>
  </si>
  <si>
    <t>1317651234</t>
  </si>
  <si>
    <t>110</t>
  </si>
  <si>
    <t>721173723</t>
  </si>
  <si>
    <t>Potrubí z trub polyetylenových svařované připojovací DN 50</t>
  </si>
  <si>
    <t>-2025151724</t>
  </si>
  <si>
    <t>111</t>
  </si>
  <si>
    <t>721173724</t>
  </si>
  <si>
    <t>Potrubí z trub polyetylenových svařované připojovací DN 70</t>
  </si>
  <si>
    <t>-589183269</t>
  </si>
  <si>
    <t>112</t>
  </si>
  <si>
    <t>721194105</t>
  </si>
  <si>
    <t>Vyměření přípojek na potrubí vyvedení a upevnění odpadních výpustek DN 50</t>
  </si>
  <si>
    <t>-991669967</t>
  </si>
  <si>
    <t>113</t>
  </si>
  <si>
    <t>721290111</t>
  </si>
  <si>
    <t>Zkouška těsnosti kanalizace  v objektech vodou do DN 125</t>
  </si>
  <si>
    <t>-579593540</t>
  </si>
  <si>
    <t>114</t>
  </si>
  <si>
    <t>998721101</t>
  </si>
  <si>
    <t>Přesun hmot pro vnitřní kanalizace  stanovený z hmotnosti přesunovaného materiálu vodorovná dopravní vzdálenost do 50 m v objektech výšky do 6 m</t>
  </si>
  <si>
    <t>-1848501325</t>
  </si>
  <si>
    <t>722</t>
  </si>
  <si>
    <t>Zdravotechnika - vnitřní vodovod</t>
  </si>
  <si>
    <t>115</t>
  </si>
  <si>
    <t>722174002</t>
  </si>
  <si>
    <t>Potrubí z plastových trubek z polypropylenu PPR svařovaných polyfúzně PN 16 (SDR 7,4) D 20 x 2,8</t>
  </si>
  <si>
    <t>-341577861</t>
  </si>
  <si>
    <t>116</t>
  </si>
  <si>
    <t>722174003</t>
  </si>
  <si>
    <t>Potrubí z plastových trubek z polypropylenu PPR svařovaných polyfúzně PN 16 (SDR 7,4) D 25 x 3,5</t>
  </si>
  <si>
    <t>-576486453</t>
  </si>
  <si>
    <t>117</t>
  </si>
  <si>
    <t>722174061</t>
  </si>
  <si>
    <t>Potrubí z plastových trubek z polypropylenu PPR svařovaných polyfúzně křížení potrubí (PPR) PN 20 (SDR 6) D 16 x 2,7</t>
  </si>
  <si>
    <t>723487198</t>
  </si>
  <si>
    <t>118</t>
  </si>
  <si>
    <t>722240101</t>
  </si>
  <si>
    <t>Armatury z plastických hmot  ventily (PPR) přímé DN 20</t>
  </si>
  <si>
    <t>-306382452</t>
  </si>
  <si>
    <t>119</t>
  </si>
  <si>
    <t>722290215</t>
  </si>
  <si>
    <t>Zkoušky, proplach a desinfekce vodovodního potrubí  zkoušky těsnosti vodovodního potrubí hrdlového nebo přírubového do DN 100</t>
  </si>
  <si>
    <t>568304490</t>
  </si>
  <si>
    <t>120</t>
  </si>
  <si>
    <t>722290234</t>
  </si>
  <si>
    <t>Zkoušky, proplach a desinfekce vodovodního potrubí  proplach a desinfekce vodovodního potrubí do DN 80</t>
  </si>
  <si>
    <t>-398869265</t>
  </si>
  <si>
    <t>121</t>
  </si>
  <si>
    <t>998722101</t>
  </si>
  <si>
    <t>Přesun hmot pro vnitřní vodovod  stanovený z hmotnosti přesunovaného materiálu vodorovná dopravní vzdálenost do 50 m v objektech výšky do 6 m</t>
  </si>
  <si>
    <t>-163576825</t>
  </si>
  <si>
    <t>725</t>
  </si>
  <si>
    <t>Zdravotechnika - zařizovací předměty</t>
  </si>
  <si>
    <t>122</t>
  </si>
  <si>
    <t>725112182</t>
  </si>
  <si>
    <t>Zařízení záchodů kombi klozety s úspornou armaturou odpad svislý</t>
  </si>
  <si>
    <t>soubor</t>
  </si>
  <si>
    <t>1307288744</t>
  </si>
  <si>
    <t>123</t>
  </si>
  <si>
    <t>725211701</t>
  </si>
  <si>
    <t>Umyvadla keramická bílá bez výtokových armatur připevněná na stěnu šrouby malá (umývátka) stěnová 400 mm</t>
  </si>
  <si>
    <t>959243328</t>
  </si>
  <si>
    <t>124</t>
  </si>
  <si>
    <t>725291521</t>
  </si>
  <si>
    <t>Doplňky zařízení koupelen a záchodů  plastové zásobník toaletních papírů</t>
  </si>
  <si>
    <t>1265300737</t>
  </si>
  <si>
    <t>125</t>
  </si>
  <si>
    <t>725291531</t>
  </si>
  <si>
    <t>Doplňky zařízení koupelen a záchodů  plastové zásobník papírových ručníků</t>
  </si>
  <si>
    <t>1777450394</t>
  </si>
  <si>
    <t>126</t>
  </si>
  <si>
    <t>725331111</t>
  </si>
  <si>
    <t>Výlevky bez výtokových armatur a splachovací nádrže keramické se sklopnou plastovou mřížkou 425 mm</t>
  </si>
  <si>
    <t>-870089202</t>
  </si>
  <si>
    <t>127</t>
  </si>
  <si>
    <t>725822611</t>
  </si>
  <si>
    <t>Baterie umyvadlové stojánkové pákové bez výpusti</t>
  </si>
  <si>
    <t>-1621288317</t>
  </si>
  <si>
    <t>725861101</t>
  </si>
  <si>
    <t>Zápachové uzávěrky zařizovacích předmětů pro umyvadla DN 32</t>
  </si>
  <si>
    <t>2078951988</t>
  </si>
  <si>
    <t>733</t>
  </si>
  <si>
    <t>Ústřední vytápění - rozvodné potrubí</t>
  </si>
  <si>
    <t>129</t>
  </si>
  <si>
    <t>733221102</t>
  </si>
  <si>
    <t>Potrubí z trubek měděných měkkých spojovaných měkkým pájením Ø 15/1</t>
  </si>
  <si>
    <t>484441389</t>
  </si>
  <si>
    <t>130</t>
  </si>
  <si>
    <t>733221103</t>
  </si>
  <si>
    <t>Potrubí z trubek měděných měkkých spojovaných měkkým pájením Ø 18/1</t>
  </si>
  <si>
    <t>1180094625</t>
  </si>
  <si>
    <t>131</t>
  </si>
  <si>
    <t>733221104</t>
  </si>
  <si>
    <t>Potrubí z trubek měděných měkkých spojovaných měkkým pájením Ø 22/1</t>
  </si>
  <si>
    <t>1191594209</t>
  </si>
  <si>
    <t>132</t>
  </si>
  <si>
    <t>733231111</t>
  </si>
  <si>
    <t>Kompenzátory pro měděné potrubí  tvaru U s hladkými ohyby s konci na vnitřní pájení D 15</t>
  </si>
  <si>
    <t>356449506</t>
  </si>
  <si>
    <t>133</t>
  </si>
  <si>
    <t>733291101</t>
  </si>
  <si>
    <t>Zkoušky těsnosti potrubí z trubek měděných  Ø do 35/1,5</t>
  </si>
  <si>
    <t>-207332816</t>
  </si>
  <si>
    <t>134</t>
  </si>
  <si>
    <t>733811211</t>
  </si>
  <si>
    <t>Ochrana potrubí termoizolačními trubicemi z pěnového polyetylenu PE přilepenými v příčných a podélných spojích, tloušťky izolace do 6 mm, vnitřního průměru izolace DN do 22 mm</t>
  </si>
  <si>
    <t>-928756473</t>
  </si>
  <si>
    <t>734</t>
  </si>
  <si>
    <t>Ústřední vytápění - armatury</t>
  </si>
  <si>
    <t>135</t>
  </si>
  <si>
    <t>734109111V</t>
  </si>
  <si>
    <t>Montáž armatur přírubových  se dvěma přírubami PN 6 DN 15</t>
  </si>
  <si>
    <t>-681538412</t>
  </si>
  <si>
    <t>136</t>
  </si>
  <si>
    <t>42212306</t>
  </si>
  <si>
    <t>ventil odvzdušňovací k radiátorům mosazný DN 10</t>
  </si>
  <si>
    <t>726266929</t>
  </si>
  <si>
    <t>735</t>
  </si>
  <si>
    <t>Ústřední vytápění - otopná tělesa</t>
  </si>
  <si>
    <t>137</t>
  </si>
  <si>
    <t>735159110</t>
  </si>
  <si>
    <t>Montáž otopných těles panelových jednořadých, stavební délky do 1500 mm</t>
  </si>
  <si>
    <t>1704635798</t>
  </si>
  <si>
    <t>138</t>
  </si>
  <si>
    <t>48452948</t>
  </si>
  <si>
    <t>těleso otopné panelové 1 deskové bez přídavné přestupní plochy v 500mm dl 600mm 308W</t>
  </si>
  <si>
    <t>2063466642</t>
  </si>
  <si>
    <t>139</t>
  </si>
  <si>
    <t>735159230</t>
  </si>
  <si>
    <t>Montáž otopných těles panelových dvouřadých, stavební délky přes 1500 do 1980 mm</t>
  </si>
  <si>
    <t>1378244055</t>
  </si>
  <si>
    <t>140</t>
  </si>
  <si>
    <t>48454401</t>
  </si>
  <si>
    <t>těleso otopné panelové 2 deskové bez přídavné přestupní plochy v 500mm dl 1800mm 1508W</t>
  </si>
  <si>
    <t>579445730</t>
  </si>
  <si>
    <t>141</t>
  </si>
  <si>
    <t>735159330</t>
  </si>
  <si>
    <t>Montáž otopných těles panelových třířadých, stavební délky přes 1500 do 1980 mm</t>
  </si>
  <si>
    <t>-1028631893</t>
  </si>
  <si>
    <t>142</t>
  </si>
  <si>
    <t>48457330</t>
  </si>
  <si>
    <t>těleso otopné panelové 3 desková 3 přídavné přestupní plochy v 500mm dl 2000mm 4158W</t>
  </si>
  <si>
    <t>1783140894</t>
  </si>
  <si>
    <t>763</t>
  </si>
  <si>
    <t>Konstrukce suché výstavby</t>
  </si>
  <si>
    <t>143</t>
  </si>
  <si>
    <t>763131412</t>
  </si>
  <si>
    <t>Podhled ze sádrokartonových desek  dvouvrstvá zavěšená spodní konstrukce z ocelových profilů CD, UD jednoduše opláštěná deskou standardní A, tl. 12,5 mm, s izolací</t>
  </si>
  <si>
    <t>1981033144</t>
  </si>
  <si>
    <t>144</t>
  </si>
  <si>
    <t>763131452</t>
  </si>
  <si>
    <t>Podhled ze sádrokartonových desek  dvouvrstvá zavěšená spodní konstrukce z ocelových profilů CD, UD jednoduše opláštěná deskou impregnovanou H2, tl. 12,5 mm, s izolací</t>
  </si>
  <si>
    <t>-733642515</t>
  </si>
  <si>
    <t>145</t>
  </si>
  <si>
    <t>763131751</t>
  </si>
  <si>
    <t>Podhled ze sádrokartonových desek  ostatní práce a konstrukce na podhledech ze sádrokartonových desek montáž parotěsné zábrany</t>
  </si>
  <si>
    <t>1857037875</t>
  </si>
  <si>
    <t>146</t>
  </si>
  <si>
    <t>28329274</t>
  </si>
  <si>
    <t>fólie PE vyztužená pro parotěsnou vrstvu (reakce na oheň - třída E) 110g/m2</t>
  </si>
  <si>
    <t>457684200</t>
  </si>
  <si>
    <t>147</t>
  </si>
  <si>
    <t>763164511</t>
  </si>
  <si>
    <t>Obklad konstrukcí sádrokartonovými deskami včetně ochranných úhelníků ve tvaru L rozvinuté šíře do 0,4 m, opláštěný deskou standardní A, tl. 12,5 mm</t>
  </si>
  <si>
    <t>1248267457</t>
  </si>
  <si>
    <t>148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</si>
  <si>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</si>
  <si>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</si>
  <si>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2045354653</t>
  </si>
  <si>
    <t>192</t>
  </si>
  <si>
    <t>Montáž oplechování střešních prvků hřebene větraného včetně větrací mřížky</t>
  </si>
  <si>
    <t>1192708436</t>
  </si>
  <si>
    <t>212</t>
  </si>
  <si>
    <t>-1596020196</t>
  </si>
  <si>
    <t>150</t>
  </si>
  <si>
    <t>766622121</t>
  </si>
  <si>
    <t>Montáž oken plastových včetně montáže rámu plochy přes 1 m2 pevných do celostěnových panelů nebo ocelových rámů, výšky do 1,5 m</t>
  </si>
  <si>
    <t>858949642</t>
  </si>
  <si>
    <t>213</t>
  </si>
  <si>
    <t>61140043</t>
  </si>
  <si>
    <t>-1741771966</t>
  </si>
  <si>
    <t>198</t>
  </si>
  <si>
    <t>61162073</t>
  </si>
  <si>
    <t>dveře jednokřídlé voštinové povrch laminátový plné 700x1970-2100mm</t>
  </si>
  <si>
    <t>12154641</t>
  </si>
  <si>
    <t>200</t>
  </si>
  <si>
    <t>SLD.0011304.URS</t>
  </si>
  <si>
    <t>dveře vnitřní požárně odolné, CPL,odolnost EI (EW) 30 D3, 1křídlové 90 x 2150 cm</t>
  </si>
  <si>
    <t>475326894</t>
  </si>
  <si>
    <t>159</t>
  </si>
  <si>
    <t>61182307</t>
  </si>
  <si>
    <t>zárubeň jednokřídlá obložková s laminátovým povrchem tl stěny 60-150mm rozměru 600-1100/1970, 2100mm</t>
  </si>
  <si>
    <t>-1881839112</t>
  </si>
  <si>
    <t>199</t>
  </si>
  <si>
    <t>61162074</t>
  </si>
  <si>
    <t>dveře jednokřídlé voštinové povrch laminátový plné 800x1970-2100mm</t>
  </si>
  <si>
    <t>850416488</t>
  </si>
  <si>
    <t>202</t>
  </si>
  <si>
    <t>61140500</t>
  </si>
  <si>
    <t>dveře jednokřídlé plastové bílé plné max rozměru otvoru 2,42m2 bezpečnostní třídy RC2 ( venkovní vč. zárubně )</t>
  </si>
  <si>
    <t>-768581058</t>
  </si>
  <si>
    <t>155</t>
  </si>
  <si>
    <t>766660728</t>
  </si>
  <si>
    <t>Montáž dveřních doplňků dveřního kování interiérového zámku</t>
  </si>
  <si>
    <t>1501447423</t>
  </si>
  <si>
    <t>152</t>
  </si>
  <si>
    <t>766660101</t>
  </si>
  <si>
    <t>Montáž dveřních křídel dřevěných nebo plastových otevíravých do dřevěné rámové zárubně povrchově upravených jednokřídlových, šířky do 800 mm</t>
  </si>
  <si>
    <t>385873313</t>
  </si>
  <si>
    <t>201</t>
  </si>
  <si>
    <t>766660411</t>
  </si>
  <si>
    <t xml:space="preserve">Montáž dveřních křídel dřevěných nebo plastových vchodových dveří včetně rámu </t>
  </si>
  <si>
    <t>-1694611506</t>
  </si>
  <si>
    <t>156</t>
  </si>
  <si>
    <t>54924003</t>
  </si>
  <si>
    <t>zámek zadlabací 190/140 /20 P WC6</t>
  </si>
  <si>
    <t>437773176</t>
  </si>
  <si>
    <t>157</t>
  </si>
  <si>
    <t>766660729</t>
  </si>
  <si>
    <t>Montáž dveřních doplňků dveřního kování interiérového štítku s klikou</t>
  </si>
  <si>
    <t>-802948158</t>
  </si>
  <si>
    <t>158</t>
  </si>
  <si>
    <t>766682111</t>
  </si>
  <si>
    <t>Montáž zárubní dřevěných, plastových nebo z lamina  obložkových, pro dveře jednokřídlové, tloušťky stěny do 170 mm</t>
  </si>
  <si>
    <t>-1167872410</t>
  </si>
  <si>
    <t>160</t>
  </si>
  <si>
    <t>766811111</t>
  </si>
  <si>
    <t>Montáž kuchyňských linek.</t>
  </si>
  <si>
    <t>-532245059</t>
  </si>
  <si>
    <t>161</t>
  </si>
  <si>
    <t>60722254V</t>
  </si>
  <si>
    <t>deska dřevotřísková surová 2070x2800mm tl 18mm</t>
  </si>
  <si>
    <t>-1134546965</t>
  </si>
  <si>
    <t>189</t>
  </si>
  <si>
    <t>767163121</t>
  </si>
  <si>
    <t>Montáž kompletního kovového zábradlí přímého z dílců v rovině (na rovné ploše) kotveného do betonu</t>
  </si>
  <si>
    <t>434674345</t>
  </si>
  <si>
    <t>190</t>
  </si>
  <si>
    <t>55342284</t>
  </si>
  <si>
    <t>zábradlí s hranatým sloupkem a hranatými pruty s horním kotvením</t>
  </si>
  <si>
    <t>-1945345073</t>
  </si>
  <si>
    <t>162</t>
  </si>
  <si>
    <t>767210114</t>
  </si>
  <si>
    <t>Montáž a dodávka schodiště - nášlapy ocelových rovných na ocelovou konstrukci svařováním dle PD</t>
  </si>
  <si>
    <t>ks</t>
  </si>
  <si>
    <t>1218369736</t>
  </si>
  <si>
    <t>163</t>
  </si>
  <si>
    <t>767640221</t>
  </si>
  <si>
    <t>Montáž dveří ocelových  vchodových dvoukřídlové bez nadsvětlíku</t>
  </si>
  <si>
    <t>-324037872</t>
  </si>
  <si>
    <t>164</t>
  </si>
  <si>
    <t>55341173</t>
  </si>
  <si>
    <t>dveře dvoukřídlé ocelové interierové protipožární EW 15, 30, 45 D1 rohová zárubeň 1450x1970mm</t>
  </si>
  <si>
    <t>1275494755</t>
  </si>
  <si>
    <t>48</t>
  </si>
  <si>
    <t>767651113</t>
  </si>
  <si>
    <t>Montáž vrat garážových nebo průmyslových sekčních zajížděcích pod strop, plochy přes 9 do 13 m2</t>
  </si>
  <si>
    <t>-2080748106</t>
  </si>
  <si>
    <t>767651120</t>
  </si>
  <si>
    <t>Montáž vrat garážových nebo průmyslových příslušenství sekčních vrat kliky se zámkem pro ruční otevírání</t>
  </si>
  <si>
    <t>-2095966865</t>
  </si>
  <si>
    <t>279113145</t>
  </si>
  <si>
    <t>Základové zdi z tvárnic ztraceného bednění včetně výplně z betonu  bez zvláštních nároků na vliv prostředí třídy C 20/25, tloušťky zdiva přes 300 do 400 mm</t>
  </si>
  <si>
    <t>147498380</t>
  </si>
  <si>
    <t>59021215</t>
  </si>
  <si>
    <t>konstrukce opěrných zdí vyztužená geosyntetiky s lícem z velkorozměrových ŽB prefabrikátů do v 2m</t>
  </si>
  <si>
    <t>1098428252</t>
  </si>
  <si>
    <t>55345868</t>
  </si>
  <si>
    <t>vrata garážová sekční z ocelových lamel, zateplená PUR tl 42mm 3,0x2,25m</t>
  </si>
  <si>
    <t>-664145592</t>
  </si>
  <si>
    <t>47</t>
  </si>
  <si>
    <t>59081023</t>
  </si>
  <si>
    <t>můstek hydraulický vyrovnávací výklopný dl 2,5m š 2m nosnost 6000kg</t>
  </si>
  <si>
    <t>-1770472949</t>
  </si>
  <si>
    <t>998</t>
  </si>
  <si>
    <t>Přesun hmot</t>
  </si>
  <si>
    <t>94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</si>
  <si>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</si>
  <si>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</si>
  <si>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1398565925</t>
  </si>
  <si>
    <t>28</t>
  </si>
  <si>
    <t>998225111</t>
  </si>
  <si>
    <t>Přesun hmot pro komunikace s krytem z kameniva, monolitickým betonovým nebo živičným  dopravní vzdálenost do 200 m jakékoliv délky objektu</t>
  </si>
  <si>
    <t>-1661113665</t>
  </si>
  <si>
    <t>29</t>
  </si>
  <si>
    <t>998225195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</si>
  <si>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</si>
  <si>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-2035347668</t>
  </si>
  <si>
    <t>167</t>
  </si>
  <si>
    <t>771111011</t>
  </si>
  <si>
    <t>Příprava podkladu před provedením dlažby vysátí podlah</t>
  </si>
  <si>
    <t>-466237928</t>
  </si>
  <si>
    <t>168</t>
  </si>
  <si>
    <t>771121011</t>
  </si>
  <si>
    <t>Příprava podkladu před provedením dlažby nátěr penetrační na podlahu</t>
  </si>
  <si>
    <t>188958896</t>
  </si>
  <si>
    <t>170</t>
  </si>
  <si>
    <t>771474111</t>
  </si>
  <si>
    <t>Montáž soklů z dlaždic keramických lepených flexibilním lepidlem rovných, výšky do 65 mm</t>
  </si>
  <si>
    <t>-1956156748</t>
  </si>
  <si>
    <t>171</t>
  </si>
  <si>
    <t>771574112</t>
  </si>
  <si>
    <t>Montáž podlah z dlaždic keramických lepených flexibilním lepidlem maloformátových hladkých přes 9 do 12 ks/m2</t>
  </si>
  <si>
    <t>-884917310</t>
  </si>
  <si>
    <t>172</t>
  </si>
  <si>
    <t>59761003</t>
  </si>
  <si>
    <t>dlažba keramická hutná hladká do interiéru přes 9 do 12ks/m2</t>
  </si>
  <si>
    <t>809096037</t>
  </si>
  <si>
    <t>173</t>
  </si>
  <si>
    <t>771592011</t>
  </si>
  <si>
    <t>Čištění vnitřních ploch po položení dlažby podlah nebo schodišť chemickými prostředky</t>
  </si>
  <si>
    <t>1707629627</t>
  </si>
  <si>
    <t>174</t>
  </si>
  <si>
    <t>998771101</t>
  </si>
  <si>
    <t>Přesun hmot pro podlahy z dlaždic stanovený z hmotnosti přesunovaného materiálu vodorovná dopravní vzdálenost do 50 m v objektech výšky do 6 m</t>
  </si>
  <si>
    <t>2091444067</t>
  </si>
  <si>
    <t>781</t>
  </si>
  <si>
    <t>Dokončovací práce - obklady</t>
  </si>
  <si>
    <t>175</t>
  </si>
  <si>
    <t>781111011</t>
  </si>
  <si>
    <t>Příprava podkladu před provedením obkladu oprášení (ometení) stěny</t>
  </si>
  <si>
    <t>23641091</t>
  </si>
  <si>
    <t>176</t>
  </si>
  <si>
    <t>781121011</t>
  </si>
  <si>
    <t>Příprava podkladu před provedením obkladu nátěr penetrační na stěnu</t>
  </si>
  <si>
    <t>1744185374</t>
  </si>
  <si>
    <t>177</t>
  </si>
  <si>
    <t>781474112</t>
  </si>
  <si>
    <t>Montáž obkladů vnitřních stěn z dlaždic keramických lepených flexibilním lepidlem maloformátových hladkých přes 9 do 12 ks/m2</t>
  </si>
  <si>
    <t>-1806949933</t>
  </si>
  <si>
    <t>178</t>
  </si>
  <si>
    <t>59761026</t>
  </si>
  <si>
    <t>obklad keramický hladký do 12ks/m2</t>
  </si>
  <si>
    <t>871986482</t>
  </si>
  <si>
    <t>784</t>
  </si>
  <si>
    <t>Dokončovací práce - malby a tapety</t>
  </si>
  <si>
    <t>180</t>
  </si>
  <si>
    <t>784111001</t>
  </si>
  <si>
    <t>Oprášení (ometení) podkladu v místnostech výšky do 3,80 m</t>
  </si>
  <si>
    <t>-1402908033</t>
  </si>
  <si>
    <t>181</t>
  </si>
  <si>
    <t>784181101</t>
  </si>
  <si>
    <t>Penetrace podkladu jednonásobná základní akrylátová bezbarvá v místnostech výšky do 3,80 m</t>
  </si>
  <si>
    <t>1802970049</t>
  </si>
  <si>
    <t>182</t>
  </si>
  <si>
    <t>784221001</t>
  </si>
  <si>
    <t>Malby z malířských směsí otěruvzdorných za sucha jednonásobné, bílé za sucha otěruvzdorné dobře v místnostech výšky do 3,80 m</t>
  </si>
  <si>
    <t>-1877267838</t>
  </si>
  <si>
    <t>VRN1</t>
  </si>
  <si>
    <t>Průzkumné, geodetické a projektové práce</t>
  </si>
  <si>
    <t>011314000</t>
  </si>
  <si>
    <t>Archeologický dohled</t>
  </si>
  <si>
    <t>1401413300</t>
  </si>
  <si>
    <t>012103000</t>
  </si>
  <si>
    <t>Geodetické práce před výstavbou</t>
  </si>
  <si>
    <t>907543903</t>
  </si>
  <si>
    <t>012203000</t>
  </si>
  <si>
    <t>Geodetické práce při provádění stavby</t>
  </si>
  <si>
    <t>807617700</t>
  </si>
  <si>
    <t>013254000</t>
  </si>
  <si>
    <t>Dokumentace skutečného provedení stavby</t>
  </si>
  <si>
    <t>-1871535024</t>
  </si>
  <si>
    <t>VRN4</t>
  </si>
  <si>
    <t>Inženýrská činnost</t>
  </si>
  <si>
    <t>043154000</t>
  </si>
  <si>
    <t>Zkoušky hutnicí</t>
  </si>
  <si>
    <t>-1381152938</t>
  </si>
  <si>
    <t>VRN</t>
  </si>
  <si>
    <t>Vedlejší rozpočtové náklady</t>
  </si>
  <si>
    <t>VRN3</t>
  </si>
  <si>
    <t>Zařízení staveniště</t>
  </si>
  <si>
    <t>194</t>
  </si>
  <si>
    <t>032103000</t>
  </si>
  <si>
    <t>Náklady na stavební buňky</t>
  </si>
  <si>
    <t>-1767094569</t>
  </si>
  <si>
    <t>3/22 - SO 3 - ROZVODY INŽENÝRSKÝCH SÍTÍ</t>
  </si>
  <si>
    <t>831263195</t>
  </si>
  <si>
    <t>Montáž potrubí z trub kameninových  hrdlových s integrovaným těsněním Příplatek k cenám za zřízení kanalizační přípojky DN od 100 do 300</t>
  </si>
  <si>
    <t>-76114085</t>
  </si>
  <si>
    <t>59710675</t>
  </si>
  <si>
    <t>trouba kameninová glazovaná DN 150 dl 1,50m spojovací systém F</t>
  </si>
  <si>
    <t>-1801102966</t>
  </si>
  <si>
    <t>879221111</t>
  </si>
  <si>
    <t>Montáž napojení vodovodní přípojky v otevřeném výkopu ve sklonu přes 20 % DN 63</t>
  </si>
  <si>
    <t>-1627696755</t>
  </si>
  <si>
    <t>28613843</t>
  </si>
  <si>
    <t>trubka vodovodní HDPE-100 D 63x3,8mm PN10</t>
  </si>
  <si>
    <t>1524767943</t>
  </si>
  <si>
    <t>892241111</t>
  </si>
  <si>
    <t>Tlakové zkoušky vodou na potrubí DN do 80</t>
  </si>
  <si>
    <t>1098512106</t>
  </si>
  <si>
    <t>892352121R</t>
  </si>
  <si>
    <t>Těsnící zkouška kanalizace venkovní DN 200</t>
  </si>
  <si>
    <t>191552177</t>
  </si>
  <si>
    <t>4/22 - SO 4 - PŘELOŽKA FOTOVOLTAIKY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</si>
  <si>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</si>
  <si>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</si>
  <si>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</si>
  <si>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</si>
  <si>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VRN8 - Přesun stavebních kapacit</t>
  </si>
  <si>
    <t>222301101</t>
  </si>
  <si>
    <t>Rychlostní diamantové vrtání průměru do 56 mm  do úklonu 45° v hl 0 až 25 m v hornině tř. I a II</t>
  </si>
  <si>
    <t>-1944641670</t>
  </si>
  <si>
    <t>741</t>
  </si>
  <si>
    <t>Elektroinstalace - silnoproud</t>
  </si>
  <si>
    <t>42412483</t>
  </si>
  <si>
    <t>konstrukce nosná pro fotovoltaické panely pro šikmé střechy vlnitá nebo trapézová plechová krytina, set pro 20 panelů</t>
  </si>
  <si>
    <t>sada</t>
  </si>
  <si>
    <t>876849373</t>
  </si>
  <si>
    <t>42412484</t>
  </si>
  <si>
    <t>profil hliníkový pro fotovoltaické konstrukce 50x50mm</t>
  </si>
  <si>
    <t>1621228800</t>
  </si>
  <si>
    <t>Práce a dodávky M</t>
  </si>
  <si>
    <t>21-M</t>
  </si>
  <si>
    <t>Elektromontáže</t>
  </si>
  <si>
    <t>210010043</t>
  </si>
  <si>
    <t>Montáž kabelových věšáků bez osazení úchytných prvků  háků z pásoviny</t>
  </si>
  <si>
    <t>-1518907194</t>
  </si>
  <si>
    <t>210030516R00</t>
  </si>
  <si>
    <t>Montáž trakčního vedení pro městskou dopravu, průmyslové dráhy a jeřáby  svorky proudové propojení Al Fe 240 mm2 - 2 proudové svorky</t>
  </si>
  <si>
    <t>-506031354</t>
  </si>
  <si>
    <t>2000000277</t>
  </si>
  <si>
    <t>1-CYKY-J  5x25 RMV</t>
  </si>
  <si>
    <t>821583235</t>
  </si>
  <si>
    <t>210075011</t>
  </si>
  <si>
    <t>Montáž přípojnic a přeponek pro rozvodny vvn  rozvodny 110 kV přípojnice z lana jednoduchý izolátor závěsný lano AlFe 8, 1 x 670 mm2, délky 18 m</t>
  </si>
  <si>
    <t>-1842559258</t>
  </si>
  <si>
    <t>210075012</t>
  </si>
  <si>
    <t>647602429</t>
  </si>
  <si>
    <t>210220032</t>
  </si>
  <si>
    <t>bal</t>
  </si>
  <si>
    <t>686824878</t>
  </si>
  <si>
    <t>210220141</t>
  </si>
  <si>
    <t>-1861231480</t>
  </si>
  <si>
    <t>210220301</t>
  </si>
  <si>
    <t>Montáž hromosvodného vedení  svorek se 2 šrouby</t>
  </si>
  <si>
    <t>-175423084</t>
  </si>
  <si>
    <t>210280001</t>
  </si>
  <si>
    <t>Zkoušky a prohlídky elektrických rozvodů a zařízení  celková prohlídka, zkoušení, měření a vyhotovení revizní zprávy pro objem montážních prací do 100 tisíc Kč</t>
  </si>
  <si>
    <t>2140117140</t>
  </si>
  <si>
    <t>210800601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</si>
  <si>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</si>
  <si>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-2081110957</t>
  </si>
  <si>
    <t>210800601RT</t>
  </si>
  <si>
    <t>-1701170424</t>
  </si>
  <si>
    <t>220263111</t>
  </si>
  <si>
    <t>Montáž krabice včetně upevnění krabice, vytvoření potřebných otvorů pro trubky, vodiče, zavíčkování typu [KO, KP, KR, KT] pod omítku s vysekáním lůžka</t>
  </si>
  <si>
    <t>542967066</t>
  </si>
  <si>
    <t>210292019</t>
  </si>
  <si>
    <t>Manipulace na stávajícím vedení  zjištění izolačního stavu měřícím přístrojem přezkoušení stoupajících hlavních vedení s prozvoněním a označením barvou v jedné rozvodné skříni</t>
  </si>
  <si>
    <t>-1877162012</t>
  </si>
  <si>
    <t>22028649</t>
  </si>
  <si>
    <t>Montáž kovových a doplňkových konstrukcí  pro rozvodny se zhotovením z profilů ocelových válcovaných</t>
  </si>
  <si>
    <t>998608385</t>
  </si>
  <si>
    <t>230050031</t>
  </si>
  <si>
    <t>Doplňkové  konstrukce  z profilového materiálu zhotovení a montáž</t>
  </si>
  <si>
    <t>-121266970</t>
  </si>
  <si>
    <t>220260902</t>
  </si>
  <si>
    <t>Montáž roštu kabelového včetně nařezání materiálu, sestavení, montáže, provedení nátěru, připevnění na rošt pro pevné nebo volné uložení kabelu, trubek, vodičů příchytkami [SONAP RI - 4]</t>
  </si>
  <si>
    <t>214249519</t>
  </si>
  <si>
    <t>220026901</t>
  </si>
  <si>
    <t>245568033</t>
  </si>
  <si>
    <t>222260380</t>
  </si>
  <si>
    <t>Montáž stožáru nepatkovaného jednoduchého včetně postavení a označení, [typu J] v rovině, délky od 9 do 10 m</t>
  </si>
  <si>
    <t>2029072817</t>
  </si>
  <si>
    <t>210010105</t>
  </si>
  <si>
    <t>152992240</t>
  </si>
  <si>
    <t>210020654</t>
  </si>
  <si>
    <t>956851268</t>
  </si>
  <si>
    <t>22-M</t>
  </si>
  <si>
    <t>Montáže technologických zařízení pro dopravní stavby</t>
  </si>
  <si>
    <t>210174711</t>
  </si>
  <si>
    <t>Ostatní práce při montáži transformátorů 400 kV, 250 MVA  montáž elektrické instalace pomocných obvodů</t>
  </si>
  <si>
    <t>-1202221340</t>
  </si>
  <si>
    <t>210190051</t>
  </si>
  <si>
    <t>Montáž kabelu uloženého pod omítku včetně odvinutí kabelu z bubnu, natáhnutí, odříznutí, zaizolování a uložení do připravené drážky, prozvonění, označení, zasádrování a začištění SEKU 2 x 0,8 mm Fe</t>
  </si>
  <si>
    <t>1968192938</t>
  </si>
  <si>
    <t>220060411</t>
  </si>
  <si>
    <t>Montáž těsnění neobsazených otvorů kabelovodu tlakového pro kabelovod z plastických hmot</t>
  </si>
  <si>
    <t>1901223768</t>
  </si>
  <si>
    <t>…</t>
  </si>
  <si>
    <t>403790303</t>
  </si>
  <si>
    <t>VRN8</t>
  </si>
  <si>
    <t>Přesun stavebních kapacit</t>
  </si>
  <si>
    <t>081103000</t>
  </si>
  <si>
    <t>Denní doprava pracovníků na pracoviště</t>
  </si>
  <si>
    <t>592363817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</si>
</sst>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1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8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19"/>
      <c r="AQ5" s="19"/>
      <c r="AR5" s="17"/>
      <c r="BE5" s="235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19"/>
      <c r="AQ6" s="19"/>
      <c r="AR6" s="17"/>
      <c r="BE6" s="236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6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6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6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6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6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6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6"/>
      <c r="BS13" s="14" t="s">
        <v>6</v>
      </c>
    </row>
    <row r="14" spans="1:74" ht="12.75">
      <c r="B14" s="18"/>
      <c r="C14" s="19"/>
      <c r="D14" s="19"/>
      <c r="E14" s="241" t="s">
        <v>29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6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6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6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6"/>
      <c r="BS17" s="14" t="s">
        <v>32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6"/>
      <c r="BS18" s="14" t="s">
        <v>6</v>
      </c>
    </row>
    <row r="19" spans="1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6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6"/>
      <c r="BS20" s="14" t="s">
        <v>4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6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6"/>
    </row>
    <row r="23" spans="1:71" s="1" customFormat="1" ht="16.5" customHeight="1">
      <c r="B23" s="18"/>
      <c r="C23" s="19"/>
      <c r="D23" s="19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19"/>
      <c r="AP23" s="19"/>
      <c r="AQ23" s="19"/>
      <c r="AR23" s="17"/>
      <c r="BE23" s="236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6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6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0</v>
      </c>
      <c r="AL26" s="245"/>
      <c r="AM26" s="245"/>
      <c r="AN26" s="245"/>
      <c r="AO26" s="245"/>
      <c r="AP26" s="33"/>
      <c r="AQ26" s="33"/>
      <c r="AR26" s="36"/>
      <c r="BE26" s="236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6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6" t="s">
        <v>36</v>
      </c>
      <c r="M28" s="246"/>
      <c r="N28" s="246"/>
      <c r="O28" s="246"/>
      <c r="P28" s="246"/>
      <c r="Q28" s="33"/>
      <c r="R28" s="33"/>
      <c r="S28" s="33"/>
      <c r="T28" s="33"/>
      <c r="U28" s="33"/>
      <c r="V28" s="33"/>
      <c r="W28" s="246" t="s">
        <v>37</v>
      </c>
      <c r="X28" s="246"/>
      <c r="Y28" s="246"/>
      <c r="Z28" s="246"/>
      <c r="AA28" s="246"/>
      <c r="AB28" s="246"/>
      <c r="AC28" s="246"/>
      <c r="AD28" s="246"/>
      <c r="AE28" s="246"/>
      <c r="AF28" s="33"/>
      <c r="AG28" s="33"/>
      <c r="AH28" s="33"/>
      <c r="AI28" s="33"/>
      <c r="AJ28" s="33"/>
      <c r="AK28" s="246" t="s">
        <v>38</v>
      </c>
      <c r="AL28" s="246"/>
      <c r="AM28" s="246"/>
      <c r="AN28" s="246"/>
      <c r="AO28" s="246"/>
      <c r="AP28" s="33"/>
      <c r="AQ28" s="33"/>
      <c r="AR28" s="36"/>
      <c r="BE28" s="236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49">
        <v>0.21</v>
      </c>
      <c r="M29" s="248"/>
      <c r="N29" s="248"/>
      <c r="O29" s="248"/>
      <c r="P29" s="248"/>
      <c r="Q29" s="38"/>
      <c r="R29" s="38"/>
      <c r="S29" s="38"/>
      <c r="T29" s="38"/>
      <c r="U29" s="38"/>
      <c r="V29" s="38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F29" s="38"/>
      <c r="AG29" s="38"/>
      <c r="AH29" s="38"/>
      <c r="AI29" s="38"/>
      <c r="AJ29" s="38"/>
      <c r="AK29" s="247">
        <f>ROUND(AV94, 2)</f>
        <v>0</v>
      </c>
      <c r="AL29" s="248"/>
      <c r="AM29" s="248"/>
      <c r="AN29" s="248"/>
      <c r="AO29" s="248"/>
      <c r="AP29" s="38"/>
      <c r="AQ29" s="38"/>
      <c r="AR29" s="39"/>
      <c r="BE29" s="237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49">
        <v>0.15</v>
      </c>
      <c r="M30" s="248"/>
      <c r="N30" s="248"/>
      <c r="O30" s="248"/>
      <c r="P30" s="248"/>
      <c r="Q30" s="38"/>
      <c r="R30" s="38"/>
      <c r="S30" s="38"/>
      <c r="T30" s="38"/>
      <c r="U30" s="38"/>
      <c r="V30" s="38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8"/>
      <c r="AG30" s="38"/>
      <c r="AH30" s="38"/>
      <c r="AI30" s="38"/>
      <c r="AJ30" s="38"/>
      <c r="AK30" s="247">
        <f>ROUND(AW94, 2)</f>
        <v>0</v>
      </c>
      <c r="AL30" s="248"/>
      <c r="AM30" s="248"/>
      <c r="AN30" s="248"/>
      <c r="AO30" s="248"/>
      <c r="AP30" s="38"/>
      <c r="AQ30" s="38"/>
      <c r="AR30" s="39"/>
      <c r="BE30" s="237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49">
        <v>0.21</v>
      </c>
      <c r="M31" s="248"/>
      <c r="N31" s="248"/>
      <c r="O31" s="248"/>
      <c r="P31" s="248"/>
      <c r="Q31" s="38"/>
      <c r="R31" s="38"/>
      <c r="S31" s="38"/>
      <c r="T31" s="38"/>
      <c r="U31" s="38"/>
      <c r="V31" s="38"/>
      <c r="W31" s="247">
        <f>ROUND(BB94, 2)</f>
        <v>0</v>
      </c>
      <c r="X31" s="248"/>
      <c r="Y31" s="248"/>
      <c r="Z31" s="248"/>
      <c r="AA31" s="248"/>
      <c r="AB31" s="248"/>
      <c r="AC31" s="248"/>
      <c r="AD31" s="248"/>
      <c r="AE31" s="248"/>
      <c r="AF31" s="38"/>
      <c r="AG31" s="38"/>
      <c r="AH31" s="38"/>
      <c r="AI31" s="38"/>
      <c r="AJ31" s="38"/>
      <c r="AK31" s="247">
        <v>0</v>
      </c>
      <c r="AL31" s="248"/>
      <c r="AM31" s="248"/>
      <c r="AN31" s="248"/>
      <c r="AO31" s="248"/>
      <c r="AP31" s="38"/>
      <c r="AQ31" s="38"/>
      <c r="AR31" s="39"/>
      <c r="BE31" s="237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49">
        <v>0.15</v>
      </c>
      <c r="M32" s="248"/>
      <c r="N32" s="248"/>
      <c r="O32" s="248"/>
      <c r="P32" s="248"/>
      <c r="Q32" s="38"/>
      <c r="R32" s="38"/>
      <c r="S32" s="38"/>
      <c r="T32" s="38"/>
      <c r="U32" s="38"/>
      <c r="V32" s="38"/>
      <c r="W32" s="247">
        <f>ROUND(BC94, 2)</f>
        <v>0</v>
      </c>
      <c r="X32" s="248"/>
      <c r="Y32" s="248"/>
      <c r="Z32" s="248"/>
      <c r="AA32" s="248"/>
      <c r="AB32" s="248"/>
      <c r="AC32" s="248"/>
      <c r="AD32" s="248"/>
      <c r="AE32" s="248"/>
      <c r="AF32" s="38"/>
      <c r="AG32" s="38"/>
      <c r="AH32" s="38"/>
      <c r="AI32" s="38"/>
      <c r="AJ32" s="38"/>
      <c r="AK32" s="247">
        <v>0</v>
      </c>
      <c r="AL32" s="248"/>
      <c r="AM32" s="248"/>
      <c r="AN32" s="248"/>
      <c r="AO32" s="248"/>
      <c r="AP32" s="38"/>
      <c r="AQ32" s="38"/>
      <c r="AR32" s="39"/>
      <c r="BE32" s="237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49">
        <v>0</v>
      </c>
      <c r="M33" s="248"/>
      <c r="N33" s="248"/>
      <c r="O33" s="248"/>
      <c r="P33" s="248"/>
      <c r="Q33" s="38"/>
      <c r="R33" s="38"/>
      <c r="S33" s="38"/>
      <c r="T33" s="38"/>
      <c r="U33" s="38"/>
      <c r="V33" s="38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8"/>
      <c r="AG33" s="38"/>
      <c r="AH33" s="38"/>
      <c r="AI33" s="38"/>
      <c r="AJ33" s="38"/>
      <c r="AK33" s="247">
        <v>0</v>
      </c>
      <c r="AL33" s="248"/>
      <c r="AM33" s="248"/>
      <c r="AN33" s="248"/>
      <c r="AO33" s="248"/>
      <c r="AP33" s="38"/>
      <c r="AQ33" s="38"/>
      <c r="AR33" s="39"/>
      <c r="BE33" s="237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6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3" t="s">
        <v>47</v>
      </c>
      <c r="Y35" s="251"/>
      <c r="Z35" s="251"/>
      <c r="AA35" s="251"/>
      <c r="AB35" s="251"/>
      <c r="AC35" s="42"/>
      <c r="AD35" s="42"/>
      <c r="AE35" s="42"/>
      <c r="AF35" s="42"/>
      <c r="AG35" s="42"/>
      <c r="AH35" s="42"/>
      <c r="AI35" s="42"/>
      <c r="AJ35" s="42"/>
      <c r="AK35" s="250">
        <f>SUM(AK26:AK33)</f>
        <v>0</v>
      </c>
      <c r="AL35" s="251"/>
      <c r="AM35" s="251"/>
      <c r="AN35" s="251"/>
      <c r="AO35" s="25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001/22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4" t="str">
        <f>K6</f>
        <v>PŘÍSTAVBA A REVITALIZACE OBJEKTU ZELTR AGRO a.s.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TROUBKY (519651)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16" t="str">
        <f>IF(AN8= "","",AN8)</f>
        <v>24. 2. 2022</v>
      </c>
      <c r="AN87" s="216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ZELTR AGRO a.s. IČ: 25541439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17" t="str">
        <f>IF(E17="","",E17)</f>
        <v xml:space="preserve"> </v>
      </c>
      <c r="AN89" s="218"/>
      <c r="AO89" s="218"/>
      <c r="AP89" s="218"/>
      <c r="AQ89" s="33"/>
      <c r="AR89" s="36"/>
      <c r="AS89" s="219" t="s">
        <v>55</v>
      </c>
      <c r="AT89" s="22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17" t="str">
        <f>IF(E20="","",E20)</f>
        <v xml:space="preserve"> </v>
      </c>
      <c r="AN90" s="218"/>
      <c r="AO90" s="218"/>
      <c r="AP90" s="218"/>
      <c r="AQ90" s="33"/>
      <c r="AR90" s="36"/>
      <c r="AS90" s="221"/>
      <c r="AT90" s="22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3"/>
      <c r="AT91" s="22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25" t="s">
        <v>56</v>
      </c>
      <c r="D92" s="226"/>
      <c r="E92" s="226"/>
      <c r="F92" s="226"/>
      <c r="G92" s="226"/>
      <c r="H92" s="70"/>
      <c r="I92" s="228" t="s">
        <v>57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7" t="s">
        <v>58</v>
      </c>
      <c r="AH92" s="226"/>
      <c r="AI92" s="226"/>
      <c r="AJ92" s="226"/>
      <c r="AK92" s="226"/>
      <c r="AL92" s="226"/>
      <c r="AM92" s="226"/>
      <c r="AN92" s="228" t="s">
        <v>59</v>
      </c>
      <c r="AO92" s="226"/>
      <c r="AP92" s="229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3">
        <f>ROUND(SUM(AG95:AG98),2)</f>
        <v>0</v>
      </c>
      <c r="AH94" s="233"/>
      <c r="AI94" s="233"/>
      <c r="AJ94" s="233"/>
      <c r="AK94" s="233"/>
      <c r="AL94" s="233"/>
      <c r="AM94" s="233"/>
      <c r="AN94" s="234">
        <f>SUM(AG94,AT94)</f>
        <v>0</v>
      </c>
      <c r="AO94" s="234"/>
      <c r="AP94" s="234"/>
      <c r="AQ94" s="82" t="s">
        <v>1</v>
      </c>
      <c r="AR94" s="83"/>
      <c r="AS94" s="84">
        <f>ROUND(SUM(AS95:AS98),2)</f>
        <v>0</v>
      </c>
      <c r="AT94" s="85">
        <f>ROUND(SUM(AV94:AW94),2)</f>
        <v>0</v>
      </c>
      <c r="AU94" s="86">
        <f>ROUND(SUM(AU95:AU98),5)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ROUND(SUM(AZ95:AZ98),2)</f>
        <v>0</v>
      </c>
      <c r="BA94" s="85">
        <f>ROUND(SUM(BA95:BA98),2)</f>
        <v>0</v>
      </c>
      <c r="BB94" s="85">
        <f>ROUND(SUM(BB95:BB98),2)</f>
        <v>0</v>
      </c>
      <c r="BC94" s="85">
        <f>ROUND(SUM(BC95:BC98),2)</f>
        <v>0</v>
      </c>
      <c r="BD94" s="87">
        <f>ROUND(SUM(BD95:BD98),2)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24.75" customHeight="1">
      <c r="A95" s="90" t="s">
        <v>79</v>
      </c>
      <c r="B95" s="91"/>
      <c r="C95" s="92"/>
      <c r="D95" s="230" t="s">
        <v>80</v>
      </c>
      <c r="E95" s="230"/>
      <c r="F95" s="230"/>
      <c r="G95" s="230"/>
      <c r="H95" s="230"/>
      <c r="I95" s="93"/>
      <c r="J95" s="230" t="s">
        <v>81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1">
        <f>'1-22 - SO 1 - STÁVAJÍCÍ O...'!J30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94" t="s">
        <v>82</v>
      </c>
      <c r="AR95" s="95"/>
      <c r="AS95" s="96">
        <v>0</v>
      </c>
      <c r="AT95" s="97">
        <f>ROUND(SUM(AV95:AW95),2)</f>
        <v>0</v>
      </c>
      <c r="AU95" s="98">
        <f>'1-22 - SO 1 - STÁVAJÍCÍ O...'!P130</f>
        <v>0</v>
      </c>
      <c r="AV95" s="97">
        <f>'1-22 - SO 1 - STÁVAJÍCÍ O...'!J33</f>
        <v>0</v>
      </c>
      <c r="AW95" s="97">
        <f>'1-22 - SO 1 - STÁVAJÍCÍ O...'!J34</f>
        <v>0</v>
      </c>
      <c r="AX95" s="97">
        <f>'1-22 - SO 1 - STÁVAJÍCÍ O...'!J35</f>
        <v>0</v>
      </c>
      <c r="AY95" s="97">
        <f>'1-22 - SO 1 - STÁVAJÍCÍ O...'!J36</f>
        <v>0</v>
      </c>
      <c r="AZ95" s="97">
        <f>'1-22 - SO 1 - STÁVAJÍCÍ O...'!F33</f>
        <v>0</v>
      </c>
      <c r="BA95" s="97">
        <f>'1-22 - SO 1 - STÁVAJÍCÍ O...'!F34</f>
        <v>0</v>
      </c>
      <c r="BB95" s="97">
        <f>'1-22 - SO 1 - STÁVAJÍCÍ O...'!F35</f>
        <v>0</v>
      </c>
      <c r="BC95" s="97">
        <f>'1-22 - SO 1 - STÁVAJÍCÍ O...'!F36</f>
        <v>0</v>
      </c>
      <c r="BD95" s="99">
        <f>'1-22 - SO 1 - STÁVAJÍCÍ O...'!F37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85</v>
      </c>
    </row>
    <row r="96" spans="1:91" s="7" customFormat="1" ht="24.75" customHeight="1">
      <c r="A96" s="90" t="s">
        <v>79</v>
      </c>
      <c r="B96" s="91"/>
      <c r="C96" s="92"/>
      <c r="D96" s="230" t="s">
        <v>86</v>
      </c>
      <c r="E96" s="230"/>
      <c r="F96" s="230"/>
      <c r="G96" s="230"/>
      <c r="H96" s="230"/>
      <c r="I96" s="93"/>
      <c r="J96" s="230" t="s">
        <v>87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1">
        <f>'2-22 - SO 2 - PŘÍSTAVBA O...'!J30</f>
        <v>0</v>
      </c>
      <c r="AH96" s="232"/>
      <c r="AI96" s="232"/>
      <c r="AJ96" s="232"/>
      <c r="AK96" s="232"/>
      <c r="AL96" s="232"/>
      <c r="AM96" s="232"/>
      <c r="AN96" s="231">
        <f>SUM(AG96,AT96)</f>
        <v>0</v>
      </c>
      <c r="AO96" s="232"/>
      <c r="AP96" s="232"/>
      <c r="AQ96" s="94" t="s">
        <v>82</v>
      </c>
      <c r="AR96" s="95"/>
      <c r="AS96" s="96">
        <v>0</v>
      </c>
      <c r="AT96" s="97">
        <f>ROUND(SUM(AV96:AW96),2)</f>
        <v>0</v>
      </c>
      <c r="AU96" s="98">
        <f>'2-22 - SO 2 - PŘÍSTAVBA O...'!P146</f>
        <v>0</v>
      </c>
      <c r="AV96" s="97">
        <f>'2-22 - SO 2 - PŘÍSTAVBA O...'!J33</f>
        <v>0</v>
      </c>
      <c r="AW96" s="97">
        <f>'2-22 - SO 2 - PŘÍSTAVBA O...'!J34</f>
        <v>0</v>
      </c>
      <c r="AX96" s="97">
        <f>'2-22 - SO 2 - PŘÍSTAVBA O...'!J35</f>
        <v>0</v>
      </c>
      <c r="AY96" s="97">
        <f>'2-22 - SO 2 - PŘÍSTAVBA O...'!J36</f>
        <v>0</v>
      </c>
      <c r="AZ96" s="97">
        <f>'2-22 - SO 2 - PŘÍSTAVBA O...'!F33</f>
        <v>0</v>
      </c>
      <c r="BA96" s="97">
        <f>'2-22 - SO 2 - PŘÍSTAVBA O...'!F34</f>
        <v>0</v>
      </c>
      <c r="BB96" s="97">
        <f>'2-22 - SO 2 - PŘÍSTAVBA O...'!F35</f>
        <v>0</v>
      </c>
      <c r="BC96" s="97">
        <f>'2-22 - SO 2 - PŘÍSTAVBA O...'!F36</f>
        <v>0</v>
      </c>
      <c r="BD96" s="99">
        <f>'2-22 - SO 2 - PŘÍSTAVBA O...'!F37</f>
        <v>0</v>
      </c>
      <c r="BT96" s="100" t="s">
        <v>83</v>
      </c>
      <c r="BV96" s="100" t="s">
        <v>77</v>
      </c>
      <c r="BW96" s="100" t="s">
        <v>88</v>
      </c>
      <c r="BX96" s="100" t="s">
        <v>5</v>
      </c>
      <c r="CL96" s="100" t="s">
        <v>1</v>
      </c>
      <c r="CM96" s="100" t="s">
        <v>85</v>
      </c>
    </row>
    <row r="97" spans="1:91" s="7" customFormat="1" ht="24.75" customHeight="1">
      <c r="A97" s="90" t="s">
        <v>79</v>
      </c>
      <c r="B97" s="91"/>
      <c r="C97" s="92"/>
      <c r="D97" s="230" t="s">
        <v>89</v>
      </c>
      <c r="E97" s="230"/>
      <c r="F97" s="230"/>
      <c r="G97" s="230"/>
      <c r="H97" s="230"/>
      <c r="I97" s="93"/>
      <c r="J97" s="230" t="s">
        <v>90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1">
        <f>'3-22 - SO 3 - ROZVODY INŽ...'!J30</f>
        <v>0</v>
      </c>
      <c r="AH97" s="232"/>
      <c r="AI97" s="232"/>
      <c r="AJ97" s="232"/>
      <c r="AK97" s="232"/>
      <c r="AL97" s="232"/>
      <c r="AM97" s="232"/>
      <c r="AN97" s="231">
        <f>SUM(AG97,AT97)</f>
        <v>0</v>
      </c>
      <c r="AO97" s="232"/>
      <c r="AP97" s="232"/>
      <c r="AQ97" s="94" t="s">
        <v>82</v>
      </c>
      <c r="AR97" s="95"/>
      <c r="AS97" s="96">
        <v>0</v>
      </c>
      <c r="AT97" s="97">
        <f>ROUND(SUM(AV97:AW97),2)</f>
        <v>0</v>
      </c>
      <c r="AU97" s="98">
        <f>'3-22 - SO 3 - ROZVODY INŽ...'!P118</f>
        <v>0</v>
      </c>
      <c r="AV97" s="97">
        <f>'3-22 - SO 3 - ROZVODY INŽ...'!J33</f>
        <v>0</v>
      </c>
      <c r="AW97" s="97">
        <f>'3-22 - SO 3 - ROZVODY INŽ...'!J34</f>
        <v>0</v>
      </c>
      <c r="AX97" s="97">
        <f>'3-22 - SO 3 - ROZVODY INŽ...'!J35</f>
        <v>0</v>
      </c>
      <c r="AY97" s="97">
        <f>'3-22 - SO 3 - ROZVODY INŽ...'!J36</f>
        <v>0</v>
      </c>
      <c r="AZ97" s="97">
        <f>'3-22 - SO 3 - ROZVODY INŽ...'!F33</f>
        <v>0</v>
      </c>
      <c r="BA97" s="97">
        <f>'3-22 - SO 3 - ROZVODY INŽ...'!F34</f>
        <v>0</v>
      </c>
      <c r="BB97" s="97">
        <f>'3-22 - SO 3 - ROZVODY INŽ...'!F35</f>
        <v>0</v>
      </c>
      <c r="BC97" s="97">
        <f>'3-22 - SO 3 - ROZVODY INŽ...'!F36</f>
        <v>0</v>
      </c>
      <c r="BD97" s="99">
        <f>'3-22 - SO 3 - ROZVODY INŽ...'!F37</f>
        <v>0</v>
      </c>
      <c r="BT97" s="100" t="s">
        <v>83</v>
      </c>
      <c r="BV97" s="100" t="s">
        <v>77</v>
      </c>
      <c r="BW97" s="100" t="s">
        <v>91</v>
      </c>
      <c r="BX97" s="100" t="s">
        <v>5</v>
      </c>
      <c r="CL97" s="100" t="s">
        <v>1</v>
      </c>
      <c r="CM97" s="100" t="s">
        <v>85</v>
      </c>
    </row>
    <row r="98" spans="1:91" s="7" customFormat="1" ht="16.5" customHeight="1">
      <c r="A98" s="90" t="s">
        <v>79</v>
      </c>
      <c r="B98" s="91"/>
      <c r="C98" s="92"/>
      <c r="D98" s="230" t="s">
        <v>92</v>
      </c>
      <c r="E98" s="230"/>
      <c r="F98" s="230"/>
      <c r="G98" s="230"/>
      <c r="H98" s="230"/>
      <c r="I98" s="93"/>
      <c r="J98" s="230" t="s">
        <v>93</v>
      </c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1">
        <f>'4-22 - SO 4 - PŘELOŽKA FO...'!J30</f>
        <v>0</v>
      </c>
      <c r="AH98" s="232"/>
      <c r="AI98" s="232"/>
      <c r="AJ98" s="232"/>
      <c r="AK98" s="232"/>
      <c r="AL98" s="232"/>
      <c r="AM98" s="232"/>
      <c r="AN98" s="231">
        <f>SUM(AG98,AT98)</f>
        <v>0</v>
      </c>
      <c r="AO98" s="232"/>
      <c r="AP98" s="232"/>
      <c r="AQ98" s="94" t="s">
        <v>82</v>
      </c>
      <c r="AR98" s="95"/>
      <c r="AS98" s="101">
        <v>0</v>
      </c>
      <c r="AT98" s="102">
        <f>ROUND(SUM(AV98:AW98),2)</f>
        <v>0</v>
      </c>
      <c r="AU98" s="103">
        <f>'4-22 - SO 4 - PŘELOŽKA FO...'!P126</f>
        <v>0</v>
      </c>
      <c r="AV98" s="102">
        <f>'4-22 - SO 4 - PŘELOŽKA FO...'!J33</f>
        <v>0</v>
      </c>
      <c r="AW98" s="102">
        <f>'4-22 - SO 4 - PŘELOŽKA FO...'!J34</f>
        <v>0</v>
      </c>
      <c r="AX98" s="102">
        <f>'4-22 - SO 4 - PŘELOŽKA FO...'!J35</f>
        <v>0</v>
      </c>
      <c r="AY98" s="102">
        <f>'4-22 - SO 4 - PŘELOŽKA FO...'!J36</f>
        <v>0</v>
      </c>
      <c r="AZ98" s="102">
        <f>'4-22 - SO 4 - PŘELOŽKA FO...'!F33</f>
        <v>0</v>
      </c>
      <c r="BA98" s="102">
        <f>'4-22 - SO 4 - PŘELOŽKA FO...'!F34</f>
        <v>0</v>
      </c>
      <c r="BB98" s="102">
        <f>'4-22 - SO 4 - PŘELOŽKA FO...'!F35</f>
        <v>0</v>
      </c>
      <c r="BC98" s="102">
        <f>'4-22 - SO 4 - PŘELOŽKA FO...'!F36</f>
        <v>0</v>
      </c>
      <c r="BD98" s="104">
        <f>'4-22 - SO 4 - PŘELOŽKA FO...'!F37</f>
        <v>0</v>
      </c>
      <c r="BT98" s="100" t="s">
        <v>83</v>
      </c>
      <c r="BV98" s="100" t="s">
        <v>77</v>
      </c>
      <c r="BW98" s="100" t="s">
        <v>94</v>
      </c>
      <c r="BX98" s="100" t="s">
        <v>5</v>
      </c>
      <c r="CL98" s="100" t="s">
        <v>1</v>
      </c>
      <c r="CM98" s="100" t="s">
        <v>85</v>
      </c>
    </row>
    <row r="99" spans="1:91" s="2" customFormat="1" ht="30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9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sheetProtection algorithmName="SHA-512" hashValue="Imc6zNO/5AT4+XGoB0RtrRuhUiUgR/Zxep0ZSPDZU0tClkf1inCGlZcYjXsrbsJT3RpVK/C/4H7a98P7MaUdmQ==" saltValue="j670A2cKSyoghZZB718dWgo/2q1iqED5mzgIhtSyo3Jhkj7bmjkBIjXZTsEQHU11+Bwi1DBeNDcjnrsX7Yway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-22 - SO 1 - STÁVAJÍCÍ O...'!C2" display="/"/>
    <hyperlink ref="A96" location="'2-22 - SO 2 - PŘÍSTAVBA O...'!C2" display="/"/>
    <hyperlink ref="A97" location="'3-22 - SO 3 - ROZVODY INŽ...'!C2" display="/"/>
    <hyperlink ref="A98" location="'4-22 - SO 4 - PŘELOŽKA F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84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customHeight="1">
      <c r="B4" s="17"/>
      <c r="D4" s="107" t="s">
        <v>95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PŘÍSTAVBA A REVITALIZACE OBJEKTU ZELTR AGRO a.s.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96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97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>ZELTR AGRO a.s. IČ: 25541439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ROUND((SUM(BE130:BE206)),  2)</f>
        <v>0</v>
      </c>
      <c r="G33" s="31"/>
      <c r="H33" s="31"/>
      <c r="I33" s="121">
        <v>0.21</v>
      </c>
      <c r="J33" s="120">
        <f>ROUND(((SUM(BE130:BE206))*I33),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ROUND((SUM(BF130:BF206)),  2)</f>
        <v>0</v>
      </c>
      <c r="G34" s="31"/>
      <c r="H34" s="31"/>
      <c r="I34" s="121">
        <v>0.15</v>
      </c>
      <c r="J34" s="120">
        <f>ROUND(((SUM(BF130:BF206))*I34),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ROUND((SUM(BG130:BG206)),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ROUND((SUM(BH130:BH206)),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ROUND((SUM(BI130:BI206)),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PŘÍSTAVBA A REVITALIZACE OBJEKTU ZELTR AGRO a.s.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14" t="str">
        <f>E9</f>
        <v>1/22 - SO 1 - STÁVAJÍCÍ OBJEKT (ocelová hala)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TROUBKY (519651)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ZELTR AGRO a.s. IČ: 25541439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J130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1:31" s="9" customFormat="1" ht="24.95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J131</f>
        <v>0</v>
      </c>
      <c r="K97" s="145"/>
      <c r="L97" s="149"/>
    </row>
    <row r="98" spans="1:31" s="10" customFormat="1" ht="19.899999999999999" customHeight="1">
      <c r="B98" s="150"/>
      <c r="C98" s="151"/>
      <c r="D98" s="152" t="s">
        <v>104</v>
      </c>
      <c r="E98" s="153"/>
      <c r="F98" s="153"/>
      <c r="G98" s="153"/>
      <c r="H98" s="153"/>
      <c r="I98" s="153"/>
      <c r="J98" s="154">
        <f>J132</f>
        <v>0</v>
      </c>
      <c r="K98" s="151"/>
      <c r="L98" s="155"/>
    </row>
    <row r="99" spans="1:31" s="10" customFormat="1" ht="19.899999999999999" customHeight="1">
      <c r="B99" s="150"/>
      <c r="C99" s="151"/>
      <c r="D99" s="152" t="s">
        <v>105</v>
      </c>
      <c r="E99" s="153"/>
      <c r="F99" s="153"/>
      <c r="G99" s="153"/>
      <c r="H99" s="153"/>
      <c r="I99" s="153"/>
      <c r="J99" s="154">
        <f>J139</f>
        <v>0</v>
      </c>
      <c r="K99" s="151"/>
      <c r="L99" s="155"/>
    </row>
    <row r="100" spans="1:31" s="10" customFormat="1" ht="19.899999999999999" customHeight="1">
      <c r="B100" s="150"/>
      <c r="C100" s="151"/>
      <c r="D100" s="152" t="s">
        <v>106</v>
      </c>
      <c r="E100" s="153"/>
      <c r="F100" s="153"/>
      <c r="G100" s="153"/>
      <c r="H100" s="153"/>
      <c r="I100" s="153"/>
      <c r="J100" s="154">
        <f>J146</f>
        <v>0</v>
      </c>
      <c r="K100" s="151"/>
      <c r="L100" s="155"/>
    </row>
    <row r="101" spans="1:31" s="10" customFormat="1" ht="19.899999999999999" customHeight="1">
      <c r="B101" s="150"/>
      <c r="C101" s="151"/>
      <c r="D101" s="152" t="s">
        <v>107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1:31" s="10" customFormat="1" ht="19.899999999999999" customHeight="1">
      <c r="B102" s="150"/>
      <c r="C102" s="151"/>
      <c r="D102" s="152" t="s">
        <v>108</v>
      </c>
      <c r="E102" s="153"/>
      <c r="F102" s="153"/>
      <c r="G102" s="153"/>
      <c r="H102" s="153"/>
      <c r="I102" s="153"/>
      <c r="J102" s="154">
        <f>J160</f>
        <v>0</v>
      </c>
      <c r="K102" s="151"/>
      <c r="L102" s="155"/>
    </row>
    <row r="103" spans="1:31" s="10" customFormat="1" ht="19.899999999999999" customHeight="1">
      <c r="B103" s="150"/>
      <c r="C103" s="151"/>
      <c r="D103" s="152" t="s">
        <v>109</v>
      </c>
      <c r="E103" s="153"/>
      <c r="F103" s="153"/>
      <c r="G103" s="153"/>
      <c r="H103" s="153"/>
      <c r="I103" s="153"/>
      <c r="J103" s="154">
        <f>J171</f>
        <v>0</v>
      </c>
      <c r="K103" s="151"/>
      <c r="L103" s="155"/>
    </row>
    <row r="104" spans="1:31" s="9" customFormat="1" ht="24.95" customHeight="1">
      <c r="B104" s="144"/>
      <c r="C104" s="145"/>
      <c r="D104" s="146" t="s">
        <v>110</v>
      </c>
      <c r="E104" s="147"/>
      <c r="F104" s="147"/>
      <c r="G104" s="147"/>
      <c r="H104" s="147"/>
      <c r="I104" s="147"/>
      <c r="J104" s="148">
        <f>J177</f>
        <v>0</v>
      </c>
      <c r="K104" s="145"/>
      <c r="L104" s="149"/>
    </row>
    <row r="105" spans="1:31" s="10" customFormat="1" ht="19.899999999999999" customHeight="1">
      <c r="B105" s="150"/>
      <c r="C105" s="151"/>
      <c r="D105" s="152" t="s">
        <v>111</v>
      </c>
      <c r="E105" s="153"/>
      <c r="F105" s="153"/>
      <c r="G105" s="153"/>
      <c r="H105" s="153"/>
      <c r="I105" s="153"/>
      <c r="J105" s="154">
        <f>J178</f>
        <v>0</v>
      </c>
      <c r="K105" s="151"/>
      <c r="L105" s="155"/>
    </row>
    <row r="106" spans="1:31" s="10" customFormat="1" ht="19.899999999999999" customHeight="1">
      <c r="B106" s="150"/>
      <c r="C106" s="151"/>
      <c r="D106" s="152" t="s">
        <v>112</v>
      </c>
      <c r="E106" s="153"/>
      <c r="F106" s="153"/>
      <c r="G106" s="153"/>
      <c r="H106" s="153"/>
      <c r="I106" s="153"/>
      <c r="J106" s="154">
        <f>J181</f>
        <v>0</v>
      </c>
      <c r="K106" s="151"/>
      <c r="L106" s="155"/>
    </row>
    <row r="107" spans="1:31" s="10" customFormat="1" ht="19.899999999999999" customHeight="1">
      <c r="B107" s="150"/>
      <c r="C107" s="151"/>
      <c r="D107" s="152" t="s">
        <v>113</v>
      </c>
      <c r="E107" s="153"/>
      <c r="F107" s="153"/>
      <c r="G107" s="153"/>
      <c r="H107" s="153"/>
      <c r="I107" s="153"/>
      <c r="J107" s="154">
        <f>J187</f>
        <v>0</v>
      </c>
      <c r="K107" s="151"/>
      <c r="L107" s="155"/>
    </row>
    <row r="108" spans="1:31" s="10" customFormat="1" ht="19.899999999999999" customHeight="1">
      <c r="B108" s="150"/>
      <c r="C108" s="151"/>
      <c r="D108" s="152" t="s">
        <v>114</v>
      </c>
      <c r="E108" s="153"/>
      <c r="F108" s="153"/>
      <c r="G108" s="153"/>
      <c r="H108" s="153"/>
      <c r="I108" s="153"/>
      <c r="J108" s="154">
        <f>J191</f>
        <v>0</v>
      </c>
      <c r="K108" s="151"/>
      <c r="L108" s="155"/>
    </row>
    <row r="109" spans="1:31" s="10" customFormat="1" ht="19.899999999999999" customHeight="1">
      <c r="B109" s="150"/>
      <c r="C109" s="151"/>
      <c r="D109" s="152" t="s">
        <v>115</v>
      </c>
      <c r="E109" s="153"/>
      <c r="F109" s="153"/>
      <c r="G109" s="153"/>
      <c r="H109" s="153"/>
      <c r="I109" s="153"/>
      <c r="J109" s="154">
        <f>J200</f>
        <v>0</v>
      </c>
      <c r="K109" s="151"/>
      <c r="L109" s="155"/>
    </row>
    <row r="110" spans="1:31" s="10" customFormat="1" ht="19.899999999999999" customHeight="1">
      <c r="B110" s="150"/>
      <c r="C110" s="151"/>
      <c r="D110" s="152" t="s">
        <v>116</v>
      </c>
      <c r="E110" s="153"/>
      <c r="F110" s="153"/>
      <c r="G110" s="153"/>
      <c r="H110" s="153"/>
      <c r="I110" s="153"/>
      <c r="J110" s="154">
        <f>J202</f>
        <v>0</v>
      </c>
      <c r="K110" s="151"/>
      <c r="L110" s="155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117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62" t="str">
        <f>E7</f>
        <v>PŘÍSTAVBA A REVITALIZACE OBJEKTU ZELTR AGRO a.s.</v>
      </c>
      <c r="F120" s="263"/>
      <c r="G120" s="263"/>
      <c r="H120" s="26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96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14" t="str">
        <f>E9</f>
        <v>1/22 - SO 1 - STÁVAJÍCÍ OBJEKT (ocelová hala)</v>
      </c>
      <c r="F122" s="264"/>
      <c r="G122" s="264"/>
      <c r="H122" s="264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20</v>
      </c>
      <c r="D124" s="33"/>
      <c r="E124" s="33"/>
      <c r="F124" s="24" t="str">
        <f>F12</f>
        <v>TROUBKY (519651)</v>
      </c>
      <c r="G124" s="33"/>
      <c r="H124" s="33"/>
      <c r="I124" s="26" t="s">
        <v>22</v>
      </c>
      <c r="J124" s="63" t="str">
        <f>IF(J12="","",J12)</f>
        <v>24. 2. 2022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24</v>
      </c>
      <c r="D126" s="33"/>
      <c r="E126" s="33"/>
      <c r="F126" s="24" t="str">
        <f>E15</f>
        <v>ZELTR AGRO a.s. IČ: 25541439</v>
      </c>
      <c r="G126" s="33"/>
      <c r="H126" s="33"/>
      <c r="I126" s="26" t="s">
        <v>30</v>
      </c>
      <c r="J126" s="29" t="str">
        <f>E21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28</v>
      </c>
      <c r="D127" s="33"/>
      <c r="E127" s="33"/>
      <c r="F127" s="24" t="str">
        <f>IF(E18="","",E18)</f>
        <v>Vyplň údaj</v>
      </c>
      <c r="G127" s="33"/>
      <c r="H127" s="33"/>
      <c r="I127" s="26" t="s">
        <v>33</v>
      </c>
      <c r="J127" s="29" t="str">
        <f>E24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56"/>
      <c r="B129" s="157"/>
      <c r="C129" s="158" t="s">
        <v>118</v>
      </c>
      <c r="D129" s="159" t="s">
        <v>60</v>
      </c>
      <c r="E129" s="159" t="s">
        <v>56</v>
      </c>
      <c r="F129" s="159" t="s">
        <v>57</v>
      </c>
      <c r="G129" s="159" t="s">
        <v>119</v>
      </c>
      <c r="H129" s="159" t="s">
        <v>120</v>
      </c>
      <c r="I129" s="159" t="s">
        <v>121</v>
      </c>
      <c r="J129" s="160" t="s">
        <v>100</v>
      </c>
      <c r="K129" s="161" t="s">
        <v>122</v>
      </c>
      <c r="L129" s="162"/>
      <c r="M129" s="72" t="s">
        <v>1</v>
      </c>
      <c r="N129" s="73" t="s">
        <v>39</v>
      </c>
      <c r="O129" s="73" t="s">
        <v>123</v>
      </c>
      <c r="P129" s="73" t="s">
        <v>124</v>
      </c>
      <c r="Q129" s="73" t="s">
        <v>125</v>
      </c>
      <c r="R129" s="73" t="s">
        <v>126</v>
      </c>
      <c r="S129" s="73" t="s">
        <v>127</v>
      </c>
      <c r="T129" s="74" t="s">
        <v>128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5" s="2" customFormat="1" ht="22.9" customHeight="1">
      <c r="A130" s="31"/>
      <c r="B130" s="32"/>
      <c r="C130" s="79" t="s">
        <v>129</v>
      </c>
      <c r="D130" s="33"/>
      <c r="E130" s="33"/>
      <c r="F130" s="33"/>
      <c r="G130" s="33"/>
      <c r="H130" s="33"/>
      <c r="I130" s="33"/>
      <c r="J130" s="163">
        <f>BK130</f>
        <v>0</v>
      </c>
      <c r="K130" s="33"/>
      <c r="L130" s="36"/>
      <c r="M130" s="75"/>
      <c r="N130" s="164"/>
      <c r="O130" s="76"/>
      <c r="P130" s="165">
        <f>P131+P177</f>
        <v>0</v>
      </c>
      <c r="Q130" s="76"/>
      <c r="R130" s="165">
        <f>R131+R177</f>
        <v>426.40795734</v>
      </c>
      <c r="S130" s="76"/>
      <c r="T130" s="166">
        <f>T131+T177</f>
        <v>117.4648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74</v>
      </c>
      <c r="AU130" s="14" t="s">
        <v>102</v>
      </c>
      <c r="BK130" s="167">
        <f>BK131+BK177</f>
        <v>0</v>
      </c>
    </row>
    <row r="131" spans="1:65" s="12" customFormat="1" ht="25.9" customHeight="1">
      <c r="B131" s="168"/>
      <c r="C131" s="169"/>
      <c r="D131" s="170" t="s">
        <v>74</v>
      </c>
      <c r="E131" s="171" t="s">
        <v>130</v>
      </c>
      <c r="F131" s="171" t="s">
        <v>131</v>
      </c>
      <c r="G131" s="169"/>
      <c r="H131" s="169"/>
      <c r="I131" s="172"/>
      <c r="J131" s="173">
        <f>BK131</f>
        <v>0</v>
      </c>
      <c r="K131" s="169"/>
      <c r="L131" s="174"/>
      <c r="M131" s="175"/>
      <c r="N131" s="176"/>
      <c r="O131" s="176"/>
      <c r="P131" s="177">
        <f>P132+P139+P146+P151+P160+P171</f>
        <v>0</v>
      </c>
      <c r="Q131" s="176"/>
      <c r="R131" s="177">
        <f>R132+R139+R146+R151+R160+R171</f>
        <v>424.33962114000002</v>
      </c>
      <c r="S131" s="176"/>
      <c r="T131" s="178">
        <f>T132+T139+T146+T151+T160+T171</f>
        <v>100.97199999999999</v>
      </c>
      <c r="AR131" s="179" t="s">
        <v>83</v>
      </c>
      <c r="AT131" s="180" t="s">
        <v>74</v>
      </c>
      <c r="AU131" s="180" t="s">
        <v>75</v>
      </c>
      <c r="AY131" s="179" t="s">
        <v>132</v>
      </c>
      <c r="BK131" s="181">
        <f>BK132+BK139+BK146+BK151+BK160+BK171</f>
        <v>0</v>
      </c>
    </row>
    <row r="132" spans="1:65" s="12" customFormat="1" ht="22.9" customHeight="1">
      <c r="B132" s="168"/>
      <c r="C132" s="169"/>
      <c r="D132" s="170" t="s">
        <v>74</v>
      </c>
      <c r="E132" s="182" t="s">
        <v>85</v>
      </c>
      <c r="F132" s="182" t="s">
        <v>133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SUM(P133:P138)</f>
        <v>0</v>
      </c>
      <c r="Q132" s="176"/>
      <c r="R132" s="177">
        <f>SUM(R133:R138)</f>
        <v>151.09183253999998</v>
      </c>
      <c r="S132" s="176"/>
      <c r="T132" s="178">
        <f>SUM(T133:T138)</f>
        <v>0</v>
      </c>
      <c r="AR132" s="179" t="s">
        <v>83</v>
      </c>
      <c r="AT132" s="180" t="s">
        <v>74</v>
      </c>
      <c r="AU132" s="180" t="s">
        <v>83</v>
      </c>
      <c r="AY132" s="179" t="s">
        <v>132</v>
      </c>
      <c r="BK132" s="181">
        <f>SUM(BK133:BK138)</f>
        <v>0</v>
      </c>
    </row>
    <row r="133" spans="1:65" s="2" customFormat="1" ht="21.75" customHeight="1">
      <c r="A133" s="31"/>
      <c r="B133" s="32"/>
      <c r="C133" s="184" t="s">
        <v>134</v>
      </c>
      <c r="D133" s="184" t="s">
        <v>135</v>
      </c>
      <c r="E133" s="185" t="s">
        <v>136</v>
      </c>
      <c r="F133" s="186" t="s">
        <v>137</v>
      </c>
      <c r="G133" s="187" t="s">
        <v>138</v>
      </c>
      <c r="H133" s="188">
        <v>3.762</v>
      </c>
      <c r="I133" s="189"/>
      <c r="J133" s="190">
        <f t="shared" ref="J133:J138" si="0">ROUND(I133*H133,2)</f>
        <v>0</v>
      </c>
      <c r="K133" s="191"/>
      <c r="L133" s="36"/>
      <c r="M133" s="192" t="s">
        <v>1</v>
      </c>
      <c r="N133" s="193" t="s">
        <v>40</v>
      </c>
      <c r="O133" s="68"/>
      <c r="P133" s="194">
        <f t="shared" ref="P133:P138" si="1">O133*H133</f>
        <v>0</v>
      </c>
      <c r="Q133" s="194">
        <v>1.05962</v>
      </c>
      <c r="R133" s="194">
        <f t="shared" ref="R133:R138" si="2">Q133*H133</f>
        <v>3.9862904399999999</v>
      </c>
      <c r="S133" s="194">
        <v>0</v>
      </c>
      <c r="T133" s="195">
        <f t="shared" ref="T133:T138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139</v>
      </c>
      <c r="AT133" s="196" t="s">
        <v>135</v>
      </c>
      <c r="AU133" s="196" t="s">
        <v>85</v>
      </c>
      <c r="AY133" s="14" t="s">
        <v>132</v>
      </c>
      <c r="BE133" s="197">
        <f t="shared" ref="BE133:BE138" si="4">IF(N133="základní",J133,0)</f>
        <v>0</v>
      </c>
      <c r="BF133" s="197">
        <f t="shared" ref="BF133:BF138" si="5">IF(N133="snížená",J133,0)</f>
        <v>0</v>
      </c>
      <c r="BG133" s="197">
        <f t="shared" ref="BG133:BG138" si="6">IF(N133="zákl. přenesená",J133,0)</f>
        <v>0</v>
      </c>
      <c r="BH133" s="197">
        <f t="shared" ref="BH133:BH138" si="7">IF(N133="sníž. přenesená",J133,0)</f>
        <v>0</v>
      </c>
      <c r="BI133" s="197">
        <f t="shared" ref="BI133:BI138" si="8">IF(N133="nulová",J133,0)</f>
        <v>0</v>
      </c>
      <c r="BJ133" s="14" t="s">
        <v>83</v>
      </c>
      <c r="BK133" s="197">
        <f t="shared" ref="BK133:BK138" si="9">ROUND(I133*H133,2)</f>
        <v>0</v>
      </c>
      <c r="BL133" s="14" t="s">
        <v>139</v>
      </c>
      <c r="BM133" s="196" t="s">
        <v>140</v>
      </c>
    </row>
    <row r="134" spans="1:65" s="2" customFormat="1" ht="21.75" customHeight="1">
      <c r="A134" s="31"/>
      <c r="B134" s="32"/>
      <c r="C134" s="184" t="s">
        <v>141</v>
      </c>
      <c r="D134" s="184" t="s">
        <v>135</v>
      </c>
      <c r="E134" s="185" t="s">
        <v>142</v>
      </c>
      <c r="F134" s="186" t="s">
        <v>143</v>
      </c>
      <c r="G134" s="187" t="s">
        <v>138</v>
      </c>
      <c r="H134" s="188">
        <v>0.1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40</v>
      </c>
      <c r="O134" s="68"/>
      <c r="P134" s="194">
        <f t="shared" si="1"/>
        <v>0</v>
      </c>
      <c r="Q134" s="194">
        <v>1.06277</v>
      </c>
      <c r="R134" s="194">
        <f t="shared" si="2"/>
        <v>0.10627700000000001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139</v>
      </c>
      <c r="AT134" s="196" t="s">
        <v>135</v>
      </c>
      <c r="AU134" s="196" t="s">
        <v>85</v>
      </c>
      <c r="AY134" s="14" t="s">
        <v>132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83</v>
      </c>
      <c r="BK134" s="197">
        <f t="shared" si="9"/>
        <v>0</v>
      </c>
      <c r="BL134" s="14" t="s">
        <v>139</v>
      </c>
      <c r="BM134" s="196" t="s">
        <v>144</v>
      </c>
    </row>
    <row r="135" spans="1:65" s="2" customFormat="1" ht="21.75" customHeight="1">
      <c r="A135" s="31"/>
      <c r="B135" s="32"/>
      <c r="C135" s="184" t="s">
        <v>145</v>
      </c>
      <c r="D135" s="184" t="s">
        <v>135</v>
      </c>
      <c r="E135" s="185" t="s">
        <v>146</v>
      </c>
      <c r="F135" s="186" t="s">
        <v>147</v>
      </c>
      <c r="G135" s="187" t="s">
        <v>148</v>
      </c>
      <c r="H135" s="188">
        <v>6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40</v>
      </c>
      <c r="O135" s="68"/>
      <c r="P135" s="194">
        <f t="shared" si="1"/>
        <v>0</v>
      </c>
      <c r="Q135" s="194">
        <v>2.45329</v>
      </c>
      <c r="R135" s="194">
        <f t="shared" si="2"/>
        <v>14.71974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139</v>
      </c>
      <c r="AT135" s="196" t="s">
        <v>135</v>
      </c>
      <c r="AU135" s="196" t="s">
        <v>85</v>
      </c>
      <c r="AY135" s="14" t="s">
        <v>132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83</v>
      </c>
      <c r="BK135" s="197">
        <f t="shared" si="9"/>
        <v>0</v>
      </c>
      <c r="BL135" s="14" t="s">
        <v>139</v>
      </c>
      <c r="BM135" s="196" t="s">
        <v>149</v>
      </c>
    </row>
    <row r="136" spans="1:65" s="2" customFormat="1" ht="33" customHeight="1">
      <c r="A136" s="31"/>
      <c r="B136" s="32"/>
      <c r="C136" s="184" t="s">
        <v>8</v>
      </c>
      <c r="D136" s="184" t="s">
        <v>135</v>
      </c>
      <c r="E136" s="185" t="s">
        <v>150</v>
      </c>
      <c r="F136" s="186" t="s">
        <v>151</v>
      </c>
      <c r="G136" s="187" t="s">
        <v>148</v>
      </c>
      <c r="H136" s="188">
        <v>53.44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40</v>
      </c>
      <c r="O136" s="68"/>
      <c r="P136" s="194">
        <f t="shared" si="1"/>
        <v>0</v>
      </c>
      <c r="Q136" s="194">
        <v>2.45329</v>
      </c>
      <c r="R136" s="194">
        <f t="shared" si="2"/>
        <v>131.10381759999999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139</v>
      </c>
      <c r="AT136" s="196" t="s">
        <v>135</v>
      </c>
      <c r="AU136" s="196" t="s">
        <v>85</v>
      </c>
      <c r="AY136" s="14" t="s">
        <v>132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83</v>
      </c>
      <c r="BK136" s="197">
        <f t="shared" si="9"/>
        <v>0</v>
      </c>
      <c r="BL136" s="14" t="s">
        <v>139</v>
      </c>
      <c r="BM136" s="196" t="s">
        <v>152</v>
      </c>
    </row>
    <row r="137" spans="1:65" s="2" customFormat="1" ht="21.75" customHeight="1">
      <c r="A137" s="31"/>
      <c r="B137" s="32"/>
      <c r="C137" s="184" t="s">
        <v>153</v>
      </c>
      <c r="D137" s="184" t="s">
        <v>135</v>
      </c>
      <c r="E137" s="185" t="s">
        <v>154</v>
      </c>
      <c r="F137" s="186" t="s">
        <v>155</v>
      </c>
      <c r="G137" s="187" t="s">
        <v>156</v>
      </c>
      <c r="H137" s="188">
        <v>427.53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40</v>
      </c>
      <c r="O137" s="68"/>
      <c r="P137" s="194">
        <f t="shared" si="1"/>
        <v>0</v>
      </c>
      <c r="Q137" s="194">
        <v>2.7499999999999998E-3</v>
      </c>
      <c r="R137" s="194">
        <f t="shared" si="2"/>
        <v>1.1757074999999999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139</v>
      </c>
      <c r="AT137" s="196" t="s">
        <v>135</v>
      </c>
      <c r="AU137" s="196" t="s">
        <v>85</v>
      </c>
      <c r="AY137" s="14" t="s">
        <v>132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83</v>
      </c>
      <c r="BK137" s="197">
        <f t="shared" si="9"/>
        <v>0</v>
      </c>
      <c r="BL137" s="14" t="s">
        <v>139</v>
      </c>
      <c r="BM137" s="196" t="s">
        <v>157</v>
      </c>
    </row>
    <row r="138" spans="1:65" s="2" customFormat="1" ht="21.75" customHeight="1">
      <c r="A138" s="31"/>
      <c r="B138" s="32"/>
      <c r="C138" s="184" t="s">
        <v>158</v>
      </c>
      <c r="D138" s="184" t="s">
        <v>135</v>
      </c>
      <c r="E138" s="185" t="s">
        <v>159</v>
      </c>
      <c r="F138" s="186" t="s">
        <v>160</v>
      </c>
      <c r="G138" s="187" t="s">
        <v>156</v>
      </c>
      <c r="H138" s="188">
        <v>427.53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40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139</v>
      </c>
      <c r="AT138" s="196" t="s">
        <v>135</v>
      </c>
      <c r="AU138" s="196" t="s">
        <v>85</v>
      </c>
      <c r="AY138" s="14" t="s">
        <v>132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83</v>
      </c>
      <c r="BK138" s="197">
        <f t="shared" si="9"/>
        <v>0</v>
      </c>
      <c r="BL138" s="14" t="s">
        <v>139</v>
      </c>
      <c r="BM138" s="196" t="s">
        <v>161</v>
      </c>
    </row>
    <row r="139" spans="1:65" s="12" customFormat="1" ht="22.9" customHeight="1">
      <c r="B139" s="168"/>
      <c r="C139" s="169"/>
      <c r="D139" s="170" t="s">
        <v>74</v>
      </c>
      <c r="E139" s="182" t="s">
        <v>162</v>
      </c>
      <c r="F139" s="182" t="s">
        <v>163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SUM(P140:P145)</f>
        <v>0</v>
      </c>
      <c r="Q139" s="176"/>
      <c r="R139" s="177">
        <f>SUM(R140:R145)</f>
        <v>28.51416</v>
      </c>
      <c r="S139" s="176"/>
      <c r="T139" s="178">
        <f>SUM(T140:T145)</f>
        <v>0</v>
      </c>
      <c r="AR139" s="179" t="s">
        <v>83</v>
      </c>
      <c r="AT139" s="180" t="s">
        <v>74</v>
      </c>
      <c r="AU139" s="180" t="s">
        <v>83</v>
      </c>
      <c r="AY139" s="179" t="s">
        <v>132</v>
      </c>
      <c r="BK139" s="181">
        <f>SUM(BK140:BK145)</f>
        <v>0</v>
      </c>
    </row>
    <row r="140" spans="1:65" s="2" customFormat="1" ht="33" customHeight="1">
      <c r="A140" s="31"/>
      <c r="B140" s="32"/>
      <c r="C140" s="184" t="s">
        <v>164</v>
      </c>
      <c r="D140" s="184" t="s">
        <v>135</v>
      </c>
      <c r="E140" s="185" t="s">
        <v>165</v>
      </c>
      <c r="F140" s="186" t="s">
        <v>166</v>
      </c>
      <c r="G140" s="187" t="s">
        <v>156</v>
      </c>
      <c r="H140" s="188">
        <v>72</v>
      </c>
      <c r="I140" s="189"/>
      <c r="J140" s="190">
        <f t="shared" ref="J140:J145" si="10">ROUND(I140*H140,2)</f>
        <v>0</v>
      </c>
      <c r="K140" s="191"/>
      <c r="L140" s="36"/>
      <c r="M140" s="192" t="s">
        <v>1</v>
      </c>
      <c r="N140" s="193" t="s">
        <v>40</v>
      </c>
      <c r="O140" s="68"/>
      <c r="P140" s="194">
        <f t="shared" ref="P140:P145" si="11">O140*H140</f>
        <v>0</v>
      </c>
      <c r="Q140" s="194">
        <v>0.28722999999999999</v>
      </c>
      <c r="R140" s="194">
        <f t="shared" ref="R140:R145" si="12">Q140*H140</f>
        <v>20.68056</v>
      </c>
      <c r="S140" s="194">
        <v>0</v>
      </c>
      <c r="T140" s="195">
        <f t="shared" ref="T140:T145" si="13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134</v>
      </c>
      <c r="AT140" s="196" t="s">
        <v>135</v>
      </c>
      <c r="AU140" s="196" t="s">
        <v>85</v>
      </c>
      <c r="AY140" s="14" t="s">
        <v>132</v>
      </c>
      <c r="BE140" s="197">
        <f t="shared" ref="BE140:BE145" si="14">IF(N140="základní",J140,0)</f>
        <v>0</v>
      </c>
      <c r="BF140" s="197">
        <f t="shared" ref="BF140:BF145" si="15">IF(N140="snížená",J140,0)</f>
        <v>0</v>
      </c>
      <c r="BG140" s="197">
        <f t="shared" ref="BG140:BG145" si="16">IF(N140="zákl. přenesená",J140,0)</f>
        <v>0</v>
      </c>
      <c r="BH140" s="197">
        <f t="shared" ref="BH140:BH145" si="17">IF(N140="sníž. přenesená",J140,0)</f>
        <v>0</v>
      </c>
      <c r="BI140" s="197">
        <f t="shared" ref="BI140:BI145" si="18">IF(N140="nulová",J140,0)</f>
        <v>0</v>
      </c>
      <c r="BJ140" s="14" t="s">
        <v>83</v>
      </c>
      <c r="BK140" s="197">
        <f t="shared" ref="BK140:BK145" si="19">ROUND(I140*H140,2)</f>
        <v>0</v>
      </c>
      <c r="BL140" s="14" t="s">
        <v>134</v>
      </c>
      <c r="BM140" s="196" t="s">
        <v>167</v>
      </c>
    </row>
    <row r="141" spans="1:65" s="2" customFormat="1" ht="33" customHeight="1">
      <c r="A141" s="31"/>
      <c r="B141" s="32"/>
      <c r="C141" s="184" t="s">
        <v>168</v>
      </c>
      <c r="D141" s="184" t="s">
        <v>135</v>
      </c>
      <c r="E141" s="185" t="s">
        <v>169</v>
      </c>
      <c r="F141" s="186" t="s">
        <v>170</v>
      </c>
      <c r="G141" s="187" t="s">
        <v>156</v>
      </c>
      <c r="H141" s="188">
        <v>480</v>
      </c>
      <c r="I141" s="189"/>
      <c r="J141" s="190">
        <f t="shared" si="10"/>
        <v>0</v>
      </c>
      <c r="K141" s="191"/>
      <c r="L141" s="36"/>
      <c r="M141" s="192" t="s">
        <v>1</v>
      </c>
      <c r="N141" s="193" t="s">
        <v>40</v>
      </c>
      <c r="O141" s="68"/>
      <c r="P141" s="194">
        <f t="shared" si="11"/>
        <v>0</v>
      </c>
      <c r="Q141" s="194">
        <v>0</v>
      </c>
      <c r="R141" s="194">
        <f t="shared" si="12"/>
        <v>0</v>
      </c>
      <c r="S141" s="194">
        <v>0</v>
      </c>
      <c r="T141" s="195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139</v>
      </c>
      <c r="AT141" s="196" t="s">
        <v>135</v>
      </c>
      <c r="AU141" s="196" t="s">
        <v>85</v>
      </c>
      <c r="AY141" s="14" t="s">
        <v>132</v>
      </c>
      <c r="BE141" s="197">
        <f t="shared" si="14"/>
        <v>0</v>
      </c>
      <c r="BF141" s="197">
        <f t="shared" si="15"/>
        <v>0</v>
      </c>
      <c r="BG141" s="197">
        <f t="shared" si="16"/>
        <v>0</v>
      </c>
      <c r="BH141" s="197">
        <f t="shared" si="17"/>
        <v>0</v>
      </c>
      <c r="BI141" s="197">
        <f t="shared" si="18"/>
        <v>0</v>
      </c>
      <c r="BJ141" s="14" t="s">
        <v>83</v>
      </c>
      <c r="BK141" s="197">
        <f t="shared" si="19"/>
        <v>0</v>
      </c>
      <c r="BL141" s="14" t="s">
        <v>139</v>
      </c>
      <c r="BM141" s="196" t="s">
        <v>171</v>
      </c>
    </row>
    <row r="142" spans="1:65" s="2" customFormat="1" ht="21.75" customHeight="1">
      <c r="A142" s="31"/>
      <c r="B142" s="32"/>
      <c r="C142" s="184" t="s">
        <v>172</v>
      </c>
      <c r="D142" s="184" t="s">
        <v>135</v>
      </c>
      <c r="E142" s="185" t="s">
        <v>173</v>
      </c>
      <c r="F142" s="186" t="s">
        <v>174</v>
      </c>
      <c r="G142" s="187" t="s">
        <v>156</v>
      </c>
      <c r="H142" s="188">
        <v>420</v>
      </c>
      <c r="I142" s="189"/>
      <c r="J142" s="190">
        <f t="shared" si="10"/>
        <v>0</v>
      </c>
      <c r="K142" s="191"/>
      <c r="L142" s="36"/>
      <c r="M142" s="192" t="s">
        <v>1</v>
      </c>
      <c r="N142" s="193" t="s">
        <v>40</v>
      </c>
      <c r="O142" s="68"/>
      <c r="P142" s="194">
        <f t="shared" si="11"/>
        <v>0</v>
      </c>
      <c r="Q142" s="194">
        <v>2.7999999999999998E-4</v>
      </c>
      <c r="R142" s="194">
        <f t="shared" si="12"/>
        <v>0.1176</v>
      </c>
      <c r="S142" s="194">
        <v>0</v>
      </c>
      <c r="T142" s="195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134</v>
      </c>
      <c r="AT142" s="196" t="s">
        <v>135</v>
      </c>
      <c r="AU142" s="196" t="s">
        <v>85</v>
      </c>
      <c r="AY142" s="14" t="s">
        <v>132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83</v>
      </c>
      <c r="BK142" s="197">
        <f t="shared" si="19"/>
        <v>0</v>
      </c>
      <c r="BL142" s="14" t="s">
        <v>134</v>
      </c>
      <c r="BM142" s="196" t="s">
        <v>175</v>
      </c>
    </row>
    <row r="143" spans="1:65" s="2" customFormat="1" ht="21.75" customHeight="1">
      <c r="A143" s="31"/>
      <c r="B143" s="32"/>
      <c r="C143" s="198" t="s">
        <v>176</v>
      </c>
      <c r="D143" s="198" t="s">
        <v>177</v>
      </c>
      <c r="E143" s="199" t="s">
        <v>178</v>
      </c>
      <c r="F143" s="200" t="s">
        <v>179</v>
      </c>
      <c r="G143" s="201" t="s">
        <v>156</v>
      </c>
      <c r="H143" s="202">
        <v>420</v>
      </c>
      <c r="I143" s="203"/>
      <c r="J143" s="204">
        <f t="shared" si="10"/>
        <v>0</v>
      </c>
      <c r="K143" s="205"/>
      <c r="L143" s="206"/>
      <c r="M143" s="207" t="s">
        <v>1</v>
      </c>
      <c r="N143" s="208" t="s">
        <v>40</v>
      </c>
      <c r="O143" s="68"/>
      <c r="P143" s="194">
        <f t="shared" si="11"/>
        <v>0</v>
      </c>
      <c r="Q143" s="194">
        <v>5.0000000000000001E-3</v>
      </c>
      <c r="R143" s="194">
        <f t="shared" si="12"/>
        <v>2.1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180</v>
      </c>
      <c r="AT143" s="196" t="s">
        <v>177</v>
      </c>
      <c r="AU143" s="196" t="s">
        <v>85</v>
      </c>
      <c r="AY143" s="14" t="s">
        <v>132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83</v>
      </c>
      <c r="BK143" s="197">
        <f t="shared" si="19"/>
        <v>0</v>
      </c>
      <c r="BL143" s="14" t="s">
        <v>139</v>
      </c>
      <c r="BM143" s="196" t="s">
        <v>181</v>
      </c>
    </row>
    <row r="144" spans="1:65" s="2" customFormat="1" ht="33" customHeight="1">
      <c r="A144" s="31"/>
      <c r="B144" s="32"/>
      <c r="C144" s="198" t="s">
        <v>182</v>
      </c>
      <c r="D144" s="198" t="s">
        <v>177</v>
      </c>
      <c r="E144" s="199" t="s">
        <v>183</v>
      </c>
      <c r="F144" s="200" t="s">
        <v>184</v>
      </c>
      <c r="G144" s="201" t="s">
        <v>156</v>
      </c>
      <c r="H144" s="202">
        <v>480</v>
      </c>
      <c r="I144" s="203"/>
      <c r="J144" s="204">
        <f t="shared" si="10"/>
        <v>0</v>
      </c>
      <c r="K144" s="205"/>
      <c r="L144" s="206"/>
      <c r="M144" s="207" t="s">
        <v>1</v>
      </c>
      <c r="N144" s="208" t="s">
        <v>40</v>
      </c>
      <c r="O144" s="68"/>
      <c r="P144" s="194">
        <f t="shared" si="11"/>
        <v>0</v>
      </c>
      <c r="Q144" s="194">
        <v>1.17E-2</v>
      </c>
      <c r="R144" s="194">
        <f t="shared" si="12"/>
        <v>5.6160000000000005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180</v>
      </c>
      <c r="AT144" s="196" t="s">
        <v>177</v>
      </c>
      <c r="AU144" s="196" t="s">
        <v>85</v>
      </c>
      <c r="AY144" s="14" t="s">
        <v>132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83</v>
      </c>
      <c r="BK144" s="197">
        <f t="shared" si="19"/>
        <v>0</v>
      </c>
      <c r="BL144" s="14" t="s">
        <v>139</v>
      </c>
      <c r="BM144" s="196" t="s">
        <v>185</v>
      </c>
    </row>
    <row r="145" spans="1:65" s="2" customFormat="1" ht="33" customHeight="1">
      <c r="A145" s="31"/>
      <c r="B145" s="32"/>
      <c r="C145" s="184" t="s">
        <v>186</v>
      </c>
      <c r="D145" s="184" t="s">
        <v>135</v>
      </c>
      <c r="E145" s="185" t="s">
        <v>187</v>
      </c>
      <c r="F145" s="186" t="s">
        <v>188</v>
      </c>
      <c r="G145" s="187" t="s">
        <v>189</v>
      </c>
      <c r="H145" s="188">
        <v>24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40</v>
      </c>
      <c r="O145" s="68"/>
      <c r="P145" s="194">
        <f t="shared" si="11"/>
        <v>0</v>
      </c>
      <c r="Q145" s="194">
        <v>0</v>
      </c>
      <c r="R145" s="194">
        <f t="shared" si="12"/>
        <v>0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139</v>
      </c>
      <c r="AT145" s="196" t="s">
        <v>135</v>
      </c>
      <c r="AU145" s="196" t="s">
        <v>85</v>
      </c>
      <c r="AY145" s="14" t="s">
        <v>132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83</v>
      </c>
      <c r="BK145" s="197">
        <f t="shared" si="19"/>
        <v>0</v>
      </c>
      <c r="BL145" s="14" t="s">
        <v>139</v>
      </c>
      <c r="BM145" s="196" t="s">
        <v>190</v>
      </c>
    </row>
    <row r="146" spans="1:65" s="12" customFormat="1" ht="22.9" customHeight="1">
      <c r="B146" s="168"/>
      <c r="C146" s="169"/>
      <c r="D146" s="170" t="s">
        <v>74</v>
      </c>
      <c r="E146" s="182" t="s">
        <v>139</v>
      </c>
      <c r="F146" s="182" t="s">
        <v>191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SUM(P147:P150)</f>
        <v>0</v>
      </c>
      <c r="Q146" s="176"/>
      <c r="R146" s="177">
        <f>SUM(R147:R150)</f>
        <v>7.7141999999999999</v>
      </c>
      <c r="S146" s="176"/>
      <c r="T146" s="178">
        <f>SUM(T147:T150)</f>
        <v>0</v>
      </c>
      <c r="AR146" s="179" t="s">
        <v>83</v>
      </c>
      <c r="AT146" s="180" t="s">
        <v>74</v>
      </c>
      <c r="AU146" s="180" t="s">
        <v>83</v>
      </c>
      <c r="AY146" s="179" t="s">
        <v>132</v>
      </c>
      <c r="BK146" s="181">
        <f>SUM(BK147:BK150)</f>
        <v>0</v>
      </c>
    </row>
    <row r="147" spans="1:65" s="2" customFormat="1" ht="33" customHeight="1">
      <c r="A147" s="31"/>
      <c r="B147" s="32"/>
      <c r="C147" s="184" t="s">
        <v>192</v>
      </c>
      <c r="D147" s="184" t="s">
        <v>135</v>
      </c>
      <c r="E147" s="185" t="s">
        <v>193</v>
      </c>
      <c r="F147" s="186" t="s">
        <v>194</v>
      </c>
      <c r="G147" s="187" t="s">
        <v>156</v>
      </c>
      <c r="H147" s="188">
        <v>598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40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139</v>
      </c>
      <c r="AT147" s="196" t="s">
        <v>135</v>
      </c>
      <c r="AU147" s="196" t="s">
        <v>85</v>
      </c>
      <c r="AY147" s="14" t="s">
        <v>132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83</v>
      </c>
      <c r="BK147" s="197">
        <f>ROUND(I147*H147,2)</f>
        <v>0</v>
      </c>
      <c r="BL147" s="14" t="s">
        <v>139</v>
      </c>
      <c r="BM147" s="196" t="s">
        <v>195</v>
      </c>
    </row>
    <row r="148" spans="1:65" s="2" customFormat="1" ht="33" customHeight="1">
      <c r="A148" s="31"/>
      <c r="B148" s="32"/>
      <c r="C148" s="198" t="s">
        <v>196</v>
      </c>
      <c r="D148" s="198" t="s">
        <v>177</v>
      </c>
      <c r="E148" s="199" t="s">
        <v>197</v>
      </c>
      <c r="F148" s="200" t="s">
        <v>198</v>
      </c>
      <c r="G148" s="201" t="s">
        <v>156</v>
      </c>
      <c r="H148" s="202">
        <v>598</v>
      </c>
      <c r="I148" s="203"/>
      <c r="J148" s="204">
        <f>ROUND(I148*H148,2)</f>
        <v>0</v>
      </c>
      <c r="K148" s="205"/>
      <c r="L148" s="206"/>
      <c r="M148" s="207" t="s">
        <v>1</v>
      </c>
      <c r="N148" s="208" t="s">
        <v>40</v>
      </c>
      <c r="O148" s="68"/>
      <c r="P148" s="194">
        <f>O148*H148</f>
        <v>0</v>
      </c>
      <c r="Q148" s="194">
        <v>1.29E-2</v>
      </c>
      <c r="R148" s="194">
        <f>Q148*H148</f>
        <v>7.7141999999999999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180</v>
      </c>
      <c r="AT148" s="196" t="s">
        <v>177</v>
      </c>
      <c r="AU148" s="196" t="s">
        <v>85</v>
      </c>
      <c r="AY148" s="14" t="s">
        <v>132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83</v>
      </c>
      <c r="BK148" s="197">
        <f>ROUND(I148*H148,2)</f>
        <v>0</v>
      </c>
      <c r="BL148" s="14" t="s">
        <v>139</v>
      </c>
      <c r="BM148" s="196" t="s">
        <v>199</v>
      </c>
    </row>
    <row r="149" spans="1:65" s="2" customFormat="1" ht="16.5" customHeight="1">
      <c r="A149" s="31"/>
      <c r="B149" s="32"/>
      <c r="C149" s="184" t="s">
        <v>200</v>
      </c>
      <c r="D149" s="184" t="s">
        <v>135</v>
      </c>
      <c r="E149" s="185" t="s">
        <v>201</v>
      </c>
      <c r="F149" s="186" t="s">
        <v>202</v>
      </c>
      <c r="G149" s="187" t="s">
        <v>203</v>
      </c>
      <c r="H149" s="188">
        <v>10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40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204</v>
      </c>
      <c r="AT149" s="196" t="s">
        <v>135</v>
      </c>
      <c r="AU149" s="196" t="s">
        <v>85</v>
      </c>
      <c r="AY149" s="14" t="s">
        <v>132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83</v>
      </c>
      <c r="BK149" s="197">
        <f>ROUND(I149*H149,2)</f>
        <v>0</v>
      </c>
      <c r="BL149" s="14" t="s">
        <v>204</v>
      </c>
      <c r="BM149" s="196" t="s">
        <v>205</v>
      </c>
    </row>
    <row r="150" spans="1:65" s="2" customFormat="1" ht="33" customHeight="1">
      <c r="A150" s="31"/>
      <c r="B150" s="32"/>
      <c r="C150" s="184" t="s">
        <v>206</v>
      </c>
      <c r="D150" s="184" t="s">
        <v>135</v>
      </c>
      <c r="E150" s="185" t="s">
        <v>187</v>
      </c>
      <c r="F150" s="186" t="s">
        <v>188</v>
      </c>
      <c r="G150" s="187" t="s">
        <v>189</v>
      </c>
      <c r="H150" s="188">
        <v>24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40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139</v>
      </c>
      <c r="AT150" s="196" t="s">
        <v>135</v>
      </c>
      <c r="AU150" s="196" t="s">
        <v>85</v>
      </c>
      <c r="AY150" s="14" t="s">
        <v>132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83</v>
      </c>
      <c r="BK150" s="197">
        <f>ROUND(I150*H150,2)</f>
        <v>0</v>
      </c>
      <c r="BL150" s="14" t="s">
        <v>139</v>
      </c>
      <c r="BM150" s="196" t="s">
        <v>207</v>
      </c>
    </row>
    <row r="151" spans="1:65" s="12" customFormat="1" ht="22.9" customHeight="1">
      <c r="B151" s="168"/>
      <c r="C151" s="169"/>
      <c r="D151" s="170" t="s">
        <v>74</v>
      </c>
      <c r="E151" s="182" t="s">
        <v>208</v>
      </c>
      <c r="F151" s="182" t="s">
        <v>209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SUM(P152:P159)</f>
        <v>0</v>
      </c>
      <c r="Q151" s="176"/>
      <c r="R151" s="177">
        <f>SUM(R152:R159)</f>
        <v>236.99700000000001</v>
      </c>
      <c r="S151" s="176"/>
      <c r="T151" s="178">
        <f>SUM(T152:T159)</f>
        <v>0</v>
      </c>
      <c r="AR151" s="179" t="s">
        <v>83</v>
      </c>
      <c r="AT151" s="180" t="s">
        <v>74</v>
      </c>
      <c r="AU151" s="180" t="s">
        <v>83</v>
      </c>
      <c r="AY151" s="179" t="s">
        <v>132</v>
      </c>
      <c r="BK151" s="181">
        <f>SUM(BK152:BK159)</f>
        <v>0</v>
      </c>
    </row>
    <row r="152" spans="1:65" s="2" customFormat="1" ht="33" customHeight="1">
      <c r="A152" s="31"/>
      <c r="B152" s="32"/>
      <c r="C152" s="184" t="s">
        <v>210</v>
      </c>
      <c r="D152" s="184" t="s">
        <v>135</v>
      </c>
      <c r="E152" s="185" t="s">
        <v>211</v>
      </c>
      <c r="F152" s="186" t="s">
        <v>212</v>
      </c>
      <c r="G152" s="187" t="s">
        <v>156</v>
      </c>
      <c r="H152" s="188">
        <v>144</v>
      </c>
      <c r="I152" s="189"/>
      <c r="J152" s="190">
        <f t="shared" ref="J152:J159" si="20">ROUND(I152*H152,2)</f>
        <v>0</v>
      </c>
      <c r="K152" s="191"/>
      <c r="L152" s="36"/>
      <c r="M152" s="192" t="s">
        <v>1</v>
      </c>
      <c r="N152" s="193" t="s">
        <v>40</v>
      </c>
      <c r="O152" s="68"/>
      <c r="P152" s="194">
        <f t="shared" ref="P152:P159" si="21">O152*H152</f>
        <v>0</v>
      </c>
      <c r="Q152" s="194">
        <v>2.1000000000000001E-2</v>
      </c>
      <c r="R152" s="194">
        <f t="shared" ref="R152:R159" si="22">Q152*H152</f>
        <v>3.024</v>
      </c>
      <c r="S152" s="194">
        <v>0</v>
      </c>
      <c r="T152" s="195">
        <f t="shared" ref="T152:T159" si="23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139</v>
      </c>
      <c r="AT152" s="196" t="s">
        <v>135</v>
      </c>
      <c r="AU152" s="196" t="s">
        <v>85</v>
      </c>
      <c r="AY152" s="14" t="s">
        <v>132</v>
      </c>
      <c r="BE152" s="197">
        <f t="shared" ref="BE152:BE159" si="24">IF(N152="základní",J152,0)</f>
        <v>0</v>
      </c>
      <c r="BF152" s="197">
        <f t="shared" ref="BF152:BF159" si="25">IF(N152="snížená",J152,0)</f>
        <v>0</v>
      </c>
      <c r="BG152" s="197">
        <f t="shared" ref="BG152:BG159" si="26">IF(N152="zákl. přenesená",J152,0)</f>
        <v>0</v>
      </c>
      <c r="BH152" s="197">
        <f t="shared" ref="BH152:BH159" si="27">IF(N152="sníž. přenesená",J152,0)</f>
        <v>0</v>
      </c>
      <c r="BI152" s="197">
        <f t="shared" ref="BI152:BI159" si="28">IF(N152="nulová",J152,0)</f>
        <v>0</v>
      </c>
      <c r="BJ152" s="14" t="s">
        <v>83</v>
      </c>
      <c r="BK152" s="197">
        <f t="shared" ref="BK152:BK159" si="29">ROUND(I152*H152,2)</f>
        <v>0</v>
      </c>
      <c r="BL152" s="14" t="s">
        <v>139</v>
      </c>
      <c r="BM152" s="196" t="s">
        <v>213</v>
      </c>
    </row>
    <row r="153" spans="1:65" s="2" customFormat="1" ht="21.75" customHeight="1">
      <c r="A153" s="31"/>
      <c r="B153" s="32"/>
      <c r="C153" s="184" t="s">
        <v>214</v>
      </c>
      <c r="D153" s="184" t="s">
        <v>135</v>
      </c>
      <c r="E153" s="185" t="s">
        <v>215</v>
      </c>
      <c r="F153" s="186" t="s">
        <v>216</v>
      </c>
      <c r="G153" s="187" t="s">
        <v>156</v>
      </c>
      <c r="H153" s="188">
        <v>72</v>
      </c>
      <c r="I153" s="189"/>
      <c r="J153" s="190">
        <f t="shared" si="20"/>
        <v>0</v>
      </c>
      <c r="K153" s="191"/>
      <c r="L153" s="36"/>
      <c r="M153" s="192" t="s">
        <v>1</v>
      </c>
      <c r="N153" s="193" t="s">
        <v>40</v>
      </c>
      <c r="O153" s="68"/>
      <c r="P153" s="194">
        <f t="shared" si="21"/>
        <v>0</v>
      </c>
      <c r="Q153" s="194">
        <v>4.0000000000000001E-3</v>
      </c>
      <c r="R153" s="194">
        <f t="shared" si="22"/>
        <v>0.28800000000000003</v>
      </c>
      <c r="S153" s="194">
        <v>0</v>
      </c>
      <c r="T153" s="195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139</v>
      </c>
      <c r="AT153" s="196" t="s">
        <v>135</v>
      </c>
      <c r="AU153" s="196" t="s">
        <v>85</v>
      </c>
      <c r="AY153" s="14" t="s">
        <v>132</v>
      </c>
      <c r="BE153" s="197">
        <f t="shared" si="24"/>
        <v>0</v>
      </c>
      <c r="BF153" s="197">
        <f t="shared" si="25"/>
        <v>0</v>
      </c>
      <c r="BG153" s="197">
        <f t="shared" si="26"/>
        <v>0</v>
      </c>
      <c r="BH153" s="197">
        <f t="shared" si="27"/>
        <v>0</v>
      </c>
      <c r="BI153" s="197">
        <f t="shared" si="28"/>
        <v>0</v>
      </c>
      <c r="BJ153" s="14" t="s">
        <v>83</v>
      </c>
      <c r="BK153" s="197">
        <f t="shared" si="29"/>
        <v>0</v>
      </c>
      <c r="BL153" s="14" t="s">
        <v>139</v>
      </c>
      <c r="BM153" s="196" t="s">
        <v>217</v>
      </c>
    </row>
    <row r="154" spans="1:65" s="2" customFormat="1" ht="44.25" customHeight="1">
      <c r="A154" s="31"/>
      <c r="B154" s="32"/>
      <c r="C154" s="184" t="s">
        <v>218</v>
      </c>
      <c r="D154" s="184" t="s">
        <v>135</v>
      </c>
      <c r="E154" s="185" t="s">
        <v>219</v>
      </c>
      <c r="F154" s="186" t="s">
        <v>220</v>
      </c>
      <c r="G154" s="187" t="s">
        <v>156</v>
      </c>
      <c r="H154" s="188">
        <v>72</v>
      </c>
      <c r="I154" s="189"/>
      <c r="J154" s="190">
        <f t="shared" si="20"/>
        <v>0</v>
      </c>
      <c r="K154" s="191"/>
      <c r="L154" s="36"/>
      <c r="M154" s="192" t="s">
        <v>1</v>
      </c>
      <c r="N154" s="193" t="s">
        <v>40</v>
      </c>
      <c r="O154" s="68"/>
      <c r="P154" s="194">
        <f t="shared" si="21"/>
        <v>0</v>
      </c>
      <c r="Q154" s="194">
        <v>2.6800000000000001E-3</v>
      </c>
      <c r="R154" s="194">
        <f t="shared" si="22"/>
        <v>0.19296000000000002</v>
      </c>
      <c r="S154" s="194">
        <v>0</v>
      </c>
      <c r="T154" s="195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139</v>
      </c>
      <c r="AT154" s="196" t="s">
        <v>135</v>
      </c>
      <c r="AU154" s="196" t="s">
        <v>85</v>
      </c>
      <c r="AY154" s="14" t="s">
        <v>132</v>
      </c>
      <c r="BE154" s="197">
        <f t="shared" si="24"/>
        <v>0</v>
      </c>
      <c r="BF154" s="197">
        <f t="shared" si="25"/>
        <v>0</v>
      </c>
      <c r="BG154" s="197">
        <f t="shared" si="26"/>
        <v>0</v>
      </c>
      <c r="BH154" s="197">
        <f t="shared" si="27"/>
        <v>0</v>
      </c>
      <c r="BI154" s="197">
        <f t="shared" si="28"/>
        <v>0</v>
      </c>
      <c r="BJ154" s="14" t="s">
        <v>83</v>
      </c>
      <c r="BK154" s="197">
        <f t="shared" si="29"/>
        <v>0</v>
      </c>
      <c r="BL154" s="14" t="s">
        <v>139</v>
      </c>
      <c r="BM154" s="196" t="s">
        <v>221</v>
      </c>
    </row>
    <row r="155" spans="1:65" s="2" customFormat="1" ht="33" customHeight="1">
      <c r="A155" s="31"/>
      <c r="B155" s="32"/>
      <c r="C155" s="184" t="s">
        <v>222</v>
      </c>
      <c r="D155" s="184" t="s">
        <v>135</v>
      </c>
      <c r="E155" s="185" t="s">
        <v>223</v>
      </c>
      <c r="F155" s="186" t="s">
        <v>224</v>
      </c>
      <c r="G155" s="187" t="s">
        <v>148</v>
      </c>
      <c r="H155" s="188">
        <v>93</v>
      </c>
      <c r="I155" s="189"/>
      <c r="J155" s="190">
        <f t="shared" si="20"/>
        <v>0</v>
      </c>
      <c r="K155" s="191"/>
      <c r="L155" s="36"/>
      <c r="M155" s="192" t="s">
        <v>1</v>
      </c>
      <c r="N155" s="193" t="s">
        <v>40</v>
      </c>
      <c r="O155" s="68"/>
      <c r="P155" s="194">
        <f t="shared" si="21"/>
        <v>0</v>
      </c>
      <c r="Q155" s="194">
        <v>2.45329</v>
      </c>
      <c r="R155" s="194">
        <f t="shared" si="22"/>
        <v>228.15597</v>
      </c>
      <c r="S155" s="194">
        <v>0</v>
      </c>
      <c r="T155" s="195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139</v>
      </c>
      <c r="AT155" s="196" t="s">
        <v>135</v>
      </c>
      <c r="AU155" s="196" t="s">
        <v>85</v>
      </c>
      <c r="AY155" s="14" t="s">
        <v>132</v>
      </c>
      <c r="BE155" s="197">
        <f t="shared" si="24"/>
        <v>0</v>
      </c>
      <c r="BF155" s="197">
        <f t="shared" si="25"/>
        <v>0</v>
      </c>
      <c r="BG155" s="197">
        <f t="shared" si="26"/>
        <v>0</v>
      </c>
      <c r="BH155" s="197">
        <f t="shared" si="27"/>
        <v>0</v>
      </c>
      <c r="BI155" s="197">
        <f t="shared" si="28"/>
        <v>0</v>
      </c>
      <c r="BJ155" s="14" t="s">
        <v>83</v>
      </c>
      <c r="BK155" s="197">
        <f t="shared" si="29"/>
        <v>0</v>
      </c>
      <c r="BL155" s="14" t="s">
        <v>139</v>
      </c>
      <c r="BM155" s="196" t="s">
        <v>225</v>
      </c>
    </row>
    <row r="156" spans="1:65" s="2" customFormat="1" ht="33" customHeight="1">
      <c r="A156" s="31"/>
      <c r="B156" s="32"/>
      <c r="C156" s="184" t="s">
        <v>226</v>
      </c>
      <c r="D156" s="184" t="s">
        <v>135</v>
      </c>
      <c r="E156" s="185" t="s">
        <v>227</v>
      </c>
      <c r="F156" s="186" t="s">
        <v>228</v>
      </c>
      <c r="G156" s="187" t="s">
        <v>148</v>
      </c>
      <c r="H156" s="188">
        <v>93</v>
      </c>
      <c r="I156" s="189"/>
      <c r="J156" s="190">
        <f t="shared" si="20"/>
        <v>0</v>
      </c>
      <c r="K156" s="191"/>
      <c r="L156" s="36"/>
      <c r="M156" s="192" t="s">
        <v>1</v>
      </c>
      <c r="N156" s="193" t="s">
        <v>40</v>
      </c>
      <c r="O156" s="68"/>
      <c r="P156" s="194">
        <f t="shared" si="21"/>
        <v>0</v>
      </c>
      <c r="Q156" s="194">
        <v>2.5250000000000002E-2</v>
      </c>
      <c r="R156" s="194">
        <f t="shared" si="22"/>
        <v>2.3482500000000002</v>
      </c>
      <c r="S156" s="194">
        <v>0</v>
      </c>
      <c r="T156" s="195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139</v>
      </c>
      <c r="AT156" s="196" t="s">
        <v>135</v>
      </c>
      <c r="AU156" s="196" t="s">
        <v>85</v>
      </c>
      <c r="AY156" s="14" t="s">
        <v>132</v>
      </c>
      <c r="BE156" s="197">
        <f t="shared" si="24"/>
        <v>0</v>
      </c>
      <c r="BF156" s="197">
        <f t="shared" si="25"/>
        <v>0</v>
      </c>
      <c r="BG156" s="197">
        <f t="shared" si="26"/>
        <v>0</v>
      </c>
      <c r="BH156" s="197">
        <f t="shared" si="27"/>
        <v>0</v>
      </c>
      <c r="BI156" s="197">
        <f t="shared" si="28"/>
        <v>0</v>
      </c>
      <c r="BJ156" s="14" t="s">
        <v>83</v>
      </c>
      <c r="BK156" s="197">
        <f t="shared" si="29"/>
        <v>0</v>
      </c>
      <c r="BL156" s="14" t="s">
        <v>139</v>
      </c>
      <c r="BM156" s="196" t="s">
        <v>229</v>
      </c>
    </row>
    <row r="157" spans="1:65" s="2" customFormat="1" ht="33" customHeight="1">
      <c r="A157" s="31"/>
      <c r="B157" s="32"/>
      <c r="C157" s="184" t="s">
        <v>230</v>
      </c>
      <c r="D157" s="184" t="s">
        <v>135</v>
      </c>
      <c r="E157" s="185" t="s">
        <v>231</v>
      </c>
      <c r="F157" s="186" t="s">
        <v>232</v>
      </c>
      <c r="G157" s="187" t="s">
        <v>156</v>
      </c>
      <c r="H157" s="188">
        <v>547</v>
      </c>
      <c r="I157" s="189"/>
      <c r="J157" s="190">
        <f t="shared" si="20"/>
        <v>0</v>
      </c>
      <c r="K157" s="191"/>
      <c r="L157" s="36"/>
      <c r="M157" s="192" t="s">
        <v>1</v>
      </c>
      <c r="N157" s="193" t="s">
        <v>40</v>
      </c>
      <c r="O157" s="68"/>
      <c r="P157" s="194">
        <f t="shared" si="21"/>
        <v>0</v>
      </c>
      <c r="Q157" s="194">
        <v>5.2399999999999999E-3</v>
      </c>
      <c r="R157" s="194">
        <f t="shared" si="22"/>
        <v>2.8662799999999997</v>
      </c>
      <c r="S157" s="194">
        <v>0</v>
      </c>
      <c r="T157" s="195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139</v>
      </c>
      <c r="AT157" s="196" t="s">
        <v>135</v>
      </c>
      <c r="AU157" s="196" t="s">
        <v>85</v>
      </c>
      <c r="AY157" s="14" t="s">
        <v>132</v>
      </c>
      <c r="BE157" s="197">
        <f t="shared" si="24"/>
        <v>0</v>
      </c>
      <c r="BF157" s="197">
        <f t="shared" si="25"/>
        <v>0</v>
      </c>
      <c r="BG157" s="197">
        <f t="shared" si="26"/>
        <v>0</v>
      </c>
      <c r="BH157" s="197">
        <f t="shared" si="27"/>
        <v>0</v>
      </c>
      <c r="BI157" s="197">
        <f t="shared" si="28"/>
        <v>0</v>
      </c>
      <c r="BJ157" s="14" t="s">
        <v>83</v>
      </c>
      <c r="BK157" s="197">
        <f t="shared" si="29"/>
        <v>0</v>
      </c>
      <c r="BL157" s="14" t="s">
        <v>139</v>
      </c>
      <c r="BM157" s="196" t="s">
        <v>233</v>
      </c>
    </row>
    <row r="158" spans="1:65" s="2" customFormat="1" ht="21.75" customHeight="1">
      <c r="A158" s="31"/>
      <c r="B158" s="32"/>
      <c r="C158" s="184" t="s">
        <v>234</v>
      </c>
      <c r="D158" s="184" t="s">
        <v>135</v>
      </c>
      <c r="E158" s="185" t="s">
        <v>235</v>
      </c>
      <c r="F158" s="186" t="s">
        <v>236</v>
      </c>
      <c r="G158" s="187" t="s">
        <v>156</v>
      </c>
      <c r="H158" s="188">
        <v>547</v>
      </c>
      <c r="I158" s="189"/>
      <c r="J158" s="190">
        <f t="shared" si="20"/>
        <v>0</v>
      </c>
      <c r="K158" s="191"/>
      <c r="L158" s="36"/>
      <c r="M158" s="192" t="s">
        <v>1</v>
      </c>
      <c r="N158" s="193" t="s">
        <v>40</v>
      </c>
      <c r="O158" s="68"/>
      <c r="P158" s="194">
        <f t="shared" si="21"/>
        <v>0</v>
      </c>
      <c r="Q158" s="194">
        <v>2.2000000000000001E-4</v>
      </c>
      <c r="R158" s="194">
        <f t="shared" si="22"/>
        <v>0.12034</v>
      </c>
      <c r="S158" s="194">
        <v>0</v>
      </c>
      <c r="T158" s="19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139</v>
      </c>
      <c r="AT158" s="196" t="s">
        <v>135</v>
      </c>
      <c r="AU158" s="196" t="s">
        <v>85</v>
      </c>
      <c r="AY158" s="14" t="s">
        <v>132</v>
      </c>
      <c r="BE158" s="197">
        <f t="shared" si="24"/>
        <v>0</v>
      </c>
      <c r="BF158" s="197">
        <f t="shared" si="25"/>
        <v>0</v>
      </c>
      <c r="BG158" s="197">
        <f t="shared" si="26"/>
        <v>0</v>
      </c>
      <c r="BH158" s="197">
        <f t="shared" si="27"/>
        <v>0</v>
      </c>
      <c r="BI158" s="197">
        <f t="shared" si="28"/>
        <v>0</v>
      </c>
      <c r="BJ158" s="14" t="s">
        <v>83</v>
      </c>
      <c r="BK158" s="197">
        <f t="shared" si="29"/>
        <v>0</v>
      </c>
      <c r="BL158" s="14" t="s">
        <v>139</v>
      </c>
      <c r="BM158" s="196" t="s">
        <v>237</v>
      </c>
    </row>
    <row r="159" spans="1:65" s="2" customFormat="1" ht="33" customHeight="1">
      <c r="A159" s="31"/>
      <c r="B159" s="32"/>
      <c r="C159" s="184" t="s">
        <v>238</v>
      </c>
      <c r="D159" s="184" t="s">
        <v>135</v>
      </c>
      <c r="E159" s="185" t="s">
        <v>239</v>
      </c>
      <c r="F159" s="186" t="s">
        <v>240</v>
      </c>
      <c r="G159" s="187" t="s">
        <v>241</v>
      </c>
      <c r="H159" s="188">
        <v>120</v>
      </c>
      <c r="I159" s="189"/>
      <c r="J159" s="190">
        <f t="shared" si="20"/>
        <v>0</v>
      </c>
      <c r="K159" s="191"/>
      <c r="L159" s="36"/>
      <c r="M159" s="192" t="s">
        <v>1</v>
      </c>
      <c r="N159" s="193" t="s">
        <v>40</v>
      </c>
      <c r="O159" s="68"/>
      <c r="P159" s="194">
        <f t="shared" si="21"/>
        <v>0</v>
      </c>
      <c r="Q159" s="194">
        <v>1.0000000000000001E-5</v>
      </c>
      <c r="R159" s="194">
        <f t="shared" si="22"/>
        <v>1.2000000000000001E-3</v>
      </c>
      <c r="S159" s="194">
        <v>0</v>
      </c>
      <c r="T159" s="19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139</v>
      </c>
      <c r="AT159" s="196" t="s">
        <v>135</v>
      </c>
      <c r="AU159" s="196" t="s">
        <v>85</v>
      </c>
      <c r="AY159" s="14" t="s">
        <v>132</v>
      </c>
      <c r="BE159" s="197">
        <f t="shared" si="24"/>
        <v>0</v>
      </c>
      <c r="BF159" s="197">
        <f t="shared" si="25"/>
        <v>0</v>
      </c>
      <c r="BG159" s="197">
        <f t="shared" si="26"/>
        <v>0</v>
      </c>
      <c r="BH159" s="197">
        <f t="shared" si="27"/>
        <v>0</v>
      </c>
      <c r="BI159" s="197">
        <f t="shared" si="28"/>
        <v>0</v>
      </c>
      <c r="BJ159" s="14" t="s">
        <v>83</v>
      </c>
      <c r="BK159" s="197">
        <f t="shared" si="29"/>
        <v>0</v>
      </c>
      <c r="BL159" s="14" t="s">
        <v>139</v>
      </c>
      <c r="BM159" s="196" t="s">
        <v>242</v>
      </c>
    </row>
    <row r="160" spans="1:65" s="12" customFormat="1" ht="22.9" customHeight="1">
      <c r="B160" s="168"/>
      <c r="C160" s="169"/>
      <c r="D160" s="170" t="s">
        <v>74</v>
      </c>
      <c r="E160" s="182" t="s">
        <v>243</v>
      </c>
      <c r="F160" s="182" t="s">
        <v>244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SUM(P161:P170)</f>
        <v>0</v>
      </c>
      <c r="Q160" s="176"/>
      <c r="R160" s="177">
        <f>SUM(R161:R170)</f>
        <v>2.24286E-2</v>
      </c>
      <c r="S160" s="176"/>
      <c r="T160" s="178">
        <f>SUM(T161:T170)</f>
        <v>100.97199999999999</v>
      </c>
      <c r="AR160" s="179" t="s">
        <v>83</v>
      </c>
      <c r="AT160" s="180" t="s">
        <v>74</v>
      </c>
      <c r="AU160" s="180" t="s">
        <v>83</v>
      </c>
      <c r="AY160" s="179" t="s">
        <v>132</v>
      </c>
      <c r="BK160" s="181">
        <f>SUM(BK161:BK170)</f>
        <v>0</v>
      </c>
    </row>
    <row r="161" spans="1:65" s="2" customFormat="1" ht="44.25" customHeight="1">
      <c r="A161" s="31"/>
      <c r="B161" s="32"/>
      <c r="C161" s="184" t="s">
        <v>245</v>
      </c>
      <c r="D161" s="184" t="s">
        <v>135</v>
      </c>
      <c r="E161" s="185" t="s">
        <v>246</v>
      </c>
      <c r="F161" s="186" t="s">
        <v>247</v>
      </c>
      <c r="G161" s="187" t="s">
        <v>156</v>
      </c>
      <c r="H161" s="188">
        <v>160</v>
      </c>
      <c r="I161" s="189"/>
      <c r="J161" s="190">
        <f t="shared" ref="J161:J170" si="30">ROUND(I161*H161,2)</f>
        <v>0</v>
      </c>
      <c r="K161" s="191"/>
      <c r="L161" s="36"/>
      <c r="M161" s="192" t="s">
        <v>1</v>
      </c>
      <c r="N161" s="193" t="s">
        <v>40</v>
      </c>
      <c r="O161" s="68"/>
      <c r="P161" s="194">
        <f t="shared" ref="P161:P170" si="31">O161*H161</f>
        <v>0</v>
      </c>
      <c r="Q161" s="194">
        <v>0</v>
      </c>
      <c r="R161" s="194">
        <f t="shared" ref="R161:R170" si="32">Q161*H161</f>
        <v>0</v>
      </c>
      <c r="S161" s="194">
        <v>0</v>
      </c>
      <c r="T161" s="195">
        <f t="shared" ref="T161:T170" si="3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139</v>
      </c>
      <c r="AT161" s="196" t="s">
        <v>135</v>
      </c>
      <c r="AU161" s="196" t="s">
        <v>85</v>
      </c>
      <c r="AY161" s="14" t="s">
        <v>132</v>
      </c>
      <c r="BE161" s="197">
        <f t="shared" ref="BE161:BE170" si="34">IF(N161="základní",J161,0)</f>
        <v>0</v>
      </c>
      <c r="BF161" s="197">
        <f t="shared" ref="BF161:BF170" si="35">IF(N161="snížená",J161,0)</f>
        <v>0</v>
      </c>
      <c r="BG161" s="197">
        <f t="shared" ref="BG161:BG170" si="36">IF(N161="zákl. přenesená",J161,0)</f>
        <v>0</v>
      </c>
      <c r="BH161" s="197">
        <f t="shared" ref="BH161:BH170" si="37">IF(N161="sníž. přenesená",J161,0)</f>
        <v>0</v>
      </c>
      <c r="BI161" s="197">
        <f t="shared" ref="BI161:BI170" si="38">IF(N161="nulová",J161,0)</f>
        <v>0</v>
      </c>
      <c r="BJ161" s="14" t="s">
        <v>83</v>
      </c>
      <c r="BK161" s="197">
        <f t="shared" ref="BK161:BK170" si="39">ROUND(I161*H161,2)</f>
        <v>0</v>
      </c>
      <c r="BL161" s="14" t="s">
        <v>139</v>
      </c>
      <c r="BM161" s="196" t="s">
        <v>248</v>
      </c>
    </row>
    <row r="162" spans="1:65" s="2" customFormat="1" ht="44.25" customHeight="1">
      <c r="A162" s="31"/>
      <c r="B162" s="32"/>
      <c r="C162" s="184" t="s">
        <v>249</v>
      </c>
      <c r="D162" s="184" t="s">
        <v>135</v>
      </c>
      <c r="E162" s="185" t="s">
        <v>250</v>
      </c>
      <c r="F162" s="186" t="s">
        <v>251</v>
      </c>
      <c r="G162" s="187" t="s">
        <v>156</v>
      </c>
      <c r="H162" s="188">
        <v>4800</v>
      </c>
      <c r="I162" s="189"/>
      <c r="J162" s="190">
        <f t="shared" si="30"/>
        <v>0</v>
      </c>
      <c r="K162" s="191"/>
      <c r="L162" s="36"/>
      <c r="M162" s="192" t="s">
        <v>1</v>
      </c>
      <c r="N162" s="193" t="s">
        <v>40</v>
      </c>
      <c r="O162" s="68"/>
      <c r="P162" s="194">
        <f t="shared" si="31"/>
        <v>0</v>
      </c>
      <c r="Q162" s="194">
        <v>0</v>
      </c>
      <c r="R162" s="194">
        <f t="shared" si="32"/>
        <v>0</v>
      </c>
      <c r="S162" s="194">
        <v>0</v>
      </c>
      <c r="T162" s="195">
        <f t="shared" si="3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139</v>
      </c>
      <c r="AT162" s="196" t="s">
        <v>135</v>
      </c>
      <c r="AU162" s="196" t="s">
        <v>85</v>
      </c>
      <c r="AY162" s="14" t="s">
        <v>132</v>
      </c>
      <c r="BE162" s="197">
        <f t="shared" si="34"/>
        <v>0</v>
      </c>
      <c r="BF162" s="197">
        <f t="shared" si="35"/>
        <v>0</v>
      </c>
      <c r="BG162" s="197">
        <f t="shared" si="36"/>
        <v>0</v>
      </c>
      <c r="BH162" s="197">
        <f t="shared" si="37"/>
        <v>0</v>
      </c>
      <c r="BI162" s="197">
        <f t="shared" si="38"/>
        <v>0</v>
      </c>
      <c r="BJ162" s="14" t="s">
        <v>83</v>
      </c>
      <c r="BK162" s="197">
        <f t="shared" si="39"/>
        <v>0</v>
      </c>
      <c r="BL162" s="14" t="s">
        <v>139</v>
      </c>
      <c r="BM162" s="196" t="s">
        <v>252</v>
      </c>
    </row>
    <row r="163" spans="1:65" s="2" customFormat="1" ht="44.25" customHeight="1">
      <c r="A163" s="31"/>
      <c r="B163" s="32"/>
      <c r="C163" s="184" t="s">
        <v>253</v>
      </c>
      <c r="D163" s="184" t="s">
        <v>135</v>
      </c>
      <c r="E163" s="185" t="s">
        <v>254</v>
      </c>
      <c r="F163" s="186" t="s">
        <v>255</v>
      </c>
      <c r="G163" s="187" t="s">
        <v>156</v>
      </c>
      <c r="H163" s="188">
        <v>160</v>
      </c>
      <c r="I163" s="189"/>
      <c r="J163" s="190">
        <f t="shared" si="30"/>
        <v>0</v>
      </c>
      <c r="K163" s="191"/>
      <c r="L163" s="36"/>
      <c r="M163" s="192" t="s">
        <v>1</v>
      </c>
      <c r="N163" s="193" t="s">
        <v>40</v>
      </c>
      <c r="O163" s="68"/>
      <c r="P163" s="194">
        <f t="shared" si="31"/>
        <v>0</v>
      </c>
      <c r="Q163" s="194">
        <v>0</v>
      </c>
      <c r="R163" s="194">
        <f t="shared" si="32"/>
        <v>0</v>
      </c>
      <c r="S163" s="194">
        <v>0</v>
      </c>
      <c r="T163" s="195">
        <f t="shared" si="3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139</v>
      </c>
      <c r="AT163" s="196" t="s">
        <v>135</v>
      </c>
      <c r="AU163" s="196" t="s">
        <v>85</v>
      </c>
      <c r="AY163" s="14" t="s">
        <v>132</v>
      </c>
      <c r="BE163" s="197">
        <f t="shared" si="34"/>
        <v>0</v>
      </c>
      <c r="BF163" s="197">
        <f t="shared" si="35"/>
        <v>0</v>
      </c>
      <c r="BG163" s="197">
        <f t="shared" si="36"/>
        <v>0</v>
      </c>
      <c r="BH163" s="197">
        <f t="shared" si="37"/>
        <v>0</v>
      </c>
      <c r="BI163" s="197">
        <f t="shared" si="38"/>
        <v>0</v>
      </c>
      <c r="BJ163" s="14" t="s">
        <v>83</v>
      </c>
      <c r="BK163" s="197">
        <f t="shared" si="39"/>
        <v>0</v>
      </c>
      <c r="BL163" s="14" t="s">
        <v>139</v>
      </c>
      <c r="BM163" s="196" t="s">
        <v>256</v>
      </c>
    </row>
    <row r="164" spans="1:65" s="2" customFormat="1" ht="55.5" customHeight="1">
      <c r="A164" s="31"/>
      <c r="B164" s="32"/>
      <c r="C164" s="184" t="s">
        <v>257</v>
      </c>
      <c r="D164" s="184" t="s">
        <v>135</v>
      </c>
      <c r="E164" s="185" t="s">
        <v>258</v>
      </c>
      <c r="F164" s="186" t="s">
        <v>259</v>
      </c>
      <c r="G164" s="187" t="s">
        <v>156</v>
      </c>
      <c r="H164" s="188">
        <v>576</v>
      </c>
      <c r="I164" s="189"/>
      <c r="J164" s="190">
        <f t="shared" si="30"/>
        <v>0</v>
      </c>
      <c r="K164" s="191"/>
      <c r="L164" s="36"/>
      <c r="M164" s="192" t="s">
        <v>1</v>
      </c>
      <c r="N164" s="193" t="s">
        <v>40</v>
      </c>
      <c r="O164" s="68"/>
      <c r="P164" s="194">
        <f t="shared" si="31"/>
        <v>0</v>
      </c>
      <c r="Q164" s="194">
        <v>3.0000000000000001E-5</v>
      </c>
      <c r="R164" s="194">
        <f t="shared" si="32"/>
        <v>1.728E-2</v>
      </c>
      <c r="S164" s="194">
        <v>0</v>
      </c>
      <c r="T164" s="195">
        <f t="shared" si="3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139</v>
      </c>
      <c r="AT164" s="196" t="s">
        <v>135</v>
      </c>
      <c r="AU164" s="196" t="s">
        <v>85</v>
      </c>
      <c r="AY164" s="14" t="s">
        <v>132</v>
      </c>
      <c r="BE164" s="197">
        <f t="shared" si="34"/>
        <v>0</v>
      </c>
      <c r="BF164" s="197">
        <f t="shared" si="35"/>
        <v>0</v>
      </c>
      <c r="BG164" s="197">
        <f t="shared" si="36"/>
        <v>0</v>
      </c>
      <c r="BH164" s="197">
        <f t="shared" si="37"/>
        <v>0</v>
      </c>
      <c r="BI164" s="197">
        <f t="shared" si="38"/>
        <v>0</v>
      </c>
      <c r="BJ164" s="14" t="s">
        <v>83</v>
      </c>
      <c r="BK164" s="197">
        <f t="shared" si="39"/>
        <v>0</v>
      </c>
      <c r="BL164" s="14" t="s">
        <v>139</v>
      </c>
      <c r="BM164" s="196" t="s">
        <v>260</v>
      </c>
    </row>
    <row r="165" spans="1:65" s="2" customFormat="1" ht="44.25" customHeight="1">
      <c r="A165" s="31"/>
      <c r="B165" s="32"/>
      <c r="C165" s="184" t="s">
        <v>261</v>
      </c>
      <c r="D165" s="184" t="s">
        <v>135</v>
      </c>
      <c r="E165" s="185" t="s">
        <v>262</v>
      </c>
      <c r="F165" s="186" t="s">
        <v>263</v>
      </c>
      <c r="G165" s="187" t="s">
        <v>156</v>
      </c>
      <c r="H165" s="188">
        <v>128.715</v>
      </c>
      <c r="I165" s="189"/>
      <c r="J165" s="190">
        <f t="shared" si="30"/>
        <v>0</v>
      </c>
      <c r="K165" s="191"/>
      <c r="L165" s="36"/>
      <c r="M165" s="192" t="s">
        <v>1</v>
      </c>
      <c r="N165" s="193" t="s">
        <v>40</v>
      </c>
      <c r="O165" s="68"/>
      <c r="P165" s="194">
        <f t="shared" si="31"/>
        <v>0</v>
      </c>
      <c r="Q165" s="194">
        <v>4.0000000000000003E-5</v>
      </c>
      <c r="R165" s="194">
        <f t="shared" si="32"/>
        <v>5.1486000000000006E-3</v>
      </c>
      <c r="S165" s="194">
        <v>0</v>
      </c>
      <c r="T165" s="195">
        <f t="shared" si="3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139</v>
      </c>
      <c r="AT165" s="196" t="s">
        <v>135</v>
      </c>
      <c r="AU165" s="196" t="s">
        <v>85</v>
      </c>
      <c r="AY165" s="14" t="s">
        <v>132</v>
      </c>
      <c r="BE165" s="197">
        <f t="shared" si="34"/>
        <v>0</v>
      </c>
      <c r="BF165" s="197">
        <f t="shared" si="35"/>
        <v>0</v>
      </c>
      <c r="BG165" s="197">
        <f t="shared" si="36"/>
        <v>0</v>
      </c>
      <c r="BH165" s="197">
        <f t="shared" si="37"/>
        <v>0</v>
      </c>
      <c r="BI165" s="197">
        <f t="shared" si="38"/>
        <v>0</v>
      </c>
      <c r="BJ165" s="14" t="s">
        <v>83</v>
      </c>
      <c r="BK165" s="197">
        <f t="shared" si="39"/>
        <v>0</v>
      </c>
      <c r="BL165" s="14" t="s">
        <v>139</v>
      </c>
      <c r="BM165" s="196" t="s">
        <v>264</v>
      </c>
    </row>
    <row r="166" spans="1:65" s="2" customFormat="1" ht="33" customHeight="1">
      <c r="A166" s="31"/>
      <c r="B166" s="32"/>
      <c r="C166" s="184" t="s">
        <v>243</v>
      </c>
      <c r="D166" s="184" t="s">
        <v>135</v>
      </c>
      <c r="E166" s="185" t="s">
        <v>265</v>
      </c>
      <c r="F166" s="186" t="s">
        <v>266</v>
      </c>
      <c r="G166" s="187" t="s">
        <v>148</v>
      </c>
      <c r="H166" s="188">
        <v>28.22</v>
      </c>
      <c r="I166" s="189"/>
      <c r="J166" s="190">
        <f t="shared" si="30"/>
        <v>0</v>
      </c>
      <c r="K166" s="191"/>
      <c r="L166" s="36"/>
      <c r="M166" s="192" t="s">
        <v>1</v>
      </c>
      <c r="N166" s="193" t="s">
        <v>40</v>
      </c>
      <c r="O166" s="68"/>
      <c r="P166" s="194">
        <f t="shared" si="31"/>
        <v>0</v>
      </c>
      <c r="Q166" s="194">
        <v>0</v>
      </c>
      <c r="R166" s="194">
        <f t="shared" si="32"/>
        <v>0</v>
      </c>
      <c r="S166" s="194">
        <v>1.95</v>
      </c>
      <c r="T166" s="195">
        <f t="shared" si="33"/>
        <v>55.028999999999996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139</v>
      </c>
      <c r="AT166" s="196" t="s">
        <v>135</v>
      </c>
      <c r="AU166" s="196" t="s">
        <v>85</v>
      </c>
      <c r="AY166" s="14" t="s">
        <v>132</v>
      </c>
      <c r="BE166" s="197">
        <f t="shared" si="34"/>
        <v>0</v>
      </c>
      <c r="BF166" s="197">
        <f t="shared" si="35"/>
        <v>0</v>
      </c>
      <c r="BG166" s="197">
        <f t="shared" si="36"/>
        <v>0</v>
      </c>
      <c r="BH166" s="197">
        <f t="shared" si="37"/>
        <v>0</v>
      </c>
      <c r="BI166" s="197">
        <f t="shared" si="38"/>
        <v>0</v>
      </c>
      <c r="BJ166" s="14" t="s">
        <v>83</v>
      </c>
      <c r="BK166" s="197">
        <f t="shared" si="39"/>
        <v>0</v>
      </c>
      <c r="BL166" s="14" t="s">
        <v>139</v>
      </c>
      <c r="BM166" s="196" t="s">
        <v>267</v>
      </c>
    </row>
    <row r="167" spans="1:65" s="2" customFormat="1" ht="44.25" customHeight="1">
      <c r="A167" s="31"/>
      <c r="B167" s="32"/>
      <c r="C167" s="184" t="s">
        <v>268</v>
      </c>
      <c r="D167" s="184" t="s">
        <v>135</v>
      </c>
      <c r="E167" s="185" t="s">
        <v>269</v>
      </c>
      <c r="F167" s="186" t="s">
        <v>270</v>
      </c>
      <c r="G167" s="187" t="s">
        <v>148</v>
      </c>
      <c r="H167" s="188">
        <v>32</v>
      </c>
      <c r="I167" s="189"/>
      <c r="J167" s="190">
        <f t="shared" si="30"/>
        <v>0</v>
      </c>
      <c r="K167" s="191"/>
      <c r="L167" s="36"/>
      <c r="M167" s="192" t="s">
        <v>1</v>
      </c>
      <c r="N167" s="193" t="s">
        <v>40</v>
      </c>
      <c r="O167" s="68"/>
      <c r="P167" s="194">
        <f t="shared" si="31"/>
        <v>0</v>
      </c>
      <c r="Q167" s="194">
        <v>0</v>
      </c>
      <c r="R167" s="194">
        <f t="shared" si="32"/>
        <v>0</v>
      </c>
      <c r="S167" s="194">
        <v>1.175</v>
      </c>
      <c r="T167" s="195">
        <f t="shared" si="33"/>
        <v>37.6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139</v>
      </c>
      <c r="AT167" s="196" t="s">
        <v>135</v>
      </c>
      <c r="AU167" s="196" t="s">
        <v>85</v>
      </c>
      <c r="AY167" s="14" t="s">
        <v>132</v>
      </c>
      <c r="BE167" s="197">
        <f t="shared" si="34"/>
        <v>0</v>
      </c>
      <c r="BF167" s="197">
        <f t="shared" si="35"/>
        <v>0</v>
      </c>
      <c r="BG167" s="197">
        <f t="shared" si="36"/>
        <v>0</v>
      </c>
      <c r="BH167" s="197">
        <f t="shared" si="37"/>
        <v>0</v>
      </c>
      <c r="BI167" s="197">
        <f t="shared" si="38"/>
        <v>0</v>
      </c>
      <c r="BJ167" s="14" t="s">
        <v>83</v>
      </c>
      <c r="BK167" s="197">
        <f t="shared" si="39"/>
        <v>0</v>
      </c>
      <c r="BL167" s="14" t="s">
        <v>139</v>
      </c>
      <c r="BM167" s="196" t="s">
        <v>271</v>
      </c>
    </row>
    <row r="168" spans="1:65" s="2" customFormat="1" ht="33" customHeight="1">
      <c r="A168" s="31"/>
      <c r="B168" s="32"/>
      <c r="C168" s="184" t="s">
        <v>83</v>
      </c>
      <c r="D168" s="184" t="s">
        <v>135</v>
      </c>
      <c r="E168" s="185" t="s">
        <v>272</v>
      </c>
      <c r="F168" s="186" t="s">
        <v>273</v>
      </c>
      <c r="G168" s="187" t="s">
        <v>156</v>
      </c>
      <c r="H168" s="188">
        <v>927</v>
      </c>
      <c r="I168" s="189"/>
      <c r="J168" s="190">
        <f t="shared" si="30"/>
        <v>0</v>
      </c>
      <c r="K168" s="191"/>
      <c r="L168" s="36"/>
      <c r="M168" s="192" t="s">
        <v>1</v>
      </c>
      <c r="N168" s="193" t="s">
        <v>40</v>
      </c>
      <c r="O168" s="68"/>
      <c r="P168" s="194">
        <f t="shared" si="31"/>
        <v>0</v>
      </c>
      <c r="Q168" s="194">
        <v>0</v>
      </c>
      <c r="R168" s="194">
        <f t="shared" si="32"/>
        <v>0</v>
      </c>
      <c r="S168" s="194">
        <v>8.9999999999999993E-3</v>
      </c>
      <c r="T168" s="195">
        <f t="shared" si="33"/>
        <v>8.343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139</v>
      </c>
      <c r="AT168" s="196" t="s">
        <v>135</v>
      </c>
      <c r="AU168" s="196" t="s">
        <v>85</v>
      </c>
      <c r="AY168" s="14" t="s">
        <v>132</v>
      </c>
      <c r="BE168" s="197">
        <f t="shared" si="34"/>
        <v>0</v>
      </c>
      <c r="BF168" s="197">
        <f t="shared" si="35"/>
        <v>0</v>
      </c>
      <c r="BG168" s="197">
        <f t="shared" si="36"/>
        <v>0</v>
      </c>
      <c r="BH168" s="197">
        <f t="shared" si="37"/>
        <v>0</v>
      </c>
      <c r="BI168" s="197">
        <f t="shared" si="38"/>
        <v>0</v>
      </c>
      <c r="BJ168" s="14" t="s">
        <v>83</v>
      </c>
      <c r="BK168" s="197">
        <f t="shared" si="39"/>
        <v>0</v>
      </c>
      <c r="BL168" s="14" t="s">
        <v>139</v>
      </c>
      <c r="BM168" s="196" t="s">
        <v>274</v>
      </c>
    </row>
    <row r="169" spans="1:65" s="2" customFormat="1" ht="55.5" customHeight="1">
      <c r="A169" s="31"/>
      <c r="B169" s="32"/>
      <c r="C169" s="184" t="s">
        <v>275</v>
      </c>
      <c r="D169" s="184" t="s">
        <v>135</v>
      </c>
      <c r="E169" s="185" t="s">
        <v>276</v>
      </c>
      <c r="F169" s="186" t="s">
        <v>277</v>
      </c>
      <c r="G169" s="187" t="s">
        <v>148</v>
      </c>
      <c r="H169" s="188">
        <v>5.28</v>
      </c>
      <c r="I169" s="189"/>
      <c r="J169" s="190">
        <f t="shared" si="30"/>
        <v>0</v>
      </c>
      <c r="K169" s="191"/>
      <c r="L169" s="36"/>
      <c r="M169" s="192" t="s">
        <v>1</v>
      </c>
      <c r="N169" s="193" t="s">
        <v>40</v>
      </c>
      <c r="O169" s="68"/>
      <c r="P169" s="194">
        <f t="shared" si="31"/>
        <v>0</v>
      </c>
      <c r="Q169" s="194">
        <v>0</v>
      </c>
      <c r="R169" s="194">
        <f t="shared" si="32"/>
        <v>0</v>
      </c>
      <c r="S169" s="194">
        <v>0</v>
      </c>
      <c r="T169" s="195">
        <f t="shared" si="3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139</v>
      </c>
      <c r="AT169" s="196" t="s">
        <v>135</v>
      </c>
      <c r="AU169" s="196" t="s">
        <v>85</v>
      </c>
      <c r="AY169" s="14" t="s">
        <v>132</v>
      </c>
      <c r="BE169" s="197">
        <f t="shared" si="34"/>
        <v>0</v>
      </c>
      <c r="BF169" s="197">
        <f t="shared" si="35"/>
        <v>0</v>
      </c>
      <c r="BG169" s="197">
        <f t="shared" si="36"/>
        <v>0</v>
      </c>
      <c r="BH169" s="197">
        <f t="shared" si="37"/>
        <v>0</v>
      </c>
      <c r="BI169" s="197">
        <f t="shared" si="38"/>
        <v>0</v>
      </c>
      <c r="BJ169" s="14" t="s">
        <v>83</v>
      </c>
      <c r="BK169" s="197">
        <f t="shared" si="39"/>
        <v>0</v>
      </c>
      <c r="BL169" s="14" t="s">
        <v>139</v>
      </c>
      <c r="BM169" s="196" t="s">
        <v>278</v>
      </c>
    </row>
    <row r="170" spans="1:65" s="2" customFormat="1" ht="33" customHeight="1">
      <c r="A170" s="31"/>
      <c r="B170" s="32"/>
      <c r="C170" s="184" t="s">
        <v>279</v>
      </c>
      <c r="D170" s="184" t="s">
        <v>135</v>
      </c>
      <c r="E170" s="185" t="s">
        <v>187</v>
      </c>
      <c r="F170" s="186" t="s">
        <v>188</v>
      </c>
      <c r="G170" s="187" t="s">
        <v>189</v>
      </c>
      <c r="H170" s="188">
        <v>10</v>
      </c>
      <c r="I170" s="189"/>
      <c r="J170" s="190">
        <f t="shared" si="30"/>
        <v>0</v>
      </c>
      <c r="K170" s="191"/>
      <c r="L170" s="36"/>
      <c r="M170" s="192" t="s">
        <v>1</v>
      </c>
      <c r="N170" s="193" t="s">
        <v>40</v>
      </c>
      <c r="O170" s="68"/>
      <c r="P170" s="194">
        <f t="shared" si="31"/>
        <v>0</v>
      </c>
      <c r="Q170" s="194">
        <v>0</v>
      </c>
      <c r="R170" s="194">
        <f t="shared" si="32"/>
        <v>0</v>
      </c>
      <c r="S170" s="194">
        <v>0</v>
      </c>
      <c r="T170" s="195">
        <f t="shared" si="3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139</v>
      </c>
      <c r="AT170" s="196" t="s">
        <v>135</v>
      </c>
      <c r="AU170" s="196" t="s">
        <v>85</v>
      </c>
      <c r="AY170" s="14" t="s">
        <v>132</v>
      </c>
      <c r="BE170" s="197">
        <f t="shared" si="34"/>
        <v>0</v>
      </c>
      <c r="BF170" s="197">
        <f t="shared" si="35"/>
        <v>0</v>
      </c>
      <c r="BG170" s="197">
        <f t="shared" si="36"/>
        <v>0</v>
      </c>
      <c r="BH170" s="197">
        <f t="shared" si="37"/>
        <v>0</v>
      </c>
      <c r="BI170" s="197">
        <f t="shared" si="38"/>
        <v>0</v>
      </c>
      <c r="BJ170" s="14" t="s">
        <v>83</v>
      </c>
      <c r="BK170" s="197">
        <f t="shared" si="39"/>
        <v>0</v>
      </c>
      <c r="BL170" s="14" t="s">
        <v>139</v>
      </c>
      <c r="BM170" s="196" t="s">
        <v>280</v>
      </c>
    </row>
    <row r="171" spans="1:65" s="12" customFormat="1" ht="22.9" customHeight="1">
      <c r="B171" s="168"/>
      <c r="C171" s="169"/>
      <c r="D171" s="170" t="s">
        <v>74</v>
      </c>
      <c r="E171" s="182" t="s">
        <v>281</v>
      </c>
      <c r="F171" s="182" t="s">
        <v>282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SUM(P172:P176)</f>
        <v>0</v>
      </c>
      <c r="Q171" s="176"/>
      <c r="R171" s="177">
        <f>SUM(R172:R176)</f>
        <v>0</v>
      </c>
      <c r="S171" s="176"/>
      <c r="T171" s="178">
        <f>SUM(T172:T176)</f>
        <v>0</v>
      </c>
      <c r="AR171" s="179" t="s">
        <v>83</v>
      </c>
      <c r="AT171" s="180" t="s">
        <v>74</v>
      </c>
      <c r="AU171" s="180" t="s">
        <v>83</v>
      </c>
      <c r="AY171" s="179" t="s">
        <v>132</v>
      </c>
      <c r="BK171" s="181">
        <f>SUM(BK172:BK176)</f>
        <v>0</v>
      </c>
    </row>
    <row r="172" spans="1:65" s="2" customFormat="1" ht="33" customHeight="1">
      <c r="A172" s="31"/>
      <c r="B172" s="32"/>
      <c r="C172" s="184" t="s">
        <v>283</v>
      </c>
      <c r="D172" s="184" t="s">
        <v>135</v>
      </c>
      <c r="E172" s="185" t="s">
        <v>284</v>
      </c>
      <c r="F172" s="186" t="s">
        <v>285</v>
      </c>
      <c r="G172" s="187" t="s">
        <v>138</v>
      </c>
      <c r="H172" s="188">
        <v>117.465</v>
      </c>
      <c r="I172" s="189"/>
      <c r="J172" s="190">
        <f>ROUND(I172*H172,2)</f>
        <v>0</v>
      </c>
      <c r="K172" s="191"/>
      <c r="L172" s="36"/>
      <c r="M172" s="192" t="s">
        <v>1</v>
      </c>
      <c r="N172" s="193" t="s">
        <v>40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139</v>
      </c>
      <c r="AT172" s="196" t="s">
        <v>135</v>
      </c>
      <c r="AU172" s="196" t="s">
        <v>85</v>
      </c>
      <c r="AY172" s="14" t="s">
        <v>132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83</v>
      </c>
      <c r="BK172" s="197">
        <f>ROUND(I172*H172,2)</f>
        <v>0</v>
      </c>
      <c r="BL172" s="14" t="s">
        <v>139</v>
      </c>
      <c r="BM172" s="196" t="s">
        <v>286</v>
      </c>
    </row>
    <row r="173" spans="1:65" s="2" customFormat="1" ht="44.25" customHeight="1">
      <c r="A173" s="31"/>
      <c r="B173" s="32"/>
      <c r="C173" s="184" t="s">
        <v>287</v>
      </c>
      <c r="D173" s="184" t="s">
        <v>135</v>
      </c>
      <c r="E173" s="185" t="s">
        <v>288</v>
      </c>
      <c r="F173" s="186" t="s">
        <v>289</v>
      </c>
      <c r="G173" s="187" t="s">
        <v>138</v>
      </c>
      <c r="H173" s="188">
        <v>117.465</v>
      </c>
      <c r="I173" s="189"/>
      <c r="J173" s="190">
        <f>ROUND(I173*H173,2)</f>
        <v>0</v>
      </c>
      <c r="K173" s="191"/>
      <c r="L173" s="36"/>
      <c r="M173" s="192" t="s">
        <v>1</v>
      </c>
      <c r="N173" s="193" t="s">
        <v>40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139</v>
      </c>
      <c r="AT173" s="196" t="s">
        <v>135</v>
      </c>
      <c r="AU173" s="196" t="s">
        <v>85</v>
      </c>
      <c r="AY173" s="14" t="s">
        <v>132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83</v>
      </c>
      <c r="BK173" s="197">
        <f>ROUND(I173*H173,2)</f>
        <v>0</v>
      </c>
      <c r="BL173" s="14" t="s">
        <v>139</v>
      </c>
      <c r="BM173" s="196" t="s">
        <v>290</v>
      </c>
    </row>
    <row r="174" spans="1:65" s="2" customFormat="1" ht="33" customHeight="1">
      <c r="A174" s="31"/>
      <c r="B174" s="32"/>
      <c r="C174" s="184" t="s">
        <v>291</v>
      </c>
      <c r="D174" s="184" t="s">
        <v>135</v>
      </c>
      <c r="E174" s="185" t="s">
        <v>292</v>
      </c>
      <c r="F174" s="186" t="s">
        <v>293</v>
      </c>
      <c r="G174" s="187" t="s">
        <v>138</v>
      </c>
      <c r="H174" s="188">
        <v>65</v>
      </c>
      <c r="I174" s="189"/>
      <c r="J174" s="190">
        <f>ROUND(I174*H174,2)</f>
        <v>0</v>
      </c>
      <c r="K174" s="191"/>
      <c r="L174" s="36"/>
      <c r="M174" s="192" t="s">
        <v>1</v>
      </c>
      <c r="N174" s="193" t="s">
        <v>40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139</v>
      </c>
      <c r="AT174" s="196" t="s">
        <v>135</v>
      </c>
      <c r="AU174" s="196" t="s">
        <v>85</v>
      </c>
      <c r="AY174" s="14" t="s">
        <v>132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83</v>
      </c>
      <c r="BK174" s="197">
        <f>ROUND(I174*H174,2)</f>
        <v>0</v>
      </c>
      <c r="BL174" s="14" t="s">
        <v>139</v>
      </c>
      <c r="BM174" s="196" t="s">
        <v>294</v>
      </c>
    </row>
    <row r="175" spans="1:65" s="2" customFormat="1" ht="44.25" customHeight="1">
      <c r="A175" s="31"/>
      <c r="B175" s="32"/>
      <c r="C175" s="184" t="s">
        <v>295</v>
      </c>
      <c r="D175" s="184" t="s">
        <v>135</v>
      </c>
      <c r="E175" s="185" t="s">
        <v>296</v>
      </c>
      <c r="F175" s="186" t="s">
        <v>297</v>
      </c>
      <c r="G175" s="187" t="s">
        <v>138</v>
      </c>
      <c r="H175" s="188">
        <v>650</v>
      </c>
      <c r="I175" s="189"/>
      <c r="J175" s="190">
        <f>ROUND(I175*H175,2)</f>
        <v>0</v>
      </c>
      <c r="K175" s="191"/>
      <c r="L175" s="36"/>
      <c r="M175" s="192" t="s">
        <v>1</v>
      </c>
      <c r="N175" s="193" t="s">
        <v>40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139</v>
      </c>
      <c r="AT175" s="196" t="s">
        <v>135</v>
      </c>
      <c r="AU175" s="196" t="s">
        <v>85</v>
      </c>
      <c r="AY175" s="14" t="s">
        <v>132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83</v>
      </c>
      <c r="BK175" s="197">
        <f>ROUND(I175*H175,2)</f>
        <v>0</v>
      </c>
      <c r="BL175" s="14" t="s">
        <v>139</v>
      </c>
      <c r="BM175" s="196" t="s">
        <v>298</v>
      </c>
    </row>
    <row r="176" spans="1:65" s="2" customFormat="1" ht="44.25" customHeight="1">
      <c r="A176" s="31"/>
      <c r="B176" s="32"/>
      <c r="C176" s="184" t="s">
        <v>299</v>
      </c>
      <c r="D176" s="184" t="s">
        <v>135</v>
      </c>
      <c r="E176" s="185" t="s">
        <v>300</v>
      </c>
      <c r="F176" s="186" t="s">
        <v>301</v>
      </c>
      <c r="G176" s="187" t="s">
        <v>138</v>
      </c>
      <c r="H176" s="188">
        <v>65</v>
      </c>
      <c r="I176" s="189"/>
      <c r="J176" s="190">
        <f>ROUND(I176*H176,2)</f>
        <v>0</v>
      </c>
      <c r="K176" s="191"/>
      <c r="L176" s="36"/>
      <c r="M176" s="192" t="s">
        <v>1</v>
      </c>
      <c r="N176" s="193" t="s">
        <v>40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139</v>
      </c>
      <c r="AT176" s="196" t="s">
        <v>135</v>
      </c>
      <c r="AU176" s="196" t="s">
        <v>85</v>
      </c>
      <c r="AY176" s="14" t="s">
        <v>132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83</v>
      </c>
      <c r="BK176" s="197">
        <f>ROUND(I176*H176,2)</f>
        <v>0</v>
      </c>
      <c r="BL176" s="14" t="s">
        <v>139</v>
      </c>
      <c r="BM176" s="196" t="s">
        <v>302</v>
      </c>
    </row>
    <row r="177" spans="1:65" s="12" customFormat="1" ht="25.9" customHeight="1">
      <c r="B177" s="168"/>
      <c r="C177" s="169"/>
      <c r="D177" s="170" t="s">
        <v>74</v>
      </c>
      <c r="E177" s="171" t="s">
        <v>303</v>
      </c>
      <c r="F177" s="171" t="s">
        <v>304</v>
      </c>
      <c r="G177" s="169"/>
      <c r="H177" s="169"/>
      <c r="I177" s="172"/>
      <c r="J177" s="173">
        <f>BK177</f>
        <v>0</v>
      </c>
      <c r="K177" s="169"/>
      <c r="L177" s="174"/>
      <c r="M177" s="175"/>
      <c r="N177" s="176"/>
      <c r="O177" s="176"/>
      <c r="P177" s="177">
        <f>P178+P181+P187+P191+P200+P202</f>
        <v>0</v>
      </c>
      <c r="Q177" s="176"/>
      <c r="R177" s="177">
        <f>R178+R181+R187+R191+R200+R202</f>
        <v>2.0683362000000001</v>
      </c>
      <c r="S177" s="176"/>
      <c r="T177" s="178">
        <f>T178+T181+T187+T191+T200+T202</f>
        <v>16.492800000000003</v>
      </c>
      <c r="AR177" s="179" t="s">
        <v>85</v>
      </c>
      <c r="AT177" s="180" t="s">
        <v>74</v>
      </c>
      <c r="AU177" s="180" t="s">
        <v>75</v>
      </c>
      <c r="AY177" s="179" t="s">
        <v>132</v>
      </c>
      <c r="BK177" s="181">
        <f>BK178+BK181+BK187+BK191+BK200+BK202</f>
        <v>0</v>
      </c>
    </row>
    <row r="178" spans="1:65" s="12" customFormat="1" ht="22.9" customHeight="1">
      <c r="B178" s="168"/>
      <c r="C178" s="169"/>
      <c r="D178" s="170" t="s">
        <v>74</v>
      </c>
      <c r="E178" s="182" t="s">
        <v>305</v>
      </c>
      <c r="F178" s="182" t="s">
        <v>306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SUM(P179:P180)</f>
        <v>0</v>
      </c>
      <c r="Q178" s="176"/>
      <c r="R178" s="177">
        <f>SUM(R179:R180)</f>
        <v>0.01</v>
      </c>
      <c r="S178" s="176"/>
      <c r="T178" s="178">
        <f>SUM(T179:T180)</f>
        <v>0</v>
      </c>
      <c r="AR178" s="179" t="s">
        <v>85</v>
      </c>
      <c r="AT178" s="180" t="s">
        <v>74</v>
      </c>
      <c r="AU178" s="180" t="s">
        <v>83</v>
      </c>
      <c r="AY178" s="179" t="s">
        <v>132</v>
      </c>
      <c r="BK178" s="181">
        <f>SUM(BK179:BK180)</f>
        <v>0</v>
      </c>
    </row>
    <row r="179" spans="1:65" s="2" customFormat="1" ht="33" customHeight="1">
      <c r="A179" s="31"/>
      <c r="B179" s="32"/>
      <c r="C179" s="184" t="s">
        <v>307</v>
      </c>
      <c r="D179" s="184" t="s">
        <v>135</v>
      </c>
      <c r="E179" s="185" t="s">
        <v>308</v>
      </c>
      <c r="F179" s="186" t="s">
        <v>309</v>
      </c>
      <c r="G179" s="187" t="s">
        <v>156</v>
      </c>
      <c r="H179" s="188">
        <v>14</v>
      </c>
      <c r="I179" s="189"/>
      <c r="J179" s="190">
        <f>ROUND(I179*H179,2)</f>
        <v>0</v>
      </c>
      <c r="K179" s="191"/>
      <c r="L179" s="36"/>
      <c r="M179" s="192" t="s">
        <v>1</v>
      </c>
      <c r="N179" s="193" t="s">
        <v>40</v>
      </c>
      <c r="O179" s="68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134</v>
      </c>
      <c r="AT179" s="196" t="s">
        <v>135</v>
      </c>
      <c r="AU179" s="196" t="s">
        <v>85</v>
      </c>
      <c r="AY179" s="14" t="s">
        <v>132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4" t="s">
        <v>83</v>
      </c>
      <c r="BK179" s="197">
        <f>ROUND(I179*H179,2)</f>
        <v>0</v>
      </c>
      <c r="BL179" s="14" t="s">
        <v>134</v>
      </c>
      <c r="BM179" s="196" t="s">
        <v>310</v>
      </c>
    </row>
    <row r="180" spans="1:65" s="2" customFormat="1" ht="16.5" customHeight="1">
      <c r="A180" s="31"/>
      <c r="B180" s="32"/>
      <c r="C180" s="198" t="s">
        <v>311</v>
      </c>
      <c r="D180" s="198" t="s">
        <v>177</v>
      </c>
      <c r="E180" s="199" t="s">
        <v>312</v>
      </c>
      <c r="F180" s="200" t="s">
        <v>313</v>
      </c>
      <c r="G180" s="201" t="s">
        <v>314</v>
      </c>
      <c r="H180" s="202">
        <v>10</v>
      </c>
      <c r="I180" s="203"/>
      <c r="J180" s="204">
        <f>ROUND(I180*H180,2)</f>
        <v>0</v>
      </c>
      <c r="K180" s="205"/>
      <c r="L180" s="206"/>
      <c r="M180" s="207" t="s">
        <v>1</v>
      </c>
      <c r="N180" s="208" t="s">
        <v>40</v>
      </c>
      <c r="O180" s="68"/>
      <c r="P180" s="194">
        <f>O180*H180</f>
        <v>0</v>
      </c>
      <c r="Q180" s="194">
        <v>1E-3</v>
      </c>
      <c r="R180" s="194">
        <f>Q180*H180</f>
        <v>0.01</v>
      </c>
      <c r="S180" s="194">
        <v>0</v>
      </c>
      <c r="T180" s="19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315</v>
      </c>
      <c r="AT180" s="196" t="s">
        <v>177</v>
      </c>
      <c r="AU180" s="196" t="s">
        <v>85</v>
      </c>
      <c r="AY180" s="14" t="s">
        <v>132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4" t="s">
        <v>83</v>
      </c>
      <c r="BK180" s="197">
        <f>ROUND(I180*H180,2)</f>
        <v>0</v>
      </c>
      <c r="BL180" s="14" t="s">
        <v>134</v>
      </c>
      <c r="BM180" s="196" t="s">
        <v>316</v>
      </c>
    </row>
    <row r="181" spans="1:65" s="12" customFormat="1" ht="22.9" customHeight="1">
      <c r="B181" s="168"/>
      <c r="C181" s="169"/>
      <c r="D181" s="170" t="s">
        <v>74</v>
      </c>
      <c r="E181" s="182" t="s">
        <v>317</v>
      </c>
      <c r="F181" s="182" t="s">
        <v>318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SUM(P182:P186)</f>
        <v>0</v>
      </c>
      <c r="Q181" s="176"/>
      <c r="R181" s="177">
        <f>SUM(R182:R186)</f>
        <v>0</v>
      </c>
      <c r="S181" s="176"/>
      <c r="T181" s="178">
        <f>SUM(T182:T186)</f>
        <v>5.5847999999999995</v>
      </c>
      <c r="AR181" s="179" t="s">
        <v>85</v>
      </c>
      <c r="AT181" s="180" t="s">
        <v>74</v>
      </c>
      <c r="AU181" s="180" t="s">
        <v>83</v>
      </c>
      <c r="AY181" s="179" t="s">
        <v>132</v>
      </c>
      <c r="BK181" s="181">
        <f>SUM(BK182:BK186)</f>
        <v>0</v>
      </c>
    </row>
    <row r="182" spans="1:65" s="2" customFormat="1" ht="33" customHeight="1">
      <c r="A182" s="31"/>
      <c r="B182" s="32"/>
      <c r="C182" s="184" t="s">
        <v>319</v>
      </c>
      <c r="D182" s="184" t="s">
        <v>135</v>
      </c>
      <c r="E182" s="185" t="s">
        <v>320</v>
      </c>
      <c r="F182" s="186" t="s">
        <v>321</v>
      </c>
      <c r="G182" s="187" t="s">
        <v>241</v>
      </c>
      <c r="H182" s="188">
        <v>36</v>
      </c>
      <c r="I182" s="189"/>
      <c r="J182" s="190">
        <f>ROUND(I182*H182,2)</f>
        <v>0</v>
      </c>
      <c r="K182" s="191"/>
      <c r="L182" s="36"/>
      <c r="M182" s="192" t="s">
        <v>1</v>
      </c>
      <c r="N182" s="193" t="s">
        <v>40</v>
      </c>
      <c r="O182" s="68"/>
      <c r="P182" s="194">
        <f>O182*H182</f>
        <v>0</v>
      </c>
      <c r="Q182" s="194">
        <v>0</v>
      </c>
      <c r="R182" s="194">
        <f>Q182*H182</f>
        <v>0</v>
      </c>
      <c r="S182" s="194">
        <v>3.3800000000000002E-3</v>
      </c>
      <c r="T182" s="195">
        <f>S182*H182</f>
        <v>0.12168000000000001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134</v>
      </c>
      <c r="AT182" s="196" t="s">
        <v>135</v>
      </c>
      <c r="AU182" s="196" t="s">
        <v>85</v>
      </c>
      <c r="AY182" s="14" t="s">
        <v>132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83</v>
      </c>
      <c r="BK182" s="197">
        <f>ROUND(I182*H182,2)</f>
        <v>0</v>
      </c>
      <c r="BL182" s="14" t="s">
        <v>134</v>
      </c>
      <c r="BM182" s="196" t="s">
        <v>322</v>
      </c>
    </row>
    <row r="183" spans="1:65" s="2" customFormat="1" ht="33" customHeight="1">
      <c r="A183" s="31"/>
      <c r="B183" s="32"/>
      <c r="C183" s="184" t="s">
        <v>180</v>
      </c>
      <c r="D183" s="184" t="s">
        <v>135</v>
      </c>
      <c r="E183" s="185" t="s">
        <v>323</v>
      </c>
      <c r="F183" s="186" t="s">
        <v>324</v>
      </c>
      <c r="G183" s="187" t="s">
        <v>156</v>
      </c>
      <c r="H183" s="188">
        <v>598</v>
      </c>
      <c r="I183" s="189"/>
      <c r="J183" s="190">
        <f>ROUND(I183*H183,2)</f>
        <v>0</v>
      </c>
      <c r="K183" s="191"/>
      <c r="L183" s="36"/>
      <c r="M183" s="192" t="s">
        <v>1</v>
      </c>
      <c r="N183" s="193" t="s">
        <v>40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8.9999999999999993E-3</v>
      </c>
      <c r="T183" s="195">
        <f>S183*H183</f>
        <v>5.3819999999999997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139</v>
      </c>
      <c r="AT183" s="196" t="s">
        <v>135</v>
      </c>
      <c r="AU183" s="196" t="s">
        <v>85</v>
      </c>
      <c r="AY183" s="14" t="s">
        <v>132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83</v>
      </c>
      <c r="BK183" s="197">
        <f>ROUND(I183*H183,2)</f>
        <v>0</v>
      </c>
      <c r="BL183" s="14" t="s">
        <v>139</v>
      </c>
      <c r="BM183" s="196" t="s">
        <v>325</v>
      </c>
    </row>
    <row r="184" spans="1:65" s="2" customFormat="1" ht="33" customHeight="1">
      <c r="A184" s="31"/>
      <c r="B184" s="32"/>
      <c r="C184" s="184" t="s">
        <v>208</v>
      </c>
      <c r="D184" s="184" t="s">
        <v>135</v>
      </c>
      <c r="E184" s="185" t="s">
        <v>326</v>
      </c>
      <c r="F184" s="186" t="s">
        <v>327</v>
      </c>
      <c r="G184" s="187" t="s">
        <v>241</v>
      </c>
      <c r="H184" s="188">
        <v>24</v>
      </c>
      <c r="I184" s="189"/>
      <c r="J184" s="190">
        <f>ROUND(I184*H184,2)</f>
        <v>0</v>
      </c>
      <c r="K184" s="191"/>
      <c r="L184" s="36"/>
      <c r="M184" s="192" t="s">
        <v>1</v>
      </c>
      <c r="N184" s="193" t="s">
        <v>40</v>
      </c>
      <c r="O184" s="68"/>
      <c r="P184" s="194">
        <f>O184*H184</f>
        <v>0</v>
      </c>
      <c r="Q184" s="194">
        <v>0</v>
      </c>
      <c r="R184" s="194">
        <f>Q184*H184</f>
        <v>0</v>
      </c>
      <c r="S184" s="194">
        <v>3.3800000000000002E-3</v>
      </c>
      <c r="T184" s="195">
        <f>S184*H184</f>
        <v>8.1119999999999998E-2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134</v>
      </c>
      <c r="AT184" s="196" t="s">
        <v>135</v>
      </c>
      <c r="AU184" s="196" t="s">
        <v>85</v>
      </c>
      <c r="AY184" s="14" t="s">
        <v>132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4" t="s">
        <v>83</v>
      </c>
      <c r="BK184" s="197">
        <f>ROUND(I184*H184,2)</f>
        <v>0</v>
      </c>
      <c r="BL184" s="14" t="s">
        <v>134</v>
      </c>
      <c r="BM184" s="196" t="s">
        <v>328</v>
      </c>
    </row>
    <row r="185" spans="1:65" s="2" customFormat="1" ht="16.5" customHeight="1">
      <c r="A185" s="31"/>
      <c r="B185" s="32"/>
      <c r="C185" s="184" t="s">
        <v>315</v>
      </c>
      <c r="D185" s="184" t="s">
        <v>135</v>
      </c>
      <c r="E185" s="185" t="s">
        <v>329</v>
      </c>
      <c r="F185" s="186" t="s">
        <v>330</v>
      </c>
      <c r="G185" s="187" t="s">
        <v>331</v>
      </c>
      <c r="H185" s="188">
        <v>1</v>
      </c>
      <c r="I185" s="189"/>
      <c r="J185" s="190">
        <f>ROUND(I185*H185,2)</f>
        <v>0</v>
      </c>
      <c r="K185" s="191"/>
      <c r="L185" s="36"/>
      <c r="M185" s="192" t="s">
        <v>1</v>
      </c>
      <c r="N185" s="193" t="s">
        <v>40</v>
      </c>
      <c r="O185" s="68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134</v>
      </c>
      <c r="AT185" s="196" t="s">
        <v>135</v>
      </c>
      <c r="AU185" s="196" t="s">
        <v>85</v>
      </c>
      <c r="AY185" s="14" t="s">
        <v>132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4" t="s">
        <v>83</v>
      </c>
      <c r="BK185" s="197">
        <f>ROUND(I185*H185,2)</f>
        <v>0</v>
      </c>
      <c r="BL185" s="14" t="s">
        <v>134</v>
      </c>
      <c r="BM185" s="196" t="s">
        <v>332</v>
      </c>
    </row>
    <row r="186" spans="1:65" s="2" customFormat="1" ht="33" customHeight="1">
      <c r="A186" s="31"/>
      <c r="B186" s="32"/>
      <c r="C186" s="184" t="s">
        <v>333</v>
      </c>
      <c r="D186" s="184" t="s">
        <v>135</v>
      </c>
      <c r="E186" s="185" t="s">
        <v>187</v>
      </c>
      <c r="F186" s="186" t="s">
        <v>188</v>
      </c>
      <c r="G186" s="187" t="s">
        <v>189</v>
      </c>
      <c r="H186" s="188">
        <v>24</v>
      </c>
      <c r="I186" s="189"/>
      <c r="J186" s="190">
        <f>ROUND(I186*H186,2)</f>
        <v>0</v>
      </c>
      <c r="K186" s="191"/>
      <c r="L186" s="36"/>
      <c r="M186" s="192" t="s">
        <v>1</v>
      </c>
      <c r="N186" s="193" t="s">
        <v>40</v>
      </c>
      <c r="O186" s="68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139</v>
      </c>
      <c r="AT186" s="196" t="s">
        <v>135</v>
      </c>
      <c r="AU186" s="196" t="s">
        <v>85</v>
      </c>
      <c r="AY186" s="14" t="s">
        <v>132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83</v>
      </c>
      <c r="BK186" s="197">
        <f>ROUND(I186*H186,2)</f>
        <v>0</v>
      </c>
      <c r="BL186" s="14" t="s">
        <v>139</v>
      </c>
      <c r="BM186" s="196" t="s">
        <v>334</v>
      </c>
    </row>
    <row r="187" spans="1:65" s="12" customFormat="1" ht="22.9" customHeight="1">
      <c r="B187" s="168"/>
      <c r="C187" s="169"/>
      <c r="D187" s="170" t="s">
        <v>74</v>
      </c>
      <c r="E187" s="182" t="s">
        <v>335</v>
      </c>
      <c r="F187" s="182" t="s">
        <v>336</v>
      </c>
      <c r="G187" s="169"/>
      <c r="H187" s="169"/>
      <c r="I187" s="172"/>
      <c r="J187" s="183">
        <f>BK187</f>
        <v>0</v>
      </c>
      <c r="K187" s="169"/>
      <c r="L187" s="174"/>
      <c r="M187" s="175"/>
      <c r="N187" s="176"/>
      <c r="O187" s="176"/>
      <c r="P187" s="177">
        <f>SUM(P188:P190)</f>
        <v>0</v>
      </c>
      <c r="Q187" s="176"/>
      <c r="R187" s="177">
        <f>SUM(R188:R190)</f>
        <v>0.39660899999999999</v>
      </c>
      <c r="S187" s="176"/>
      <c r="T187" s="178">
        <f>SUM(T188:T190)</f>
        <v>0</v>
      </c>
      <c r="AR187" s="179" t="s">
        <v>85</v>
      </c>
      <c r="AT187" s="180" t="s">
        <v>74</v>
      </c>
      <c r="AU187" s="180" t="s">
        <v>83</v>
      </c>
      <c r="AY187" s="179" t="s">
        <v>132</v>
      </c>
      <c r="BK187" s="181">
        <f>SUM(BK188:BK190)</f>
        <v>0</v>
      </c>
    </row>
    <row r="188" spans="1:65" s="2" customFormat="1" ht="33" customHeight="1">
      <c r="A188" s="31"/>
      <c r="B188" s="32"/>
      <c r="C188" s="184" t="s">
        <v>337</v>
      </c>
      <c r="D188" s="184" t="s">
        <v>135</v>
      </c>
      <c r="E188" s="185" t="s">
        <v>338</v>
      </c>
      <c r="F188" s="186" t="s">
        <v>339</v>
      </c>
      <c r="G188" s="187" t="s">
        <v>156</v>
      </c>
      <c r="H188" s="188">
        <v>14.1</v>
      </c>
      <c r="I188" s="189"/>
      <c r="J188" s="190">
        <f>ROUND(I188*H188,2)</f>
        <v>0</v>
      </c>
      <c r="K188" s="191"/>
      <c r="L188" s="36"/>
      <c r="M188" s="192" t="s">
        <v>1</v>
      </c>
      <c r="N188" s="193" t="s">
        <v>40</v>
      </c>
      <c r="O188" s="68"/>
      <c r="P188" s="194">
        <f>O188*H188</f>
        <v>0</v>
      </c>
      <c r="Q188" s="194">
        <v>2.3000000000000001E-4</v>
      </c>
      <c r="R188" s="194">
        <f>Q188*H188</f>
        <v>3.2430000000000002E-3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134</v>
      </c>
      <c r="AT188" s="196" t="s">
        <v>135</v>
      </c>
      <c r="AU188" s="196" t="s">
        <v>85</v>
      </c>
      <c r="AY188" s="14" t="s">
        <v>132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83</v>
      </c>
      <c r="BK188" s="197">
        <f>ROUND(I188*H188,2)</f>
        <v>0</v>
      </c>
      <c r="BL188" s="14" t="s">
        <v>134</v>
      </c>
      <c r="BM188" s="196" t="s">
        <v>340</v>
      </c>
    </row>
    <row r="189" spans="1:65" s="2" customFormat="1" ht="21.75" customHeight="1">
      <c r="A189" s="31"/>
      <c r="B189" s="32"/>
      <c r="C189" s="198" t="s">
        <v>341</v>
      </c>
      <c r="D189" s="198" t="s">
        <v>177</v>
      </c>
      <c r="E189" s="199" t="s">
        <v>342</v>
      </c>
      <c r="F189" s="200" t="s">
        <v>343</v>
      </c>
      <c r="G189" s="201" t="s">
        <v>156</v>
      </c>
      <c r="H189" s="202">
        <v>9</v>
      </c>
      <c r="I189" s="203"/>
      <c r="J189" s="204">
        <f>ROUND(I189*H189,2)</f>
        <v>0</v>
      </c>
      <c r="K189" s="205"/>
      <c r="L189" s="206"/>
      <c r="M189" s="207" t="s">
        <v>1</v>
      </c>
      <c r="N189" s="208" t="s">
        <v>40</v>
      </c>
      <c r="O189" s="68"/>
      <c r="P189" s="194">
        <f>O189*H189</f>
        <v>0</v>
      </c>
      <c r="Q189" s="194">
        <v>2.639E-2</v>
      </c>
      <c r="R189" s="194">
        <f>Q189*H189</f>
        <v>0.23751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315</v>
      </c>
      <c r="AT189" s="196" t="s">
        <v>177</v>
      </c>
      <c r="AU189" s="196" t="s">
        <v>85</v>
      </c>
      <c r="AY189" s="14" t="s">
        <v>132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83</v>
      </c>
      <c r="BK189" s="197">
        <f>ROUND(I189*H189,2)</f>
        <v>0</v>
      </c>
      <c r="BL189" s="14" t="s">
        <v>134</v>
      </c>
      <c r="BM189" s="196" t="s">
        <v>344</v>
      </c>
    </row>
    <row r="190" spans="1:65" s="2" customFormat="1" ht="21.75" customHeight="1">
      <c r="A190" s="31"/>
      <c r="B190" s="32"/>
      <c r="C190" s="198" t="s">
        <v>345</v>
      </c>
      <c r="D190" s="198" t="s">
        <v>177</v>
      </c>
      <c r="E190" s="199" t="s">
        <v>346</v>
      </c>
      <c r="F190" s="200" t="s">
        <v>347</v>
      </c>
      <c r="G190" s="201" t="s">
        <v>156</v>
      </c>
      <c r="H190" s="202">
        <v>5.0999999999999996</v>
      </c>
      <c r="I190" s="203"/>
      <c r="J190" s="204">
        <f>ROUND(I190*H190,2)</f>
        <v>0</v>
      </c>
      <c r="K190" s="205"/>
      <c r="L190" s="206"/>
      <c r="M190" s="207" t="s">
        <v>1</v>
      </c>
      <c r="N190" s="208" t="s">
        <v>40</v>
      </c>
      <c r="O190" s="68"/>
      <c r="P190" s="194">
        <f>O190*H190</f>
        <v>0</v>
      </c>
      <c r="Q190" s="194">
        <v>3.056E-2</v>
      </c>
      <c r="R190" s="194">
        <f>Q190*H190</f>
        <v>0.15585599999999999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315</v>
      </c>
      <c r="AT190" s="196" t="s">
        <v>177</v>
      </c>
      <c r="AU190" s="196" t="s">
        <v>85</v>
      </c>
      <c r="AY190" s="14" t="s">
        <v>132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83</v>
      </c>
      <c r="BK190" s="197">
        <f>ROUND(I190*H190,2)</f>
        <v>0</v>
      </c>
      <c r="BL190" s="14" t="s">
        <v>134</v>
      </c>
      <c r="BM190" s="196" t="s">
        <v>348</v>
      </c>
    </row>
    <row r="191" spans="1:65" s="12" customFormat="1" ht="22.9" customHeight="1">
      <c r="B191" s="168"/>
      <c r="C191" s="169"/>
      <c r="D191" s="170" t="s">
        <v>74</v>
      </c>
      <c r="E191" s="182" t="s">
        <v>349</v>
      </c>
      <c r="F191" s="182" t="s">
        <v>350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SUM(P192:P199)</f>
        <v>0</v>
      </c>
      <c r="Q191" s="176"/>
      <c r="R191" s="177">
        <f>SUM(R192:R199)</f>
        <v>0.75312999999999997</v>
      </c>
      <c r="S191" s="176"/>
      <c r="T191" s="178">
        <f>SUM(T192:T199)</f>
        <v>10.908000000000001</v>
      </c>
      <c r="AR191" s="179" t="s">
        <v>85</v>
      </c>
      <c r="AT191" s="180" t="s">
        <v>74</v>
      </c>
      <c r="AU191" s="180" t="s">
        <v>83</v>
      </c>
      <c r="AY191" s="179" t="s">
        <v>132</v>
      </c>
      <c r="BK191" s="181">
        <f>SUM(BK192:BK199)</f>
        <v>0</v>
      </c>
    </row>
    <row r="192" spans="1:65" s="2" customFormat="1" ht="21.75" customHeight="1">
      <c r="A192" s="31"/>
      <c r="B192" s="32"/>
      <c r="C192" s="184" t="s">
        <v>162</v>
      </c>
      <c r="D192" s="184" t="s">
        <v>135</v>
      </c>
      <c r="E192" s="185" t="s">
        <v>351</v>
      </c>
      <c r="F192" s="186" t="s">
        <v>352</v>
      </c>
      <c r="G192" s="187" t="s">
        <v>156</v>
      </c>
      <c r="H192" s="188">
        <v>32</v>
      </c>
      <c r="I192" s="189"/>
      <c r="J192" s="190">
        <f t="shared" ref="J192:J199" si="40">ROUND(I192*H192,2)</f>
        <v>0</v>
      </c>
      <c r="K192" s="191"/>
      <c r="L192" s="36"/>
      <c r="M192" s="192" t="s">
        <v>1</v>
      </c>
      <c r="N192" s="193" t="s">
        <v>40</v>
      </c>
      <c r="O192" s="68"/>
      <c r="P192" s="194">
        <f t="shared" ref="P192:P199" si="41">O192*H192</f>
        <v>0</v>
      </c>
      <c r="Q192" s="194">
        <v>0</v>
      </c>
      <c r="R192" s="194">
        <f t="shared" ref="R192:R199" si="42">Q192*H192</f>
        <v>0</v>
      </c>
      <c r="S192" s="194">
        <v>3.4000000000000002E-2</v>
      </c>
      <c r="T192" s="195">
        <f t="shared" ref="T192:T199" si="43">S192*H192</f>
        <v>1.0880000000000001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134</v>
      </c>
      <c r="AT192" s="196" t="s">
        <v>135</v>
      </c>
      <c r="AU192" s="196" t="s">
        <v>85</v>
      </c>
      <c r="AY192" s="14" t="s">
        <v>132</v>
      </c>
      <c r="BE192" s="197">
        <f t="shared" ref="BE192:BE199" si="44">IF(N192="základní",J192,0)</f>
        <v>0</v>
      </c>
      <c r="BF192" s="197">
        <f t="shared" ref="BF192:BF199" si="45">IF(N192="snížená",J192,0)</f>
        <v>0</v>
      </c>
      <c r="BG192" s="197">
        <f t="shared" ref="BG192:BG199" si="46">IF(N192="zákl. přenesená",J192,0)</f>
        <v>0</v>
      </c>
      <c r="BH192" s="197">
        <f t="shared" ref="BH192:BH199" si="47">IF(N192="sníž. přenesená",J192,0)</f>
        <v>0</v>
      </c>
      <c r="BI192" s="197">
        <f t="shared" ref="BI192:BI199" si="48">IF(N192="nulová",J192,0)</f>
        <v>0</v>
      </c>
      <c r="BJ192" s="14" t="s">
        <v>83</v>
      </c>
      <c r="BK192" s="197">
        <f t="shared" ref="BK192:BK199" si="49">ROUND(I192*H192,2)</f>
        <v>0</v>
      </c>
      <c r="BL192" s="14" t="s">
        <v>134</v>
      </c>
      <c r="BM192" s="196" t="s">
        <v>353</v>
      </c>
    </row>
    <row r="193" spans="1:65" s="2" customFormat="1" ht="21.75" customHeight="1">
      <c r="A193" s="31"/>
      <c r="B193" s="32"/>
      <c r="C193" s="184" t="s">
        <v>354</v>
      </c>
      <c r="D193" s="184" t="s">
        <v>135</v>
      </c>
      <c r="E193" s="185" t="s">
        <v>355</v>
      </c>
      <c r="F193" s="186" t="s">
        <v>356</v>
      </c>
      <c r="G193" s="187" t="s">
        <v>156</v>
      </c>
      <c r="H193" s="188">
        <v>150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40</v>
      </c>
      <c r="O193" s="68"/>
      <c r="P193" s="194">
        <f t="shared" si="41"/>
        <v>0</v>
      </c>
      <c r="Q193" s="194">
        <v>0</v>
      </c>
      <c r="R193" s="194">
        <f t="shared" si="42"/>
        <v>0</v>
      </c>
      <c r="S193" s="194">
        <v>6.5000000000000002E-2</v>
      </c>
      <c r="T193" s="195">
        <f t="shared" si="43"/>
        <v>9.75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134</v>
      </c>
      <c r="AT193" s="196" t="s">
        <v>135</v>
      </c>
      <c r="AU193" s="196" t="s">
        <v>85</v>
      </c>
      <c r="AY193" s="14" t="s">
        <v>132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83</v>
      </c>
      <c r="BK193" s="197">
        <f t="shared" si="49"/>
        <v>0</v>
      </c>
      <c r="BL193" s="14" t="s">
        <v>134</v>
      </c>
      <c r="BM193" s="196" t="s">
        <v>357</v>
      </c>
    </row>
    <row r="194" spans="1:65" s="2" customFormat="1" ht="21.75" customHeight="1">
      <c r="A194" s="31"/>
      <c r="B194" s="32"/>
      <c r="C194" s="184" t="s">
        <v>358</v>
      </c>
      <c r="D194" s="184" t="s">
        <v>135</v>
      </c>
      <c r="E194" s="185" t="s">
        <v>359</v>
      </c>
      <c r="F194" s="186" t="s">
        <v>360</v>
      </c>
      <c r="G194" s="187" t="s">
        <v>361</v>
      </c>
      <c r="H194" s="188">
        <v>1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40</v>
      </c>
      <c r="O194" s="68"/>
      <c r="P194" s="194">
        <f t="shared" si="41"/>
        <v>0</v>
      </c>
      <c r="Q194" s="194">
        <v>3.3E-4</v>
      </c>
      <c r="R194" s="194">
        <f t="shared" si="42"/>
        <v>3.3E-4</v>
      </c>
      <c r="S194" s="194">
        <v>0</v>
      </c>
      <c r="T194" s="195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134</v>
      </c>
      <c r="AT194" s="196" t="s">
        <v>135</v>
      </c>
      <c r="AU194" s="196" t="s">
        <v>85</v>
      </c>
      <c r="AY194" s="14" t="s">
        <v>132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83</v>
      </c>
      <c r="BK194" s="197">
        <f t="shared" si="49"/>
        <v>0</v>
      </c>
      <c r="BL194" s="14" t="s">
        <v>134</v>
      </c>
      <c r="BM194" s="196" t="s">
        <v>362</v>
      </c>
    </row>
    <row r="195" spans="1:65" s="2" customFormat="1" ht="33" customHeight="1">
      <c r="A195" s="31"/>
      <c r="B195" s="32"/>
      <c r="C195" s="184" t="s">
        <v>363</v>
      </c>
      <c r="D195" s="184" t="s">
        <v>135</v>
      </c>
      <c r="E195" s="185" t="s">
        <v>364</v>
      </c>
      <c r="F195" s="186" t="s">
        <v>365</v>
      </c>
      <c r="G195" s="187" t="s">
        <v>138</v>
      </c>
      <c r="H195" s="188">
        <v>0.57999999999999996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40</v>
      </c>
      <c r="O195" s="68"/>
      <c r="P195" s="194">
        <f t="shared" si="41"/>
        <v>0</v>
      </c>
      <c r="Q195" s="194">
        <v>0</v>
      </c>
      <c r="R195" s="194">
        <f t="shared" si="42"/>
        <v>0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139</v>
      </c>
      <c r="AT195" s="196" t="s">
        <v>135</v>
      </c>
      <c r="AU195" s="196" t="s">
        <v>85</v>
      </c>
      <c r="AY195" s="14" t="s">
        <v>132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83</v>
      </c>
      <c r="BK195" s="197">
        <f t="shared" si="49"/>
        <v>0</v>
      </c>
      <c r="BL195" s="14" t="s">
        <v>139</v>
      </c>
      <c r="BM195" s="196" t="s">
        <v>366</v>
      </c>
    </row>
    <row r="196" spans="1:65" s="2" customFormat="1" ht="21.75" customHeight="1">
      <c r="A196" s="31"/>
      <c r="B196" s="32"/>
      <c r="C196" s="198" t="s">
        <v>367</v>
      </c>
      <c r="D196" s="198" t="s">
        <v>177</v>
      </c>
      <c r="E196" s="199" t="s">
        <v>368</v>
      </c>
      <c r="F196" s="200" t="s">
        <v>369</v>
      </c>
      <c r="G196" s="201" t="s">
        <v>361</v>
      </c>
      <c r="H196" s="202">
        <v>1</v>
      </c>
      <c r="I196" s="203"/>
      <c r="J196" s="204">
        <f t="shared" si="40"/>
        <v>0</v>
      </c>
      <c r="K196" s="205"/>
      <c r="L196" s="206"/>
      <c r="M196" s="207" t="s">
        <v>1</v>
      </c>
      <c r="N196" s="208" t="s">
        <v>40</v>
      </c>
      <c r="O196" s="68"/>
      <c r="P196" s="194">
        <f t="shared" si="41"/>
        <v>0</v>
      </c>
      <c r="Q196" s="194">
        <v>8.4000000000000005E-2</v>
      </c>
      <c r="R196" s="194">
        <f t="shared" si="42"/>
        <v>8.4000000000000005E-2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315</v>
      </c>
      <c r="AT196" s="196" t="s">
        <v>177</v>
      </c>
      <c r="AU196" s="196" t="s">
        <v>85</v>
      </c>
      <c r="AY196" s="14" t="s">
        <v>132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83</v>
      </c>
      <c r="BK196" s="197">
        <f t="shared" si="49"/>
        <v>0</v>
      </c>
      <c r="BL196" s="14" t="s">
        <v>134</v>
      </c>
      <c r="BM196" s="196" t="s">
        <v>370</v>
      </c>
    </row>
    <row r="197" spans="1:65" s="2" customFormat="1" ht="33" customHeight="1">
      <c r="A197" s="31"/>
      <c r="B197" s="32"/>
      <c r="C197" s="184" t="s">
        <v>371</v>
      </c>
      <c r="D197" s="184" t="s">
        <v>135</v>
      </c>
      <c r="E197" s="185" t="s">
        <v>372</v>
      </c>
      <c r="F197" s="186" t="s">
        <v>373</v>
      </c>
      <c r="G197" s="187" t="s">
        <v>361</v>
      </c>
      <c r="H197" s="188">
        <v>2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40</v>
      </c>
      <c r="O197" s="68"/>
      <c r="P197" s="194">
        <f t="shared" si="41"/>
        <v>0</v>
      </c>
      <c r="Q197" s="194">
        <v>0</v>
      </c>
      <c r="R197" s="194">
        <f t="shared" si="42"/>
        <v>0</v>
      </c>
      <c r="S197" s="194">
        <v>0</v>
      </c>
      <c r="T197" s="195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134</v>
      </c>
      <c r="AT197" s="196" t="s">
        <v>135</v>
      </c>
      <c r="AU197" s="196" t="s">
        <v>85</v>
      </c>
      <c r="AY197" s="14" t="s">
        <v>132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83</v>
      </c>
      <c r="BK197" s="197">
        <f t="shared" si="49"/>
        <v>0</v>
      </c>
      <c r="BL197" s="14" t="s">
        <v>134</v>
      </c>
      <c r="BM197" s="196" t="s">
        <v>374</v>
      </c>
    </row>
    <row r="198" spans="1:65" s="2" customFormat="1" ht="21.75" customHeight="1">
      <c r="A198" s="31"/>
      <c r="B198" s="32"/>
      <c r="C198" s="198" t="s">
        <v>375</v>
      </c>
      <c r="D198" s="198" t="s">
        <v>177</v>
      </c>
      <c r="E198" s="199" t="s">
        <v>376</v>
      </c>
      <c r="F198" s="200" t="s">
        <v>377</v>
      </c>
      <c r="G198" s="201" t="s">
        <v>361</v>
      </c>
      <c r="H198" s="202">
        <v>2</v>
      </c>
      <c r="I198" s="203"/>
      <c r="J198" s="204">
        <f t="shared" si="40"/>
        <v>0</v>
      </c>
      <c r="K198" s="205"/>
      <c r="L198" s="206"/>
      <c r="M198" s="207" t="s">
        <v>1</v>
      </c>
      <c r="N198" s="208" t="s">
        <v>40</v>
      </c>
      <c r="O198" s="68"/>
      <c r="P198" s="194">
        <f t="shared" si="41"/>
        <v>0</v>
      </c>
      <c r="Q198" s="194">
        <v>0.33439999999999998</v>
      </c>
      <c r="R198" s="194">
        <f t="shared" si="42"/>
        <v>0.66879999999999995</v>
      </c>
      <c r="S198" s="194">
        <v>0</v>
      </c>
      <c r="T198" s="195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315</v>
      </c>
      <c r="AT198" s="196" t="s">
        <v>177</v>
      </c>
      <c r="AU198" s="196" t="s">
        <v>85</v>
      </c>
      <c r="AY198" s="14" t="s">
        <v>132</v>
      </c>
      <c r="BE198" s="197">
        <f t="shared" si="44"/>
        <v>0</v>
      </c>
      <c r="BF198" s="197">
        <f t="shared" si="45"/>
        <v>0</v>
      </c>
      <c r="BG198" s="197">
        <f t="shared" si="46"/>
        <v>0</v>
      </c>
      <c r="BH198" s="197">
        <f t="shared" si="47"/>
        <v>0</v>
      </c>
      <c r="BI198" s="197">
        <f t="shared" si="48"/>
        <v>0</v>
      </c>
      <c r="BJ198" s="14" t="s">
        <v>83</v>
      </c>
      <c r="BK198" s="197">
        <f t="shared" si="49"/>
        <v>0</v>
      </c>
      <c r="BL198" s="14" t="s">
        <v>134</v>
      </c>
      <c r="BM198" s="196" t="s">
        <v>378</v>
      </c>
    </row>
    <row r="199" spans="1:65" s="2" customFormat="1" ht="21.75" customHeight="1">
      <c r="A199" s="31"/>
      <c r="B199" s="32"/>
      <c r="C199" s="184" t="s">
        <v>85</v>
      </c>
      <c r="D199" s="184" t="s">
        <v>135</v>
      </c>
      <c r="E199" s="185" t="s">
        <v>379</v>
      </c>
      <c r="F199" s="186" t="s">
        <v>380</v>
      </c>
      <c r="G199" s="187" t="s">
        <v>361</v>
      </c>
      <c r="H199" s="188">
        <v>2</v>
      </c>
      <c r="I199" s="189"/>
      <c r="J199" s="190">
        <f t="shared" si="40"/>
        <v>0</v>
      </c>
      <c r="K199" s="191"/>
      <c r="L199" s="36"/>
      <c r="M199" s="192" t="s">
        <v>1</v>
      </c>
      <c r="N199" s="193" t="s">
        <v>40</v>
      </c>
      <c r="O199" s="68"/>
      <c r="P199" s="194">
        <f t="shared" si="41"/>
        <v>0</v>
      </c>
      <c r="Q199" s="194">
        <v>0</v>
      </c>
      <c r="R199" s="194">
        <f t="shared" si="42"/>
        <v>0</v>
      </c>
      <c r="S199" s="194">
        <v>3.5000000000000003E-2</v>
      </c>
      <c r="T199" s="195">
        <f t="shared" si="43"/>
        <v>7.0000000000000007E-2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134</v>
      </c>
      <c r="AT199" s="196" t="s">
        <v>135</v>
      </c>
      <c r="AU199" s="196" t="s">
        <v>85</v>
      </c>
      <c r="AY199" s="14" t="s">
        <v>132</v>
      </c>
      <c r="BE199" s="197">
        <f t="shared" si="44"/>
        <v>0</v>
      </c>
      <c r="BF199" s="197">
        <f t="shared" si="45"/>
        <v>0</v>
      </c>
      <c r="BG199" s="197">
        <f t="shared" si="46"/>
        <v>0</v>
      </c>
      <c r="BH199" s="197">
        <f t="shared" si="47"/>
        <v>0</v>
      </c>
      <c r="BI199" s="197">
        <f t="shared" si="48"/>
        <v>0</v>
      </c>
      <c r="BJ199" s="14" t="s">
        <v>83</v>
      </c>
      <c r="BK199" s="197">
        <f t="shared" si="49"/>
        <v>0</v>
      </c>
      <c r="BL199" s="14" t="s">
        <v>134</v>
      </c>
      <c r="BM199" s="196" t="s">
        <v>381</v>
      </c>
    </row>
    <row r="200" spans="1:65" s="12" customFormat="1" ht="22.9" customHeight="1">
      <c r="B200" s="168"/>
      <c r="C200" s="169"/>
      <c r="D200" s="170" t="s">
        <v>74</v>
      </c>
      <c r="E200" s="182" t="s">
        <v>382</v>
      </c>
      <c r="F200" s="182" t="s">
        <v>383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P201</f>
        <v>0</v>
      </c>
      <c r="Q200" s="176"/>
      <c r="R200" s="177">
        <f>R201</f>
        <v>5.11E-2</v>
      </c>
      <c r="S200" s="176"/>
      <c r="T200" s="178">
        <f>T201</f>
        <v>0</v>
      </c>
      <c r="AR200" s="179" t="s">
        <v>85</v>
      </c>
      <c r="AT200" s="180" t="s">
        <v>74</v>
      </c>
      <c r="AU200" s="180" t="s">
        <v>83</v>
      </c>
      <c r="AY200" s="179" t="s">
        <v>132</v>
      </c>
      <c r="BK200" s="181">
        <f>BK201</f>
        <v>0</v>
      </c>
    </row>
    <row r="201" spans="1:65" s="2" customFormat="1" ht="55.5" customHeight="1">
      <c r="A201" s="31"/>
      <c r="B201" s="32"/>
      <c r="C201" s="184" t="s">
        <v>384</v>
      </c>
      <c r="D201" s="184" t="s">
        <v>135</v>
      </c>
      <c r="E201" s="185" t="s">
        <v>385</v>
      </c>
      <c r="F201" s="186" t="s">
        <v>386</v>
      </c>
      <c r="G201" s="187" t="s">
        <v>361</v>
      </c>
      <c r="H201" s="188">
        <v>10</v>
      </c>
      <c r="I201" s="189"/>
      <c r="J201" s="190">
        <f>ROUND(I201*H201,2)</f>
        <v>0</v>
      </c>
      <c r="K201" s="191"/>
      <c r="L201" s="36"/>
      <c r="M201" s="192" t="s">
        <v>1</v>
      </c>
      <c r="N201" s="193" t="s">
        <v>40</v>
      </c>
      <c r="O201" s="68"/>
      <c r="P201" s="194">
        <f>O201*H201</f>
        <v>0</v>
      </c>
      <c r="Q201" s="194">
        <v>5.11E-3</v>
      </c>
      <c r="R201" s="194">
        <f>Q201*H201</f>
        <v>5.11E-2</v>
      </c>
      <c r="S201" s="194">
        <v>0</v>
      </c>
      <c r="T201" s="19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134</v>
      </c>
      <c r="AT201" s="196" t="s">
        <v>135</v>
      </c>
      <c r="AU201" s="196" t="s">
        <v>85</v>
      </c>
      <c r="AY201" s="14" t="s">
        <v>132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83</v>
      </c>
      <c r="BK201" s="197">
        <f>ROUND(I201*H201,2)</f>
        <v>0</v>
      </c>
      <c r="BL201" s="14" t="s">
        <v>134</v>
      </c>
      <c r="BM201" s="196" t="s">
        <v>387</v>
      </c>
    </row>
    <row r="202" spans="1:65" s="12" customFormat="1" ht="22.9" customHeight="1">
      <c r="B202" s="168"/>
      <c r="C202" s="169"/>
      <c r="D202" s="170" t="s">
        <v>74</v>
      </c>
      <c r="E202" s="182" t="s">
        <v>388</v>
      </c>
      <c r="F202" s="182" t="s">
        <v>389</v>
      </c>
      <c r="G202" s="169"/>
      <c r="H202" s="169"/>
      <c r="I202" s="172"/>
      <c r="J202" s="183">
        <f>BK202</f>
        <v>0</v>
      </c>
      <c r="K202" s="169"/>
      <c r="L202" s="174"/>
      <c r="M202" s="175"/>
      <c r="N202" s="176"/>
      <c r="O202" s="176"/>
      <c r="P202" s="177">
        <f>SUM(P203:P206)</f>
        <v>0</v>
      </c>
      <c r="Q202" s="176"/>
      <c r="R202" s="177">
        <f>SUM(R203:R206)</f>
        <v>0.85749720000000007</v>
      </c>
      <c r="S202" s="176"/>
      <c r="T202" s="178">
        <f>SUM(T203:T206)</f>
        <v>0</v>
      </c>
      <c r="AR202" s="179" t="s">
        <v>85</v>
      </c>
      <c r="AT202" s="180" t="s">
        <v>74</v>
      </c>
      <c r="AU202" s="180" t="s">
        <v>83</v>
      </c>
      <c r="AY202" s="179" t="s">
        <v>132</v>
      </c>
      <c r="BK202" s="181">
        <f>SUM(BK203:BK206)</f>
        <v>0</v>
      </c>
    </row>
    <row r="203" spans="1:65" s="2" customFormat="1" ht="44.25" customHeight="1">
      <c r="A203" s="31"/>
      <c r="B203" s="32"/>
      <c r="C203" s="184" t="s">
        <v>390</v>
      </c>
      <c r="D203" s="184" t="s">
        <v>135</v>
      </c>
      <c r="E203" s="185" t="s">
        <v>391</v>
      </c>
      <c r="F203" s="186" t="s">
        <v>392</v>
      </c>
      <c r="G203" s="187" t="s">
        <v>156</v>
      </c>
      <c r="H203" s="188">
        <v>558.63</v>
      </c>
      <c r="I203" s="189"/>
      <c r="J203" s="190">
        <f>ROUND(I203*H203,2)</f>
        <v>0</v>
      </c>
      <c r="K203" s="191"/>
      <c r="L203" s="36"/>
      <c r="M203" s="192" t="s">
        <v>1</v>
      </c>
      <c r="N203" s="193" t="s">
        <v>40</v>
      </c>
      <c r="O203" s="68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134</v>
      </c>
      <c r="AT203" s="196" t="s">
        <v>135</v>
      </c>
      <c r="AU203" s="196" t="s">
        <v>85</v>
      </c>
      <c r="AY203" s="14" t="s">
        <v>132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4" t="s">
        <v>83</v>
      </c>
      <c r="BK203" s="197">
        <f>ROUND(I203*H203,2)</f>
        <v>0</v>
      </c>
      <c r="BL203" s="14" t="s">
        <v>134</v>
      </c>
      <c r="BM203" s="196" t="s">
        <v>393</v>
      </c>
    </row>
    <row r="204" spans="1:65" s="2" customFormat="1" ht="21.75" customHeight="1">
      <c r="A204" s="31"/>
      <c r="B204" s="32"/>
      <c r="C204" s="198" t="s">
        <v>394</v>
      </c>
      <c r="D204" s="198" t="s">
        <v>177</v>
      </c>
      <c r="E204" s="199" t="s">
        <v>395</v>
      </c>
      <c r="F204" s="200" t="s">
        <v>396</v>
      </c>
      <c r="G204" s="201" t="s">
        <v>314</v>
      </c>
      <c r="H204" s="202">
        <v>388.24799999999999</v>
      </c>
      <c r="I204" s="203"/>
      <c r="J204" s="204">
        <f>ROUND(I204*H204,2)</f>
        <v>0</v>
      </c>
      <c r="K204" s="205"/>
      <c r="L204" s="206"/>
      <c r="M204" s="207" t="s">
        <v>1</v>
      </c>
      <c r="N204" s="208" t="s">
        <v>40</v>
      </c>
      <c r="O204" s="68"/>
      <c r="P204" s="194">
        <f>O204*H204</f>
        <v>0</v>
      </c>
      <c r="Q204" s="194">
        <v>1E-3</v>
      </c>
      <c r="R204" s="194">
        <f>Q204*H204</f>
        <v>0.38824799999999998</v>
      </c>
      <c r="S204" s="194">
        <v>0</v>
      </c>
      <c r="T204" s="19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315</v>
      </c>
      <c r="AT204" s="196" t="s">
        <v>177</v>
      </c>
      <c r="AU204" s="196" t="s">
        <v>85</v>
      </c>
      <c r="AY204" s="14" t="s">
        <v>132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4" t="s">
        <v>83</v>
      </c>
      <c r="BK204" s="197">
        <f>ROUND(I204*H204,2)</f>
        <v>0</v>
      </c>
      <c r="BL204" s="14" t="s">
        <v>134</v>
      </c>
      <c r="BM204" s="196" t="s">
        <v>397</v>
      </c>
    </row>
    <row r="205" spans="1:65" s="2" customFormat="1" ht="33" customHeight="1">
      <c r="A205" s="31"/>
      <c r="B205" s="32"/>
      <c r="C205" s="184" t="s">
        <v>398</v>
      </c>
      <c r="D205" s="184" t="s">
        <v>135</v>
      </c>
      <c r="E205" s="185" t="s">
        <v>399</v>
      </c>
      <c r="F205" s="186" t="s">
        <v>400</v>
      </c>
      <c r="G205" s="187" t="s">
        <v>156</v>
      </c>
      <c r="H205" s="188">
        <v>558.63</v>
      </c>
      <c r="I205" s="189"/>
      <c r="J205" s="190">
        <f>ROUND(I205*H205,2)</f>
        <v>0</v>
      </c>
      <c r="K205" s="191"/>
      <c r="L205" s="36"/>
      <c r="M205" s="192" t="s">
        <v>1</v>
      </c>
      <c r="N205" s="193" t="s">
        <v>40</v>
      </c>
      <c r="O205" s="68"/>
      <c r="P205" s="194">
        <f>O205*H205</f>
        <v>0</v>
      </c>
      <c r="Q205" s="194">
        <v>8.4000000000000003E-4</v>
      </c>
      <c r="R205" s="194">
        <f>Q205*H205</f>
        <v>0.46924920000000003</v>
      </c>
      <c r="S205" s="194">
        <v>0</v>
      </c>
      <c r="T205" s="19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134</v>
      </c>
      <c r="AT205" s="196" t="s">
        <v>135</v>
      </c>
      <c r="AU205" s="196" t="s">
        <v>85</v>
      </c>
      <c r="AY205" s="14" t="s">
        <v>132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4" t="s">
        <v>83</v>
      </c>
      <c r="BK205" s="197">
        <f>ROUND(I205*H205,2)</f>
        <v>0</v>
      </c>
      <c r="BL205" s="14" t="s">
        <v>134</v>
      </c>
      <c r="BM205" s="196" t="s">
        <v>401</v>
      </c>
    </row>
    <row r="206" spans="1:65" s="2" customFormat="1" ht="33" customHeight="1">
      <c r="A206" s="31"/>
      <c r="B206" s="32"/>
      <c r="C206" s="184" t="s">
        <v>402</v>
      </c>
      <c r="D206" s="184" t="s">
        <v>135</v>
      </c>
      <c r="E206" s="185" t="s">
        <v>187</v>
      </c>
      <c r="F206" s="186" t="s">
        <v>188</v>
      </c>
      <c r="G206" s="187" t="s">
        <v>189</v>
      </c>
      <c r="H206" s="188">
        <v>68</v>
      </c>
      <c r="I206" s="189"/>
      <c r="J206" s="190">
        <f>ROUND(I206*H206,2)</f>
        <v>0</v>
      </c>
      <c r="K206" s="191"/>
      <c r="L206" s="36"/>
      <c r="M206" s="209" t="s">
        <v>1</v>
      </c>
      <c r="N206" s="210" t="s">
        <v>40</v>
      </c>
      <c r="O206" s="211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139</v>
      </c>
      <c r="AT206" s="196" t="s">
        <v>135</v>
      </c>
      <c r="AU206" s="196" t="s">
        <v>85</v>
      </c>
      <c r="AY206" s="14" t="s">
        <v>132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4" t="s">
        <v>83</v>
      </c>
      <c r="BK206" s="197">
        <f>ROUND(I206*H206,2)</f>
        <v>0</v>
      </c>
      <c r="BL206" s="14" t="s">
        <v>139</v>
      </c>
      <c r="BM206" s="196" t="s">
        <v>403</v>
      </c>
    </row>
    <row r="207" spans="1:65" s="2" customFormat="1" ht="6.95" customHeight="1">
      <c r="A207" s="31"/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36"/>
      <c r="M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</row>
  </sheetData>
  <sheetProtection algorithmName="SHA-512" hashValue="hjIq0s88piuZxayo4a/0VVHXo36anEyTYG/amDy1777guCGAEBNMduV7F8YgSNvvlgo4T1q/5zcGqu4Ox5FINA==" saltValue="/MgtrmR2b7SObxNr84uOAsv/+yeh52fwJjOWoNfHgbD2I18XdeJPbHD3UKmW8t4oY8EIzTxkPKj/6u6lm8PaZg==" spinCount="100000" sheet="1" objects="1" scenarios="1" formatColumns="0" formatRows="0" autoFilter="0"/>
  <autoFilter ref="C129:K20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0"/>
  <sheetViews>
    <sheetView showGridLines="0" tabSelected="1" topLeftCell="A193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88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customHeight="1">
      <c r="B4" s="17"/>
      <c r="D4" s="107" t="s">
        <v>95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PŘÍSTAVBA A REVITALIZACE OBJEKTU ZELTR AGRO a.s.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96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404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>ZELTR AGRO a.s. IČ: 25541439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ROUND(J146,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ROUND((SUM(BE146:BE369)),  2)</f>
        <v>0</v>
      </c>
      <c r="G33" s="31"/>
      <c r="H33" s="31"/>
      <c r="I33" s="121">
        <v>0.21</v>
      </c>
      <c r="J33" s="120">
        <f>ROUND(((SUM(BE146:BE369))*I33),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ROUND((SUM(BF146:BF369)),  2)</f>
        <v>0</v>
      </c>
      <c r="G34" s="31"/>
      <c r="H34" s="31"/>
      <c r="I34" s="121">
        <v>0.15</v>
      </c>
      <c r="J34" s="120">
        <f>ROUND(((SUM(BF146:BF369))*I34),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ROUND((SUM(BG146:BG369)),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ROUND((SUM(BH146:BH369)),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ROUND((SUM(BI146:BI369)),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PŘÍSTAVBA A REVITALIZACE OBJEKTU ZELTR AGRO a.s.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14" t="str">
        <f>E9</f>
        <v>2/22 - SO 2 - PŘÍSTAVBA OCELOVÉ ZATEPLENÉ HALY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TROUBKY (519651)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ZELTR AGRO a.s. IČ: 25541439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J146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5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J147</f>
        <v>0</v>
      </c>
      <c r="K97" s="145"/>
      <c r="L97" s="149"/>
    </row>
    <row r="98" spans="2:12" s="10" customFormat="1" ht="19.899999999999999" customHeight="1">
      <c r="B98" s="150"/>
      <c r="C98" s="151"/>
      <c r="D98" s="152" t="s">
        <v>405</v>
      </c>
      <c r="E98" s="153"/>
      <c r="F98" s="153"/>
      <c r="G98" s="153"/>
      <c r="H98" s="153"/>
      <c r="I98" s="153"/>
      <c r="J98" s="154">
        <f>J148</f>
        <v>0</v>
      </c>
      <c r="K98" s="151"/>
      <c r="L98" s="155"/>
    </row>
    <row r="99" spans="2:12" s="10" customFormat="1" ht="19.899999999999999" customHeight="1">
      <c r="B99" s="150"/>
      <c r="C99" s="151"/>
      <c r="D99" s="152" t="s">
        <v>104</v>
      </c>
      <c r="E99" s="153"/>
      <c r="F99" s="153"/>
      <c r="G99" s="153"/>
      <c r="H99" s="153"/>
      <c r="I99" s="153"/>
      <c r="J99" s="154">
        <f>J162</f>
        <v>0</v>
      </c>
      <c r="K99" s="151"/>
      <c r="L99" s="155"/>
    </row>
    <row r="100" spans="2:12" s="10" customFormat="1" ht="19.899999999999999" customHeight="1">
      <c r="B100" s="150"/>
      <c r="C100" s="151"/>
      <c r="D100" s="152" t="s">
        <v>105</v>
      </c>
      <c r="E100" s="153"/>
      <c r="F100" s="153"/>
      <c r="G100" s="153"/>
      <c r="H100" s="153"/>
      <c r="I100" s="153"/>
      <c r="J100" s="154">
        <f>J177</f>
        <v>0</v>
      </c>
      <c r="K100" s="151"/>
      <c r="L100" s="155"/>
    </row>
    <row r="101" spans="2:12" s="10" customFormat="1" ht="19.899999999999999" customHeight="1">
      <c r="B101" s="150"/>
      <c r="C101" s="151"/>
      <c r="D101" s="152" t="s">
        <v>106</v>
      </c>
      <c r="E101" s="153"/>
      <c r="F101" s="153"/>
      <c r="G101" s="153"/>
      <c r="H101" s="153"/>
      <c r="I101" s="153"/>
      <c r="J101" s="154">
        <f>J194</f>
        <v>0</v>
      </c>
      <c r="K101" s="151"/>
      <c r="L101" s="155"/>
    </row>
    <row r="102" spans="2:12" s="10" customFormat="1" ht="19.899999999999999" customHeight="1">
      <c r="B102" s="150"/>
      <c r="C102" s="151"/>
      <c r="D102" s="152" t="s">
        <v>107</v>
      </c>
      <c r="E102" s="153"/>
      <c r="F102" s="153"/>
      <c r="G102" s="153"/>
      <c r="H102" s="153"/>
      <c r="I102" s="153"/>
      <c r="J102" s="154">
        <f>J205</f>
        <v>0</v>
      </c>
      <c r="K102" s="151"/>
      <c r="L102" s="155"/>
    </row>
    <row r="103" spans="2:12" s="10" customFormat="1" ht="19.899999999999999" customHeight="1">
      <c r="B103" s="150"/>
      <c r="C103" s="151"/>
      <c r="D103" s="152" t="s">
        <v>406</v>
      </c>
      <c r="E103" s="153"/>
      <c r="F103" s="153"/>
      <c r="G103" s="153"/>
      <c r="H103" s="153"/>
      <c r="I103" s="153"/>
      <c r="J103" s="154">
        <f>J217</f>
        <v>0</v>
      </c>
      <c r="K103" s="151"/>
      <c r="L103" s="155"/>
    </row>
    <row r="104" spans="2:12" s="10" customFormat="1" ht="19.899999999999999" customHeight="1">
      <c r="B104" s="150"/>
      <c r="C104" s="151"/>
      <c r="D104" s="152" t="s">
        <v>108</v>
      </c>
      <c r="E104" s="153"/>
      <c r="F104" s="153"/>
      <c r="G104" s="153"/>
      <c r="H104" s="153"/>
      <c r="I104" s="153"/>
      <c r="J104" s="154">
        <f>J224</f>
        <v>0</v>
      </c>
      <c r="K104" s="151"/>
      <c r="L104" s="155"/>
    </row>
    <row r="105" spans="2:12" s="10" customFormat="1" ht="19.899999999999999" customHeight="1">
      <c r="B105" s="150"/>
      <c r="C105" s="151"/>
      <c r="D105" s="152" t="s">
        <v>109</v>
      </c>
      <c r="E105" s="153"/>
      <c r="F105" s="153"/>
      <c r="G105" s="153"/>
      <c r="H105" s="153"/>
      <c r="I105" s="153"/>
      <c r="J105" s="154">
        <f>J236</f>
        <v>0</v>
      </c>
      <c r="K105" s="151"/>
      <c r="L105" s="155"/>
    </row>
    <row r="106" spans="2:12" s="9" customFormat="1" ht="24.95" customHeight="1">
      <c r="B106" s="144"/>
      <c r="C106" s="145"/>
      <c r="D106" s="146" t="s">
        <v>110</v>
      </c>
      <c r="E106" s="147"/>
      <c r="F106" s="147"/>
      <c r="G106" s="147"/>
      <c r="H106" s="147"/>
      <c r="I106" s="147"/>
      <c r="J106" s="148">
        <f>J244</f>
        <v>0</v>
      </c>
      <c r="K106" s="145"/>
      <c r="L106" s="149"/>
    </row>
    <row r="107" spans="2:12" s="10" customFormat="1" ht="19.899999999999999" customHeight="1">
      <c r="B107" s="150"/>
      <c r="C107" s="151"/>
      <c r="D107" s="152" t="s">
        <v>111</v>
      </c>
      <c r="E107" s="153"/>
      <c r="F107" s="153"/>
      <c r="G107" s="153"/>
      <c r="H107" s="153"/>
      <c r="I107" s="153"/>
      <c r="J107" s="154">
        <f>J245</f>
        <v>0</v>
      </c>
      <c r="K107" s="151"/>
      <c r="L107" s="155"/>
    </row>
    <row r="108" spans="2:12" s="10" customFormat="1" ht="19.899999999999999" customHeight="1">
      <c r="B108" s="150"/>
      <c r="C108" s="151"/>
      <c r="D108" s="152" t="s">
        <v>407</v>
      </c>
      <c r="E108" s="153"/>
      <c r="F108" s="153"/>
      <c r="G108" s="153"/>
      <c r="H108" s="153"/>
      <c r="I108" s="153"/>
      <c r="J108" s="154">
        <f>J250</f>
        <v>0</v>
      </c>
      <c r="K108" s="151"/>
      <c r="L108" s="155"/>
    </row>
    <row r="109" spans="2:12" s="10" customFormat="1" ht="19.899999999999999" customHeight="1">
      <c r="B109" s="150"/>
      <c r="C109" s="151"/>
      <c r="D109" s="152" t="s">
        <v>408</v>
      </c>
      <c r="E109" s="153"/>
      <c r="F109" s="153"/>
      <c r="G109" s="153"/>
      <c r="H109" s="153"/>
      <c r="I109" s="153"/>
      <c r="J109" s="154">
        <f>J260</f>
        <v>0</v>
      </c>
      <c r="K109" s="151"/>
      <c r="L109" s="155"/>
    </row>
    <row r="110" spans="2:12" s="10" customFormat="1" ht="19.899999999999999" customHeight="1">
      <c r="B110" s="150"/>
      <c r="C110" s="151"/>
      <c r="D110" s="152" t="s">
        <v>409</v>
      </c>
      <c r="E110" s="153"/>
      <c r="F110" s="153"/>
      <c r="G110" s="153"/>
      <c r="H110" s="153"/>
      <c r="I110" s="153"/>
      <c r="J110" s="154">
        <f>J268</f>
        <v>0</v>
      </c>
      <c r="K110" s="151"/>
      <c r="L110" s="155"/>
    </row>
    <row r="111" spans="2:12" s="10" customFormat="1" ht="19.899999999999999" customHeight="1">
      <c r="B111" s="150"/>
      <c r="C111" s="151"/>
      <c r="D111" s="152" t="s">
        <v>410</v>
      </c>
      <c r="E111" s="153"/>
      <c r="F111" s="153"/>
      <c r="G111" s="153"/>
      <c r="H111" s="153"/>
      <c r="I111" s="153"/>
      <c r="J111" s="154">
        <f>J276</f>
        <v>0</v>
      </c>
      <c r="K111" s="151"/>
      <c r="L111" s="155"/>
    </row>
    <row r="112" spans="2:12" s="10" customFormat="1" ht="19.899999999999999" customHeight="1">
      <c r="B112" s="150"/>
      <c r="C112" s="151"/>
      <c r="D112" s="152" t="s">
        <v>411</v>
      </c>
      <c r="E112" s="153"/>
      <c r="F112" s="153"/>
      <c r="G112" s="153"/>
      <c r="H112" s="153"/>
      <c r="I112" s="153"/>
      <c r="J112" s="154">
        <f>J284</f>
        <v>0</v>
      </c>
      <c r="K112" s="151"/>
      <c r="L112" s="155"/>
    </row>
    <row r="113" spans="1:31" s="10" customFormat="1" ht="19.899999999999999" customHeight="1">
      <c r="B113" s="150"/>
      <c r="C113" s="151"/>
      <c r="D113" s="152" t="s">
        <v>412</v>
      </c>
      <c r="E113" s="153"/>
      <c r="F113" s="153"/>
      <c r="G113" s="153"/>
      <c r="H113" s="153"/>
      <c r="I113" s="153"/>
      <c r="J113" s="154">
        <f>J291</f>
        <v>0</v>
      </c>
      <c r="K113" s="151"/>
      <c r="L113" s="155"/>
    </row>
    <row r="114" spans="1:31" s="10" customFormat="1" ht="19.899999999999999" customHeight="1">
      <c r="B114" s="150"/>
      <c r="C114" s="151"/>
      <c r="D114" s="152" t="s">
        <v>413</v>
      </c>
      <c r="E114" s="153"/>
      <c r="F114" s="153"/>
      <c r="G114" s="153"/>
      <c r="H114" s="153"/>
      <c r="I114" s="153"/>
      <c r="J114" s="154">
        <f>J294</f>
        <v>0</v>
      </c>
      <c r="K114" s="151"/>
      <c r="L114" s="155"/>
    </row>
    <row r="115" spans="1:31" s="10" customFormat="1" ht="19.899999999999999" customHeight="1">
      <c r="B115" s="150"/>
      <c r="C115" s="151"/>
      <c r="D115" s="152" t="s">
        <v>414</v>
      </c>
      <c r="E115" s="153"/>
      <c r="F115" s="153"/>
      <c r="G115" s="153"/>
      <c r="H115" s="153"/>
      <c r="I115" s="153"/>
      <c r="J115" s="154">
        <f>J301</f>
        <v>0</v>
      </c>
      <c r="K115" s="151"/>
      <c r="L115" s="155"/>
    </row>
    <row r="116" spans="1:31" s="10" customFormat="1" ht="19.899999999999999" customHeight="1">
      <c r="B116" s="150"/>
      <c r="C116" s="151"/>
      <c r="D116" s="152" t="s">
        <v>112</v>
      </c>
      <c r="E116" s="153"/>
      <c r="F116" s="153"/>
      <c r="G116" s="153"/>
      <c r="H116" s="153"/>
      <c r="I116" s="153"/>
      <c r="J116" s="154">
        <f>J308</f>
        <v>0</v>
      </c>
      <c r="K116" s="151"/>
      <c r="L116" s="155"/>
    </row>
    <row r="117" spans="1:31" s="10" customFormat="1" ht="19.899999999999999" customHeight="1">
      <c r="B117" s="150"/>
      <c r="C117" s="151"/>
      <c r="D117" s="152" t="s">
        <v>113</v>
      </c>
      <c r="E117" s="153"/>
      <c r="F117" s="153"/>
      <c r="G117" s="153"/>
      <c r="H117" s="153"/>
      <c r="I117" s="153"/>
      <c r="J117" s="154">
        <f>J310</f>
        <v>0</v>
      </c>
      <c r="K117" s="151"/>
      <c r="L117" s="155"/>
    </row>
    <row r="118" spans="1:31" s="10" customFormat="1" ht="19.899999999999999" customHeight="1">
      <c r="B118" s="150"/>
      <c r="C118" s="151"/>
      <c r="D118" s="152" t="s">
        <v>114</v>
      </c>
      <c r="E118" s="153"/>
      <c r="F118" s="153"/>
      <c r="G118" s="153"/>
      <c r="H118" s="153"/>
      <c r="I118" s="153"/>
      <c r="J118" s="154">
        <f>J327</f>
        <v>0</v>
      </c>
      <c r="K118" s="151"/>
      <c r="L118" s="155"/>
    </row>
    <row r="119" spans="1:31" s="10" customFormat="1" ht="19.899999999999999" customHeight="1">
      <c r="B119" s="150"/>
      <c r="C119" s="151"/>
      <c r="D119" s="152" t="s">
        <v>415</v>
      </c>
      <c r="E119" s="153"/>
      <c r="F119" s="153"/>
      <c r="G119" s="153"/>
      <c r="H119" s="153"/>
      <c r="I119" s="153"/>
      <c r="J119" s="154">
        <f>J339</f>
        <v>0</v>
      </c>
      <c r="K119" s="151"/>
      <c r="L119" s="155"/>
    </row>
    <row r="120" spans="1:31" s="10" customFormat="1" ht="19.899999999999999" customHeight="1">
      <c r="B120" s="150"/>
      <c r="C120" s="151"/>
      <c r="D120" s="152" t="s">
        <v>115</v>
      </c>
      <c r="E120" s="153"/>
      <c r="F120" s="153"/>
      <c r="G120" s="153"/>
      <c r="H120" s="153"/>
      <c r="I120" s="153"/>
      <c r="J120" s="154">
        <f>J343</f>
        <v>0</v>
      </c>
      <c r="K120" s="151"/>
      <c r="L120" s="155"/>
    </row>
    <row r="121" spans="1:31" s="10" customFormat="1" ht="19.899999999999999" customHeight="1">
      <c r="B121" s="150"/>
      <c r="C121" s="151"/>
      <c r="D121" s="152" t="s">
        <v>416</v>
      </c>
      <c r="E121" s="153"/>
      <c r="F121" s="153"/>
      <c r="G121" s="153"/>
      <c r="H121" s="153"/>
      <c r="I121" s="153"/>
      <c r="J121" s="154">
        <f>J351</f>
        <v>0</v>
      </c>
      <c r="K121" s="151"/>
      <c r="L121" s="155"/>
    </row>
    <row r="122" spans="1:31" s="10" customFormat="1" ht="19.899999999999999" customHeight="1">
      <c r="B122" s="150"/>
      <c r="C122" s="151"/>
      <c r="D122" s="152" t="s">
        <v>417</v>
      </c>
      <c r="E122" s="153"/>
      <c r="F122" s="153"/>
      <c r="G122" s="153"/>
      <c r="H122" s="153"/>
      <c r="I122" s="153"/>
      <c r="J122" s="154">
        <f>J356</f>
        <v>0</v>
      </c>
      <c r="K122" s="151"/>
      <c r="L122" s="155"/>
    </row>
    <row r="123" spans="1:31" s="10" customFormat="1" ht="19.899999999999999" customHeight="1">
      <c r="B123" s="150"/>
      <c r="C123" s="151"/>
      <c r="D123" s="152" t="s">
        <v>418</v>
      </c>
      <c r="E123" s="153"/>
      <c r="F123" s="153"/>
      <c r="G123" s="153"/>
      <c r="H123" s="153"/>
      <c r="I123" s="153"/>
      <c r="J123" s="154">
        <f>J360</f>
        <v>0</v>
      </c>
      <c r="K123" s="151"/>
      <c r="L123" s="155"/>
    </row>
    <row r="124" spans="1:31" s="10" customFormat="1" ht="19.899999999999999" customHeight="1">
      <c r="B124" s="150"/>
      <c r="C124" s="151"/>
      <c r="D124" s="152" t="s">
        <v>419</v>
      </c>
      <c r="E124" s="153"/>
      <c r="F124" s="153"/>
      <c r="G124" s="153"/>
      <c r="H124" s="153"/>
      <c r="I124" s="153"/>
      <c r="J124" s="154">
        <f>J365</f>
        <v>0</v>
      </c>
      <c r="K124" s="151"/>
      <c r="L124" s="155"/>
    </row>
    <row r="125" spans="1:31" s="9" customFormat="1" ht="24.95" customHeight="1">
      <c r="B125" s="144"/>
      <c r="C125" s="145"/>
      <c r="D125" s="146" t="s">
        <v>420</v>
      </c>
      <c r="E125" s="147"/>
      <c r="F125" s="147"/>
      <c r="G125" s="147"/>
      <c r="H125" s="147"/>
      <c r="I125" s="147"/>
      <c r="J125" s="148">
        <f>J367</f>
        <v>0</v>
      </c>
      <c r="K125" s="145"/>
      <c r="L125" s="149"/>
    </row>
    <row r="126" spans="1:31" s="10" customFormat="1" ht="19.899999999999999" customHeight="1">
      <c r="B126" s="150"/>
      <c r="C126" s="151"/>
      <c r="D126" s="152" t="s">
        <v>421</v>
      </c>
      <c r="E126" s="153"/>
      <c r="F126" s="153"/>
      <c r="G126" s="153"/>
      <c r="H126" s="153"/>
      <c r="I126" s="153"/>
      <c r="J126" s="154">
        <f>J368</f>
        <v>0</v>
      </c>
      <c r="K126" s="151"/>
      <c r="L126" s="155"/>
    </row>
    <row r="127" spans="1:31" s="2" customFormat="1" ht="21.7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32" spans="1:31" s="2" customFormat="1" ht="6.95" customHeight="1">
      <c r="A132" s="31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24.95" customHeight="1">
      <c r="A133" s="31"/>
      <c r="B133" s="32"/>
      <c r="C133" s="20" t="s">
        <v>117</v>
      </c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6.95" customHeight="1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2" customHeight="1">
      <c r="A135" s="31"/>
      <c r="B135" s="32"/>
      <c r="C135" s="26" t="s">
        <v>16</v>
      </c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6.5" customHeight="1">
      <c r="A136" s="31"/>
      <c r="B136" s="32"/>
      <c r="C136" s="33"/>
      <c r="D136" s="33"/>
      <c r="E136" s="262" t="str">
        <f>E7</f>
        <v>PŘÍSTAVBA A REVITALIZACE OBJEKTU ZELTR AGRO a.s.</v>
      </c>
      <c r="F136" s="263"/>
      <c r="G136" s="263"/>
      <c r="H136" s="26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2" customHeight="1">
      <c r="A137" s="31"/>
      <c r="B137" s="32"/>
      <c r="C137" s="26" t="s">
        <v>96</v>
      </c>
      <c r="D137" s="33"/>
      <c r="E137" s="33"/>
      <c r="F137" s="33"/>
      <c r="G137" s="33"/>
      <c r="H137" s="33"/>
      <c r="I137" s="33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6.5" customHeight="1">
      <c r="A138" s="31"/>
      <c r="B138" s="32"/>
      <c r="C138" s="33"/>
      <c r="D138" s="33"/>
      <c r="E138" s="214" t="str">
        <f>E9</f>
        <v>2/22 - SO 2 - PŘÍSTAVBA OCELOVÉ ZATEPLENÉ HALY</v>
      </c>
      <c r="F138" s="264"/>
      <c r="G138" s="264"/>
      <c r="H138" s="264"/>
      <c r="I138" s="33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6.95" customHeight="1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2" customHeight="1">
      <c r="A140" s="31"/>
      <c r="B140" s="32"/>
      <c r="C140" s="26" t="s">
        <v>20</v>
      </c>
      <c r="D140" s="33"/>
      <c r="E140" s="33"/>
      <c r="F140" s="24" t="str">
        <f>F12</f>
        <v>TROUBKY (519651)</v>
      </c>
      <c r="G140" s="33"/>
      <c r="H140" s="33"/>
      <c r="I140" s="26" t="s">
        <v>22</v>
      </c>
      <c r="J140" s="63" t="str">
        <f>IF(J12="","",J12)</f>
        <v>24. 2. 2022</v>
      </c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6.95" customHeight="1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15.2" customHeight="1">
      <c r="A142" s="31"/>
      <c r="B142" s="32"/>
      <c r="C142" s="26" t="s">
        <v>24</v>
      </c>
      <c r="D142" s="33"/>
      <c r="E142" s="33"/>
      <c r="F142" s="24" t="str">
        <f>E15</f>
        <v>ZELTR AGRO a.s. IČ: 25541439</v>
      </c>
      <c r="G142" s="33"/>
      <c r="H142" s="33"/>
      <c r="I142" s="26" t="s">
        <v>30</v>
      </c>
      <c r="J142" s="29" t="str">
        <f>E21</f>
        <v xml:space="preserve"> </v>
      </c>
      <c r="K142" s="33"/>
      <c r="L142" s="48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5.2" customHeight="1">
      <c r="A143" s="31"/>
      <c r="B143" s="32"/>
      <c r="C143" s="26" t="s">
        <v>28</v>
      </c>
      <c r="D143" s="33"/>
      <c r="E143" s="33"/>
      <c r="F143" s="24" t="str">
        <f>IF(E18="","",E18)</f>
        <v>Vyplň údaj</v>
      </c>
      <c r="G143" s="33"/>
      <c r="H143" s="33"/>
      <c r="I143" s="26" t="s">
        <v>33</v>
      </c>
      <c r="J143" s="29" t="str">
        <f>E24</f>
        <v xml:space="preserve"> </v>
      </c>
      <c r="K143" s="33"/>
      <c r="L143" s="48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10.35" customHeight="1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48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11" customFormat="1" ht="29.25" customHeight="1">
      <c r="A145" s="156"/>
      <c r="B145" s="157"/>
      <c r="C145" s="158" t="s">
        <v>118</v>
      </c>
      <c r="D145" s="159" t="s">
        <v>60</v>
      </c>
      <c r="E145" s="159" t="s">
        <v>56</v>
      </c>
      <c r="F145" s="159" t="s">
        <v>57</v>
      </c>
      <c r="G145" s="159" t="s">
        <v>119</v>
      </c>
      <c r="H145" s="159" t="s">
        <v>120</v>
      </c>
      <c r="I145" s="159" t="s">
        <v>121</v>
      </c>
      <c r="J145" s="160" t="s">
        <v>100</v>
      </c>
      <c r="K145" s="161" t="s">
        <v>122</v>
      </c>
      <c r="L145" s="162"/>
      <c r="M145" s="72" t="s">
        <v>1</v>
      </c>
      <c r="N145" s="73" t="s">
        <v>39</v>
      </c>
      <c r="O145" s="73" t="s">
        <v>123</v>
      </c>
      <c r="P145" s="73" t="s">
        <v>124</v>
      </c>
      <c r="Q145" s="73" t="s">
        <v>125</v>
      </c>
      <c r="R145" s="73" t="s">
        <v>126</v>
      </c>
      <c r="S145" s="73" t="s">
        <v>127</v>
      </c>
      <c r="T145" s="74" t="s">
        <v>128</v>
      </c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</row>
    <row r="146" spans="1:65" s="2" customFormat="1" ht="22.9" customHeight="1">
      <c r="A146" s="31"/>
      <c r="B146" s="32"/>
      <c r="C146" s="79" t="s">
        <v>129</v>
      </c>
      <c r="D146" s="33"/>
      <c r="E146" s="33"/>
      <c r="F146" s="33"/>
      <c r="G146" s="33"/>
      <c r="H146" s="33"/>
      <c r="I146" s="33"/>
      <c r="J146" s="163">
        <f>BK146</f>
        <v>0</v>
      </c>
      <c r="K146" s="33"/>
      <c r="L146" s="36"/>
      <c r="M146" s="75"/>
      <c r="N146" s="164"/>
      <c r="O146" s="76"/>
      <c r="P146" s="165">
        <f>P147+P244+P367</f>
        <v>0</v>
      </c>
      <c r="Q146" s="76"/>
      <c r="R146" s="165">
        <f>R147+R244+R367</f>
        <v>803.37545324000007</v>
      </c>
      <c r="S146" s="76"/>
      <c r="T146" s="166">
        <f>T147+T244+T367</f>
        <v>347.79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74</v>
      </c>
      <c r="AU146" s="14" t="s">
        <v>102</v>
      </c>
      <c r="BK146" s="167">
        <f>BK147+BK244+BK367</f>
        <v>0</v>
      </c>
    </row>
    <row r="147" spans="1:65" s="12" customFormat="1" ht="25.9" customHeight="1">
      <c r="B147" s="168"/>
      <c r="C147" s="169"/>
      <c r="D147" s="170" t="s">
        <v>74</v>
      </c>
      <c r="E147" s="171" t="s">
        <v>130</v>
      </c>
      <c r="F147" s="171" t="s">
        <v>131</v>
      </c>
      <c r="G147" s="169"/>
      <c r="H147" s="169"/>
      <c r="I147" s="172"/>
      <c r="J147" s="173">
        <f>BK147</f>
        <v>0</v>
      </c>
      <c r="K147" s="169"/>
      <c r="L147" s="174"/>
      <c r="M147" s="175"/>
      <c r="N147" s="176"/>
      <c r="O147" s="176"/>
      <c r="P147" s="177">
        <f>P148+P162+P177+P194+P205+P217+P224+P236</f>
        <v>0</v>
      </c>
      <c r="Q147" s="176"/>
      <c r="R147" s="177">
        <f>R148+R162+R177+R194+R205+R217+R224+R236</f>
        <v>759.64270692000002</v>
      </c>
      <c r="S147" s="176"/>
      <c r="T147" s="178">
        <f>T148+T162+T177+T194+T205+T217+T224+T236</f>
        <v>347.79</v>
      </c>
      <c r="AR147" s="179" t="s">
        <v>83</v>
      </c>
      <c r="AT147" s="180" t="s">
        <v>74</v>
      </c>
      <c r="AU147" s="180" t="s">
        <v>75</v>
      </c>
      <c r="AY147" s="179" t="s">
        <v>132</v>
      </c>
      <c r="BK147" s="181">
        <f>BK148+BK162+BK177+BK194+BK205+BK217+BK224+BK236</f>
        <v>0</v>
      </c>
    </row>
    <row r="148" spans="1:65" s="12" customFormat="1" ht="22.9" customHeight="1">
      <c r="B148" s="168"/>
      <c r="C148" s="169"/>
      <c r="D148" s="170" t="s">
        <v>74</v>
      </c>
      <c r="E148" s="182" t="s">
        <v>83</v>
      </c>
      <c r="F148" s="182" t="s">
        <v>422</v>
      </c>
      <c r="G148" s="169"/>
      <c r="H148" s="169"/>
      <c r="I148" s="172"/>
      <c r="J148" s="183">
        <f>BK148</f>
        <v>0</v>
      </c>
      <c r="K148" s="169"/>
      <c r="L148" s="174"/>
      <c r="M148" s="175"/>
      <c r="N148" s="176"/>
      <c r="O148" s="176"/>
      <c r="P148" s="177">
        <f>SUM(P149:P161)</f>
        <v>0</v>
      </c>
      <c r="Q148" s="176"/>
      <c r="R148" s="177">
        <f>SUM(R149:R161)</f>
        <v>6.1440000000000001</v>
      </c>
      <c r="S148" s="176"/>
      <c r="T148" s="178">
        <f>SUM(T149:T161)</f>
        <v>346.68</v>
      </c>
      <c r="AR148" s="179" t="s">
        <v>83</v>
      </c>
      <c r="AT148" s="180" t="s">
        <v>74</v>
      </c>
      <c r="AU148" s="180" t="s">
        <v>83</v>
      </c>
      <c r="AY148" s="179" t="s">
        <v>132</v>
      </c>
      <c r="BK148" s="181">
        <f>SUM(BK149:BK161)</f>
        <v>0</v>
      </c>
    </row>
    <row r="149" spans="1:65" s="2" customFormat="1" ht="55.5" customHeight="1">
      <c r="A149" s="31"/>
      <c r="B149" s="32"/>
      <c r="C149" s="184" t="s">
        <v>287</v>
      </c>
      <c r="D149" s="184" t="s">
        <v>135</v>
      </c>
      <c r="E149" s="185" t="s">
        <v>423</v>
      </c>
      <c r="F149" s="186" t="s">
        <v>424</v>
      </c>
      <c r="G149" s="187" t="s">
        <v>156</v>
      </c>
      <c r="H149" s="188">
        <v>324</v>
      </c>
      <c r="I149" s="189"/>
      <c r="J149" s="190">
        <f t="shared" ref="J149:J161" si="0">ROUND(I149*H149,2)</f>
        <v>0</v>
      </c>
      <c r="K149" s="191"/>
      <c r="L149" s="36"/>
      <c r="M149" s="192" t="s">
        <v>1</v>
      </c>
      <c r="N149" s="193" t="s">
        <v>40</v>
      </c>
      <c r="O149" s="68"/>
      <c r="P149" s="194">
        <f t="shared" ref="P149:P161" si="1">O149*H149</f>
        <v>0</v>
      </c>
      <c r="Q149" s="194">
        <v>0</v>
      </c>
      <c r="R149" s="194">
        <f t="shared" ref="R149:R161" si="2">Q149*H149</f>
        <v>0</v>
      </c>
      <c r="S149" s="194">
        <v>0.45</v>
      </c>
      <c r="T149" s="195">
        <f t="shared" ref="T149:T161" si="3">S149*H149</f>
        <v>145.80000000000001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139</v>
      </c>
      <c r="AT149" s="196" t="s">
        <v>135</v>
      </c>
      <c r="AU149" s="196" t="s">
        <v>85</v>
      </c>
      <c r="AY149" s="14" t="s">
        <v>132</v>
      </c>
      <c r="BE149" s="197">
        <f t="shared" ref="BE149:BE161" si="4">IF(N149="základní",J149,0)</f>
        <v>0</v>
      </c>
      <c r="BF149" s="197">
        <f t="shared" ref="BF149:BF161" si="5">IF(N149="snížená",J149,0)</f>
        <v>0</v>
      </c>
      <c r="BG149" s="197">
        <f t="shared" ref="BG149:BG161" si="6">IF(N149="zákl. přenesená",J149,0)</f>
        <v>0</v>
      </c>
      <c r="BH149" s="197">
        <f t="shared" ref="BH149:BH161" si="7">IF(N149="sníž. přenesená",J149,0)</f>
        <v>0</v>
      </c>
      <c r="BI149" s="197">
        <f t="shared" ref="BI149:BI161" si="8">IF(N149="nulová",J149,0)</f>
        <v>0</v>
      </c>
      <c r="BJ149" s="14" t="s">
        <v>83</v>
      </c>
      <c r="BK149" s="197">
        <f t="shared" ref="BK149:BK161" si="9">ROUND(I149*H149,2)</f>
        <v>0</v>
      </c>
      <c r="BL149" s="14" t="s">
        <v>139</v>
      </c>
      <c r="BM149" s="196" t="s">
        <v>425</v>
      </c>
    </row>
    <row r="150" spans="1:65" s="2" customFormat="1" ht="66.75" customHeight="1">
      <c r="A150" s="31"/>
      <c r="B150" s="32"/>
      <c r="C150" s="184" t="s">
        <v>134</v>
      </c>
      <c r="D150" s="184" t="s">
        <v>135</v>
      </c>
      <c r="E150" s="185" t="s">
        <v>426</v>
      </c>
      <c r="F150" s="186" t="s">
        <v>427</v>
      </c>
      <c r="G150" s="187" t="s">
        <v>156</v>
      </c>
      <c r="H150" s="188">
        <v>324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40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0.62</v>
      </c>
      <c r="T150" s="195">
        <f t="shared" si="3"/>
        <v>200.88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139</v>
      </c>
      <c r="AT150" s="196" t="s">
        <v>135</v>
      </c>
      <c r="AU150" s="196" t="s">
        <v>85</v>
      </c>
      <c r="AY150" s="14" t="s">
        <v>132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83</v>
      </c>
      <c r="BK150" s="197">
        <f t="shared" si="9"/>
        <v>0</v>
      </c>
      <c r="BL150" s="14" t="s">
        <v>139</v>
      </c>
      <c r="BM150" s="196" t="s">
        <v>428</v>
      </c>
    </row>
    <row r="151" spans="1:65" s="2" customFormat="1" ht="66.75" customHeight="1">
      <c r="A151" s="31"/>
      <c r="B151" s="32"/>
      <c r="C151" s="184" t="s">
        <v>182</v>
      </c>
      <c r="D151" s="184" t="s">
        <v>135</v>
      </c>
      <c r="E151" s="185" t="s">
        <v>429</v>
      </c>
      <c r="F151" s="186" t="s">
        <v>430</v>
      </c>
      <c r="G151" s="187" t="s">
        <v>148</v>
      </c>
      <c r="H151" s="188">
        <v>11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40</v>
      </c>
      <c r="O151" s="68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139</v>
      </c>
      <c r="AT151" s="196" t="s">
        <v>135</v>
      </c>
      <c r="AU151" s="196" t="s">
        <v>85</v>
      </c>
      <c r="AY151" s="14" t="s">
        <v>132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83</v>
      </c>
      <c r="BK151" s="197">
        <f t="shared" si="9"/>
        <v>0</v>
      </c>
      <c r="BL151" s="14" t="s">
        <v>139</v>
      </c>
      <c r="BM151" s="196" t="s">
        <v>431</v>
      </c>
    </row>
    <row r="152" spans="1:65" s="2" customFormat="1" ht="44.25" customHeight="1">
      <c r="A152" s="31"/>
      <c r="B152" s="32"/>
      <c r="C152" s="184" t="s">
        <v>168</v>
      </c>
      <c r="D152" s="184" t="s">
        <v>135</v>
      </c>
      <c r="E152" s="185" t="s">
        <v>432</v>
      </c>
      <c r="F152" s="186" t="s">
        <v>433</v>
      </c>
      <c r="G152" s="187" t="s">
        <v>148</v>
      </c>
      <c r="H152" s="188">
        <v>127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40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139</v>
      </c>
      <c r="AT152" s="196" t="s">
        <v>135</v>
      </c>
      <c r="AU152" s="196" t="s">
        <v>85</v>
      </c>
      <c r="AY152" s="14" t="s">
        <v>132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83</v>
      </c>
      <c r="BK152" s="197">
        <f t="shared" si="9"/>
        <v>0</v>
      </c>
      <c r="BL152" s="14" t="s">
        <v>139</v>
      </c>
      <c r="BM152" s="196" t="s">
        <v>434</v>
      </c>
    </row>
    <row r="153" spans="1:65" s="2" customFormat="1" ht="44.25" customHeight="1">
      <c r="A153" s="31"/>
      <c r="B153" s="32"/>
      <c r="C153" s="184" t="s">
        <v>83</v>
      </c>
      <c r="D153" s="184" t="s">
        <v>135</v>
      </c>
      <c r="E153" s="185" t="s">
        <v>435</v>
      </c>
      <c r="F153" s="186" t="s">
        <v>436</v>
      </c>
      <c r="G153" s="187" t="s">
        <v>148</v>
      </c>
      <c r="H153" s="188">
        <v>8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40</v>
      </c>
      <c r="O153" s="68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139</v>
      </c>
      <c r="AT153" s="196" t="s">
        <v>135</v>
      </c>
      <c r="AU153" s="196" t="s">
        <v>85</v>
      </c>
      <c r="AY153" s="14" t="s">
        <v>132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83</v>
      </c>
      <c r="BK153" s="197">
        <f t="shared" si="9"/>
        <v>0</v>
      </c>
      <c r="BL153" s="14" t="s">
        <v>139</v>
      </c>
      <c r="BM153" s="196" t="s">
        <v>437</v>
      </c>
    </row>
    <row r="154" spans="1:65" s="2" customFormat="1" ht="55.5" customHeight="1">
      <c r="A154" s="31"/>
      <c r="B154" s="32"/>
      <c r="C154" s="184" t="s">
        <v>438</v>
      </c>
      <c r="D154" s="184" t="s">
        <v>135</v>
      </c>
      <c r="E154" s="185" t="s">
        <v>439</v>
      </c>
      <c r="F154" s="186" t="s">
        <v>440</v>
      </c>
      <c r="G154" s="187" t="s">
        <v>148</v>
      </c>
      <c r="H154" s="188">
        <v>162</v>
      </c>
      <c r="I154" s="189"/>
      <c r="J154" s="190">
        <f t="shared" si="0"/>
        <v>0</v>
      </c>
      <c r="K154" s="191"/>
      <c r="L154" s="36"/>
      <c r="M154" s="192" t="s">
        <v>1</v>
      </c>
      <c r="N154" s="193" t="s">
        <v>40</v>
      </c>
      <c r="O154" s="68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139</v>
      </c>
      <c r="AT154" s="196" t="s">
        <v>135</v>
      </c>
      <c r="AU154" s="196" t="s">
        <v>85</v>
      </c>
      <c r="AY154" s="14" t="s">
        <v>132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83</v>
      </c>
      <c r="BK154" s="197">
        <f t="shared" si="9"/>
        <v>0</v>
      </c>
      <c r="BL154" s="14" t="s">
        <v>139</v>
      </c>
      <c r="BM154" s="196" t="s">
        <v>441</v>
      </c>
    </row>
    <row r="155" spans="1:65" s="2" customFormat="1" ht="55.5" customHeight="1">
      <c r="A155" s="31"/>
      <c r="B155" s="32"/>
      <c r="C155" s="184" t="s">
        <v>85</v>
      </c>
      <c r="D155" s="184" t="s">
        <v>135</v>
      </c>
      <c r="E155" s="185" t="s">
        <v>442</v>
      </c>
      <c r="F155" s="186" t="s">
        <v>443</v>
      </c>
      <c r="G155" s="187" t="s">
        <v>148</v>
      </c>
      <c r="H155" s="188">
        <v>2.58</v>
      </c>
      <c r="I155" s="189"/>
      <c r="J155" s="190">
        <f t="shared" si="0"/>
        <v>0</v>
      </c>
      <c r="K155" s="191"/>
      <c r="L155" s="36"/>
      <c r="M155" s="192" t="s">
        <v>1</v>
      </c>
      <c r="N155" s="193" t="s">
        <v>40</v>
      </c>
      <c r="O155" s="68"/>
      <c r="P155" s="194">
        <f t="shared" si="1"/>
        <v>0</v>
      </c>
      <c r="Q155" s="194">
        <v>0</v>
      </c>
      <c r="R155" s="194">
        <f t="shared" si="2"/>
        <v>0</v>
      </c>
      <c r="S155" s="194">
        <v>0</v>
      </c>
      <c r="T155" s="19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139</v>
      </c>
      <c r="AT155" s="196" t="s">
        <v>135</v>
      </c>
      <c r="AU155" s="196" t="s">
        <v>85</v>
      </c>
      <c r="AY155" s="14" t="s">
        <v>132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83</v>
      </c>
      <c r="BK155" s="197">
        <f t="shared" si="9"/>
        <v>0</v>
      </c>
      <c r="BL155" s="14" t="s">
        <v>139</v>
      </c>
      <c r="BM155" s="196" t="s">
        <v>444</v>
      </c>
    </row>
    <row r="156" spans="1:65" s="2" customFormat="1" ht="44.25" customHeight="1">
      <c r="A156" s="31"/>
      <c r="B156" s="32"/>
      <c r="C156" s="184" t="s">
        <v>390</v>
      </c>
      <c r="D156" s="184" t="s">
        <v>135</v>
      </c>
      <c r="E156" s="185" t="s">
        <v>445</v>
      </c>
      <c r="F156" s="186" t="s">
        <v>446</v>
      </c>
      <c r="G156" s="187" t="s">
        <v>148</v>
      </c>
      <c r="H156" s="188">
        <v>162</v>
      </c>
      <c r="I156" s="189"/>
      <c r="J156" s="190">
        <f t="shared" si="0"/>
        <v>0</v>
      </c>
      <c r="K156" s="191"/>
      <c r="L156" s="36"/>
      <c r="M156" s="192" t="s">
        <v>1</v>
      </c>
      <c r="N156" s="193" t="s">
        <v>40</v>
      </c>
      <c r="O156" s="68"/>
      <c r="P156" s="194">
        <f t="shared" si="1"/>
        <v>0</v>
      </c>
      <c r="Q156" s="194">
        <v>0</v>
      </c>
      <c r="R156" s="194">
        <f t="shared" si="2"/>
        <v>0</v>
      </c>
      <c r="S156" s="194">
        <v>0</v>
      </c>
      <c r="T156" s="19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139</v>
      </c>
      <c r="AT156" s="196" t="s">
        <v>135</v>
      </c>
      <c r="AU156" s="196" t="s">
        <v>85</v>
      </c>
      <c r="AY156" s="14" t="s">
        <v>132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4" t="s">
        <v>83</v>
      </c>
      <c r="BK156" s="197">
        <f t="shared" si="9"/>
        <v>0</v>
      </c>
      <c r="BL156" s="14" t="s">
        <v>139</v>
      </c>
      <c r="BM156" s="196" t="s">
        <v>447</v>
      </c>
    </row>
    <row r="157" spans="1:65" s="2" customFormat="1" ht="44.25" customHeight="1">
      <c r="A157" s="31"/>
      <c r="B157" s="32"/>
      <c r="C157" s="184" t="s">
        <v>7</v>
      </c>
      <c r="D157" s="184" t="s">
        <v>135</v>
      </c>
      <c r="E157" s="185" t="s">
        <v>448</v>
      </c>
      <c r="F157" s="186" t="s">
        <v>449</v>
      </c>
      <c r="G157" s="187" t="s">
        <v>148</v>
      </c>
      <c r="H157" s="188">
        <v>162</v>
      </c>
      <c r="I157" s="189"/>
      <c r="J157" s="190">
        <f t="shared" si="0"/>
        <v>0</v>
      </c>
      <c r="K157" s="191"/>
      <c r="L157" s="36"/>
      <c r="M157" s="192" t="s">
        <v>1</v>
      </c>
      <c r="N157" s="193" t="s">
        <v>40</v>
      </c>
      <c r="O157" s="68"/>
      <c r="P157" s="194">
        <f t="shared" si="1"/>
        <v>0</v>
      </c>
      <c r="Q157" s="194">
        <v>0</v>
      </c>
      <c r="R157" s="194">
        <f t="shared" si="2"/>
        <v>0</v>
      </c>
      <c r="S157" s="194">
        <v>0</v>
      </c>
      <c r="T157" s="19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139</v>
      </c>
      <c r="AT157" s="196" t="s">
        <v>135</v>
      </c>
      <c r="AU157" s="196" t="s">
        <v>85</v>
      </c>
      <c r="AY157" s="14" t="s">
        <v>132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4" t="s">
        <v>83</v>
      </c>
      <c r="BK157" s="197">
        <f t="shared" si="9"/>
        <v>0</v>
      </c>
      <c r="BL157" s="14" t="s">
        <v>139</v>
      </c>
      <c r="BM157" s="196" t="s">
        <v>450</v>
      </c>
    </row>
    <row r="158" spans="1:65" s="2" customFormat="1" ht="44.25" customHeight="1">
      <c r="A158" s="31"/>
      <c r="B158" s="32"/>
      <c r="C158" s="184" t="s">
        <v>139</v>
      </c>
      <c r="D158" s="184" t="s">
        <v>135</v>
      </c>
      <c r="E158" s="185" t="s">
        <v>451</v>
      </c>
      <c r="F158" s="186" t="s">
        <v>452</v>
      </c>
      <c r="G158" s="187" t="s">
        <v>148</v>
      </c>
      <c r="H158" s="188">
        <v>5.42</v>
      </c>
      <c r="I158" s="189"/>
      <c r="J158" s="190">
        <f t="shared" si="0"/>
        <v>0</v>
      </c>
      <c r="K158" s="191"/>
      <c r="L158" s="36"/>
      <c r="M158" s="192" t="s">
        <v>1</v>
      </c>
      <c r="N158" s="193" t="s">
        <v>40</v>
      </c>
      <c r="O158" s="68"/>
      <c r="P158" s="194">
        <f t="shared" si="1"/>
        <v>0</v>
      </c>
      <c r="Q158" s="194">
        <v>0</v>
      </c>
      <c r="R158" s="194">
        <f t="shared" si="2"/>
        <v>0</v>
      </c>
      <c r="S158" s="194">
        <v>0</v>
      </c>
      <c r="T158" s="19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139</v>
      </c>
      <c r="AT158" s="196" t="s">
        <v>135</v>
      </c>
      <c r="AU158" s="196" t="s">
        <v>85</v>
      </c>
      <c r="AY158" s="14" t="s">
        <v>132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4" t="s">
        <v>83</v>
      </c>
      <c r="BK158" s="197">
        <f t="shared" si="9"/>
        <v>0</v>
      </c>
      <c r="BL158" s="14" t="s">
        <v>139</v>
      </c>
      <c r="BM158" s="196" t="s">
        <v>453</v>
      </c>
    </row>
    <row r="159" spans="1:65" s="2" customFormat="1" ht="66.75" customHeight="1">
      <c r="A159" s="31"/>
      <c r="B159" s="32"/>
      <c r="C159" s="184" t="s">
        <v>214</v>
      </c>
      <c r="D159" s="184" t="s">
        <v>135</v>
      </c>
      <c r="E159" s="185" t="s">
        <v>454</v>
      </c>
      <c r="F159" s="186" t="s">
        <v>455</v>
      </c>
      <c r="G159" s="187" t="s">
        <v>148</v>
      </c>
      <c r="H159" s="188">
        <v>1.92</v>
      </c>
      <c r="I159" s="189"/>
      <c r="J159" s="190">
        <f t="shared" si="0"/>
        <v>0</v>
      </c>
      <c r="K159" s="191"/>
      <c r="L159" s="36"/>
      <c r="M159" s="192" t="s">
        <v>1</v>
      </c>
      <c r="N159" s="193" t="s">
        <v>40</v>
      </c>
      <c r="O159" s="68"/>
      <c r="P159" s="194">
        <f t="shared" si="1"/>
        <v>0</v>
      </c>
      <c r="Q159" s="194">
        <v>0</v>
      </c>
      <c r="R159" s="194">
        <f t="shared" si="2"/>
        <v>0</v>
      </c>
      <c r="S159" s="194">
        <v>0</v>
      </c>
      <c r="T159" s="195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139</v>
      </c>
      <c r="AT159" s="196" t="s">
        <v>135</v>
      </c>
      <c r="AU159" s="196" t="s">
        <v>85</v>
      </c>
      <c r="AY159" s="14" t="s">
        <v>132</v>
      </c>
      <c r="BE159" s="197">
        <f t="shared" si="4"/>
        <v>0</v>
      </c>
      <c r="BF159" s="197">
        <f t="shared" si="5"/>
        <v>0</v>
      </c>
      <c r="BG159" s="197">
        <f t="shared" si="6"/>
        <v>0</v>
      </c>
      <c r="BH159" s="197">
        <f t="shared" si="7"/>
        <v>0</v>
      </c>
      <c r="BI159" s="197">
        <f t="shared" si="8"/>
        <v>0</v>
      </c>
      <c r="BJ159" s="14" t="s">
        <v>83</v>
      </c>
      <c r="BK159" s="197">
        <f t="shared" si="9"/>
        <v>0</v>
      </c>
      <c r="BL159" s="14" t="s">
        <v>139</v>
      </c>
      <c r="BM159" s="196" t="s">
        <v>456</v>
      </c>
    </row>
    <row r="160" spans="1:65" s="2" customFormat="1" ht="16.5" customHeight="1">
      <c r="A160" s="31"/>
      <c r="B160" s="32"/>
      <c r="C160" s="198" t="s">
        <v>337</v>
      </c>
      <c r="D160" s="198" t="s">
        <v>177</v>
      </c>
      <c r="E160" s="199" t="s">
        <v>457</v>
      </c>
      <c r="F160" s="200" t="s">
        <v>458</v>
      </c>
      <c r="G160" s="201" t="s">
        <v>138</v>
      </c>
      <c r="H160" s="202">
        <v>6.1440000000000001</v>
      </c>
      <c r="I160" s="203"/>
      <c r="J160" s="204">
        <f t="shared" si="0"/>
        <v>0</v>
      </c>
      <c r="K160" s="205"/>
      <c r="L160" s="206"/>
      <c r="M160" s="207" t="s">
        <v>1</v>
      </c>
      <c r="N160" s="208" t="s">
        <v>40</v>
      </c>
      <c r="O160" s="68"/>
      <c r="P160" s="194">
        <f t="shared" si="1"/>
        <v>0</v>
      </c>
      <c r="Q160" s="194">
        <v>1</v>
      </c>
      <c r="R160" s="194">
        <f t="shared" si="2"/>
        <v>6.1440000000000001</v>
      </c>
      <c r="S160" s="194">
        <v>0</v>
      </c>
      <c r="T160" s="195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180</v>
      </c>
      <c r="AT160" s="196" t="s">
        <v>177</v>
      </c>
      <c r="AU160" s="196" t="s">
        <v>85</v>
      </c>
      <c r="AY160" s="14" t="s">
        <v>132</v>
      </c>
      <c r="BE160" s="197">
        <f t="shared" si="4"/>
        <v>0</v>
      </c>
      <c r="BF160" s="197">
        <f t="shared" si="5"/>
        <v>0</v>
      </c>
      <c r="BG160" s="197">
        <f t="shared" si="6"/>
        <v>0</v>
      </c>
      <c r="BH160" s="197">
        <f t="shared" si="7"/>
        <v>0</v>
      </c>
      <c r="BI160" s="197">
        <f t="shared" si="8"/>
        <v>0</v>
      </c>
      <c r="BJ160" s="14" t="s">
        <v>83</v>
      </c>
      <c r="BK160" s="197">
        <f t="shared" si="9"/>
        <v>0</v>
      </c>
      <c r="BL160" s="14" t="s">
        <v>139</v>
      </c>
      <c r="BM160" s="196" t="s">
        <v>459</v>
      </c>
    </row>
    <row r="161" spans="1:65" s="2" customFormat="1" ht="33" customHeight="1">
      <c r="A161" s="31"/>
      <c r="B161" s="32"/>
      <c r="C161" s="184" t="s">
        <v>460</v>
      </c>
      <c r="D161" s="184" t="s">
        <v>135</v>
      </c>
      <c r="E161" s="185" t="s">
        <v>461</v>
      </c>
      <c r="F161" s="186" t="s">
        <v>462</v>
      </c>
      <c r="G161" s="187" t="s">
        <v>156</v>
      </c>
      <c r="H161" s="188">
        <v>1539</v>
      </c>
      <c r="I161" s="189"/>
      <c r="J161" s="190">
        <f t="shared" si="0"/>
        <v>0</v>
      </c>
      <c r="K161" s="191"/>
      <c r="L161" s="36"/>
      <c r="M161" s="192" t="s">
        <v>1</v>
      </c>
      <c r="N161" s="193" t="s">
        <v>40</v>
      </c>
      <c r="O161" s="68"/>
      <c r="P161" s="194">
        <f t="shared" si="1"/>
        <v>0</v>
      </c>
      <c r="Q161" s="194">
        <v>0</v>
      </c>
      <c r="R161" s="194">
        <f t="shared" si="2"/>
        <v>0</v>
      </c>
      <c r="S161" s="194">
        <v>0</v>
      </c>
      <c r="T161" s="195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139</v>
      </c>
      <c r="AT161" s="196" t="s">
        <v>135</v>
      </c>
      <c r="AU161" s="196" t="s">
        <v>85</v>
      </c>
      <c r="AY161" s="14" t="s">
        <v>132</v>
      </c>
      <c r="BE161" s="197">
        <f t="shared" si="4"/>
        <v>0</v>
      </c>
      <c r="BF161" s="197">
        <f t="shared" si="5"/>
        <v>0</v>
      </c>
      <c r="BG161" s="197">
        <f t="shared" si="6"/>
        <v>0</v>
      </c>
      <c r="BH161" s="197">
        <f t="shared" si="7"/>
        <v>0</v>
      </c>
      <c r="BI161" s="197">
        <f t="shared" si="8"/>
        <v>0</v>
      </c>
      <c r="BJ161" s="14" t="s">
        <v>83</v>
      </c>
      <c r="BK161" s="197">
        <f t="shared" si="9"/>
        <v>0</v>
      </c>
      <c r="BL161" s="14" t="s">
        <v>139</v>
      </c>
      <c r="BM161" s="196" t="s">
        <v>463</v>
      </c>
    </row>
    <row r="162" spans="1:65" s="12" customFormat="1" ht="22.9" customHeight="1">
      <c r="B162" s="168"/>
      <c r="C162" s="169"/>
      <c r="D162" s="170" t="s">
        <v>74</v>
      </c>
      <c r="E162" s="182" t="s">
        <v>85</v>
      </c>
      <c r="F162" s="182" t="s">
        <v>133</v>
      </c>
      <c r="G162" s="169"/>
      <c r="H162" s="169"/>
      <c r="I162" s="172"/>
      <c r="J162" s="183">
        <f>BK162</f>
        <v>0</v>
      </c>
      <c r="K162" s="169"/>
      <c r="L162" s="174"/>
      <c r="M162" s="175"/>
      <c r="N162" s="176"/>
      <c r="O162" s="176"/>
      <c r="P162" s="177">
        <f>SUM(P163:P176)</f>
        <v>0</v>
      </c>
      <c r="Q162" s="176"/>
      <c r="R162" s="177">
        <f>SUM(R163:R176)</f>
        <v>564.92200200000002</v>
      </c>
      <c r="S162" s="176"/>
      <c r="T162" s="178">
        <f>SUM(T163:T176)</f>
        <v>0</v>
      </c>
      <c r="AR162" s="179" t="s">
        <v>83</v>
      </c>
      <c r="AT162" s="180" t="s">
        <v>74</v>
      </c>
      <c r="AU162" s="180" t="s">
        <v>83</v>
      </c>
      <c r="AY162" s="179" t="s">
        <v>132</v>
      </c>
      <c r="BK162" s="181">
        <f>SUM(BK163:BK176)</f>
        <v>0</v>
      </c>
    </row>
    <row r="163" spans="1:65" s="2" customFormat="1" ht="21.75" customHeight="1">
      <c r="A163" s="31"/>
      <c r="B163" s="32"/>
      <c r="C163" s="184" t="s">
        <v>200</v>
      </c>
      <c r="D163" s="184" t="s">
        <v>135</v>
      </c>
      <c r="E163" s="185" t="s">
        <v>146</v>
      </c>
      <c r="F163" s="186" t="s">
        <v>147</v>
      </c>
      <c r="G163" s="187" t="s">
        <v>148</v>
      </c>
      <c r="H163" s="188">
        <v>34.92</v>
      </c>
      <c r="I163" s="189"/>
      <c r="J163" s="190">
        <f t="shared" ref="J163:J176" si="10">ROUND(I163*H163,2)</f>
        <v>0</v>
      </c>
      <c r="K163" s="191"/>
      <c r="L163" s="36"/>
      <c r="M163" s="192" t="s">
        <v>1</v>
      </c>
      <c r="N163" s="193" t="s">
        <v>40</v>
      </c>
      <c r="O163" s="68"/>
      <c r="P163" s="194">
        <f t="shared" ref="P163:P176" si="11">O163*H163</f>
        <v>0</v>
      </c>
      <c r="Q163" s="194">
        <v>2.45329</v>
      </c>
      <c r="R163" s="194">
        <f t="shared" ref="R163:R176" si="12">Q163*H163</f>
        <v>85.66888680000001</v>
      </c>
      <c r="S163" s="194">
        <v>0</v>
      </c>
      <c r="T163" s="195">
        <f t="shared" ref="T163:T176" si="13"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139</v>
      </c>
      <c r="AT163" s="196" t="s">
        <v>135</v>
      </c>
      <c r="AU163" s="196" t="s">
        <v>85</v>
      </c>
      <c r="AY163" s="14" t="s">
        <v>132</v>
      </c>
      <c r="BE163" s="197">
        <f t="shared" ref="BE163:BE176" si="14">IF(N163="základní",J163,0)</f>
        <v>0</v>
      </c>
      <c r="BF163" s="197">
        <f t="shared" ref="BF163:BF176" si="15">IF(N163="snížená",J163,0)</f>
        <v>0</v>
      </c>
      <c r="BG163" s="197">
        <f t="shared" ref="BG163:BG176" si="16">IF(N163="zákl. přenesená",J163,0)</f>
        <v>0</v>
      </c>
      <c r="BH163" s="197">
        <f t="shared" ref="BH163:BH176" si="17">IF(N163="sníž. přenesená",J163,0)</f>
        <v>0</v>
      </c>
      <c r="BI163" s="197">
        <f t="shared" ref="BI163:BI176" si="18">IF(N163="nulová",J163,0)</f>
        <v>0</v>
      </c>
      <c r="BJ163" s="14" t="s">
        <v>83</v>
      </c>
      <c r="BK163" s="197">
        <f t="shared" ref="BK163:BK176" si="19">ROUND(I163*H163,2)</f>
        <v>0</v>
      </c>
      <c r="BL163" s="14" t="s">
        <v>139</v>
      </c>
      <c r="BM163" s="196" t="s">
        <v>464</v>
      </c>
    </row>
    <row r="164" spans="1:65" s="2" customFormat="1" ht="21.75" customHeight="1">
      <c r="A164" s="31"/>
      <c r="B164" s="32"/>
      <c r="C164" s="184" t="s">
        <v>465</v>
      </c>
      <c r="D164" s="184" t="s">
        <v>135</v>
      </c>
      <c r="E164" s="185" t="s">
        <v>466</v>
      </c>
      <c r="F164" s="186" t="s">
        <v>467</v>
      </c>
      <c r="G164" s="187" t="s">
        <v>138</v>
      </c>
      <c r="H164" s="188">
        <v>3.92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40</v>
      </c>
      <c r="O164" s="68"/>
      <c r="P164" s="194">
        <f t="shared" si="11"/>
        <v>0</v>
      </c>
      <c r="Q164" s="194">
        <v>1.06277</v>
      </c>
      <c r="R164" s="194">
        <f t="shared" si="12"/>
        <v>4.1660583999999998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139</v>
      </c>
      <c r="AT164" s="196" t="s">
        <v>135</v>
      </c>
      <c r="AU164" s="196" t="s">
        <v>85</v>
      </c>
      <c r="AY164" s="14" t="s">
        <v>132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83</v>
      </c>
      <c r="BK164" s="197">
        <f t="shared" si="19"/>
        <v>0</v>
      </c>
      <c r="BL164" s="14" t="s">
        <v>139</v>
      </c>
      <c r="BM164" s="196" t="s">
        <v>468</v>
      </c>
    </row>
    <row r="165" spans="1:65" s="2" customFormat="1" ht="21.75" customHeight="1">
      <c r="A165" s="31"/>
      <c r="B165" s="32"/>
      <c r="C165" s="184" t="s">
        <v>206</v>
      </c>
      <c r="D165" s="184" t="s">
        <v>135</v>
      </c>
      <c r="E165" s="185" t="s">
        <v>469</v>
      </c>
      <c r="F165" s="186" t="s">
        <v>470</v>
      </c>
      <c r="G165" s="187" t="s">
        <v>148</v>
      </c>
      <c r="H165" s="188">
        <v>19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40</v>
      </c>
      <c r="O165" s="68"/>
      <c r="P165" s="194">
        <f t="shared" si="11"/>
        <v>0</v>
      </c>
      <c r="Q165" s="194">
        <v>2.45329</v>
      </c>
      <c r="R165" s="194">
        <f t="shared" si="12"/>
        <v>46.61251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139</v>
      </c>
      <c r="AT165" s="196" t="s">
        <v>135</v>
      </c>
      <c r="AU165" s="196" t="s">
        <v>85</v>
      </c>
      <c r="AY165" s="14" t="s">
        <v>132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83</v>
      </c>
      <c r="BK165" s="197">
        <f t="shared" si="19"/>
        <v>0</v>
      </c>
      <c r="BL165" s="14" t="s">
        <v>139</v>
      </c>
      <c r="BM165" s="196" t="s">
        <v>471</v>
      </c>
    </row>
    <row r="166" spans="1:65" s="2" customFormat="1" ht="33" customHeight="1">
      <c r="A166" s="31"/>
      <c r="B166" s="32"/>
      <c r="C166" s="184" t="s">
        <v>172</v>
      </c>
      <c r="D166" s="184" t="s">
        <v>135</v>
      </c>
      <c r="E166" s="185" t="s">
        <v>472</v>
      </c>
      <c r="F166" s="186" t="s">
        <v>473</v>
      </c>
      <c r="G166" s="187" t="s">
        <v>148</v>
      </c>
      <c r="H166" s="188">
        <v>26.89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40</v>
      </c>
      <c r="O166" s="68"/>
      <c r="P166" s="194">
        <f t="shared" si="11"/>
        <v>0</v>
      </c>
      <c r="Q166" s="194">
        <v>2.45329</v>
      </c>
      <c r="R166" s="194">
        <f t="shared" si="12"/>
        <v>65.968968099999998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139</v>
      </c>
      <c r="AT166" s="196" t="s">
        <v>135</v>
      </c>
      <c r="AU166" s="196" t="s">
        <v>85</v>
      </c>
      <c r="AY166" s="14" t="s">
        <v>132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83</v>
      </c>
      <c r="BK166" s="197">
        <f t="shared" si="19"/>
        <v>0</v>
      </c>
      <c r="BL166" s="14" t="s">
        <v>139</v>
      </c>
      <c r="BM166" s="196" t="s">
        <v>474</v>
      </c>
    </row>
    <row r="167" spans="1:65" s="2" customFormat="1" ht="16.5" customHeight="1">
      <c r="A167" s="31"/>
      <c r="B167" s="32"/>
      <c r="C167" s="198" t="s">
        <v>402</v>
      </c>
      <c r="D167" s="198" t="s">
        <v>177</v>
      </c>
      <c r="E167" s="199" t="s">
        <v>475</v>
      </c>
      <c r="F167" s="200" t="s">
        <v>476</v>
      </c>
      <c r="G167" s="201" t="s">
        <v>156</v>
      </c>
      <c r="H167" s="202">
        <v>28.5</v>
      </c>
      <c r="I167" s="203"/>
      <c r="J167" s="204">
        <f t="shared" si="10"/>
        <v>0</v>
      </c>
      <c r="K167" s="205"/>
      <c r="L167" s="206"/>
      <c r="M167" s="207" t="s">
        <v>1</v>
      </c>
      <c r="N167" s="208" t="s">
        <v>40</v>
      </c>
      <c r="O167" s="68"/>
      <c r="P167" s="194">
        <f t="shared" si="11"/>
        <v>0</v>
      </c>
      <c r="Q167" s="194">
        <v>7.0000000000000007E-2</v>
      </c>
      <c r="R167" s="194">
        <f t="shared" si="12"/>
        <v>1.9950000000000001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180</v>
      </c>
      <c r="AT167" s="196" t="s">
        <v>177</v>
      </c>
      <c r="AU167" s="196" t="s">
        <v>85</v>
      </c>
      <c r="AY167" s="14" t="s">
        <v>132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83</v>
      </c>
      <c r="BK167" s="197">
        <f t="shared" si="19"/>
        <v>0</v>
      </c>
      <c r="BL167" s="14" t="s">
        <v>139</v>
      </c>
      <c r="BM167" s="196" t="s">
        <v>477</v>
      </c>
    </row>
    <row r="168" spans="1:65" s="2" customFormat="1" ht="21.75" customHeight="1">
      <c r="A168" s="31"/>
      <c r="B168" s="32"/>
      <c r="C168" s="198" t="s">
        <v>279</v>
      </c>
      <c r="D168" s="198" t="s">
        <v>177</v>
      </c>
      <c r="E168" s="199" t="s">
        <v>478</v>
      </c>
      <c r="F168" s="200" t="s">
        <v>479</v>
      </c>
      <c r="G168" s="201" t="s">
        <v>156</v>
      </c>
      <c r="H168" s="202">
        <v>28.5</v>
      </c>
      <c r="I168" s="203"/>
      <c r="J168" s="204">
        <f t="shared" si="10"/>
        <v>0</v>
      </c>
      <c r="K168" s="205"/>
      <c r="L168" s="206"/>
      <c r="M168" s="207" t="s">
        <v>1</v>
      </c>
      <c r="N168" s="208" t="s">
        <v>40</v>
      </c>
      <c r="O168" s="68"/>
      <c r="P168" s="194">
        <f t="shared" si="11"/>
        <v>0</v>
      </c>
      <c r="Q168" s="194">
        <v>1E-3</v>
      </c>
      <c r="R168" s="194">
        <f t="shared" si="12"/>
        <v>2.8500000000000001E-2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180</v>
      </c>
      <c r="AT168" s="196" t="s">
        <v>177</v>
      </c>
      <c r="AU168" s="196" t="s">
        <v>85</v>
      </c>
      <c r="AY168" s="14" t="s">
        <v>132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83</v>
      </c>
      <c r="BK168" s="197">
        <f t="shared" si="19"/>
        <v>0</v>
      </c>
      <c r="BL168" s="14" t="s">
        <v>139</v>
      </c>
      <c r="BM168" s="196" t="s">
        <v>480</v>
      </c>
    </row>
    <row r="169" spans="1:65" s="2" customFormat="1" ht="16.5" customHeight="1">
      <c r="A169" s="31"/>
      <c r="B169" s="32"/>
      <c r="C169" s="184" t="s">
        <v>481</v>
      </c>
      <c r="D169" s="184" t="s">
        <v>135</v>
      </c>
      <c r="E169" s="185" t="s">
        <v>482</v>
      </c>
      <c r="F169" s="186" t="s">
        <v>483</v>
      </c>
      <c r="G169" s="187" t="s">
        <v>156</v>
      </c>
      <c r="H169" s="188">
        <v>34.08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40</v>
      </c>
      <c r="O169" s="68"/>
      <c r="P169" s="194">
        <f t="shared" si="11"/>
        <v>0</v>
      </c>
      <c r="Q169" s="194">
        <v>2.6900000000000001E-3</v>
      </c>
      <c r="R169" s="194">
        <f t="shared" si="12"/>
        <v>9.1675199999999998E-2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139</v>
      </c>
      <c r="AT169" s="196" t="s">
        <v>135</v>
      </c>
      <c r="AU169" s="196" t="s">
        <v>85</v>
      </c>
      <c r="AY169" s="14" t="s">
        <v>132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83</v>
      </c>
      <c r="BK169" s="197">
        <f t="shared" si="19"/>
        <v>0</v>
      </c>
      <c r="BL169" s="14" t="s">
        <v>139</v>
      </c>
      <c r="BM169" s="196" t="s">
        <v>484</v>
      </c>
    </row>
    <row r="170" spans="1:65" s="2" customFormat="1" ht="16.5" customHeight="1">
      <c r="A170" s="31"/>
      <c r="B170" s="32"/>
      <c r="C170" s="184" t="s">
        <v>485</v>
      </c>
      <c r="D170" s="184" t="s">
        <v>135</v>
      </c>
      <c r="E170" s="185" t="s">
        <v>486</v>
      </c>
      <c r="F170" s="186" t="s">
        <v>487</v>
      </c>
      <c r="G170" s="187" t="s">
        <v>156</v>
      </c>
      <c r="H170" s="188">
        <v>34.08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40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139</v>
      </c>
      <c r="AT170" s="196" t="s">
        <v>135</v>
      </c>
      <c r="AU170" s="196" t="s">
        <v>85</v>
      </c>
      <c r="AY170" s="14" t="s">
        <v>132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83</v>
      </c>
      <c r="BK170" s="197">
        <f t="shared" si="19"/>
        <v>0</v>
      </c>
      <c r="BL170" s="14" t="s">
        <v>139</v>
      </c>
      <c r="BM170" s="196" t="s">
        <v>488</v>
      </c>
    </row>
    <row r="171" spans="1:65" s="2" customFormat="1" ht="21.75" customHeight="1">
      <c r="A171" s="31"/>
      <c r="B171" s="32"/>
      <c r="C171" s="184" t="s">
        <v>192</v>
      </c>
      <c r="D171" s="184" t="s">
        <v>135</v>
      </c>
      <c r="E171" s="185" t="s">
        <v>489</v>
      </c>
      <c r="F171" s="186" t="s">
        <v>490</v>
      </c>
      <c r="G171" s="187" t="s">
        <v>138</v>
      </c>
      <c r="H171" s="188">
        <v>1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40</v>
      </c>
      <c r="O171" s="68"/>
      <c r="P171" s="194">
        <f t="shared" si="11"/>
        <v>0</v>
      </c>
      <c r="Q171" s="194">
        <v>1.05962</v>
      </c>
      <c r="R171" s="194">
        <f t="shared" si="12"/>
        <v>1.05962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139</v>
      </c>
      <c r="AT171" s="196" t="s">
        <v>135</v>
      </c>
      <c r="AU171" s="196" t="s">
        <v>85</v>
      </c>
      <c r="AY171" s="14" t="s">
        <v>132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83</v>
      </c>
      <c r="BK171" s="197">
        <f t="shared" si="19"/>
        <v>0</v>
      </c>
      <c r="BL171" s="14" t="s">
        <v>139</v>
      </c>
      <c r="BM171" s="196" t="s">
        <v>491</v>
      </c>
    </row>
    <row r="172" spans="1:65" s="2" customFormat="1" ht="21.75" customHeight="1">
      <c r="A172" s="31"/>
      <c r="B172" s="32"/>
      <c r="C172" s="184" t="s">
        <v>333</v>
      </c>
      <c r="D172" s="184" t="s">
        <v>135</v>
      </c>
      <c r="E172" s="185" t="s">
        <v>492</v>
      </c>
      <c r="F172" s="186" t="s">
        <v>493</v>
      </c>
      <c r="G172" s="187" t="s">
        <v>148</v>
      </c>
      <c r="H172" s="188">
        <v>13.35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40</v>
      </c>
      <c r="O172" s="68"/>
      <c r="P172" s="194">
        <f t="shared" si="11"/>
        <v>0</v>
      </c>
      <c r="Q172" s="194">
        <v>2.45329</v>
      </c>
      <c r="R172" s="194">
        <f t="shared" si="12"/>
        <v>32.751421499999999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139</v>
      </c>
      <c r="AT172" s="196" t="s">
        <v>135</v>
      </c>
      <c r="AU172" s="196" t="s">
        <v>85</v>
      </c>
      <c r="AY172" s="14" t="s">
        <v>132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83</v>
      </c>
      <c r="BK172" s="197">
        <f t="shared" si="19"/>
        <v>0</v>
      </c>
      <c r="BL172" s="14" t="s">
        <v>139</v>
      </c>
      <c r="BM172" s="196" t="s">
        <v>494</v>
      </c>
    </row>
    <row r="173" spans="1:65" s="2" customFormat="1" ht="21.75" customHeight="1">
      <c r="A173" s="31"/>
      <c r="B173" s="32"/>
      <c r="C173" s="184" t="s">
        <v>371</v>
      </c>
      <c r="D173" s="184" t="s">
        <v>135</v>
      </c>
      <c r="E173" s="185" t="s">
        <v>495</v>
      </c>
      <c r="F173" s="186" t="s">
        <v>496</v>
      </c>
      <c r="G173" s="187" t="s">
        <v>138</v>
      </c>
      <c r="H173" s="188">
        <v>1.35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40</v>
      </c>
      <c r="O173" s="68"/>
      <c r="P173" s="194">
        <f t="shared" si="11"/>
        <v>0</v>
      </c>
      <c r="Q173" s="194">
        <v>1.05962</v>
      </c>
      <c r="R173" s="194">
        <f t="shared" si="12"/>
        <v>1.4304870000000001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139</v>
      </c>
      <c r="AT173" s="196" t="s">
        <v>135</v>
      </c>
      <c r="AU173" s="196" t="s">
        <v>85</v>
      </c>
      <c r="AY173" s="14" t="s">
        <v>132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83</v>
      </c>
      <c r="BK173" s="197">
        <f t="shared" si="19"/>
        <v>0</v>
      </c>
      <c r="BL173" s="14" t="s">
        <v>139</v>
      </c>
      <c r="BM173" s="196" t="s">
        <v>497</v>
      </c>
    </row>
    <row r="174" spans="1:65" s="2" customFormat="1" ht="33" customHeight="1">
      <c r="A174" s="31"/>
      <c r="B174" s="32"/>
      <c r="C174" s="184" t="s">
        <v>394</v>
      </c>
      <c r="D174" s="184" t="s">
        <v>135</v>
      </c>
      <c r="E174" s="185" t="s">
        <v>498</v>
      </c>
      <c r="F174" s="186" t="s">
        <v>499</v>
      </c>
      <c r="G174" s="187" t="s">
        <v>148</v>
      </c>
      <c r="H174" s="188">
        <v>69.98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40</v>
      </c>
      <c r="O174" s="68"/>
      <c r="P174" s="194">
        <f t="shared" si="11"/>
        <v>0</v>
      </c>
      <c r="Q174" s="194">
        <v>1.9312499999999999</v>
      </c>
      <c r="R174" s="194">
        <f t="shared" si="12"/>
        <v>135.148875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139</v>
      </c>
      <c r="AT174" s="196" t="s">
        <v>135</v>
      </c>
      <c r="AU174" s="196" t="s">
        <v>85</v>
      </c>
      <c r="AY174" s="14" t="s">
        <v>132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83</v>
      </c>
      <c r="BK174" s="197">
        <f t="shared" si="19"/>
        <v>0</v>
      </c>
      <c r="BL174" s="14" t="s">
        <v>139</v>
      </c>
      <c r="BM174" s="196" t="s">
        <v>500</v>
      </c>
    </row>
    <row r="175" spans="1:65" s="2" customFormat="1" ht="33" customHeight="1">
      <c r="A175" s="31"/>
      <c r="B175" s="32"/>
      <c r="C175" s="184" t="s">
        <v>501</v>
      </c>
      <c r="D175" s="184" t="s">
        <v>135</v>
      </c>
      <c r="E175" s="185" t="s">
        <v>502</v>
      </c>
      <c r="F175" s="186" t="s">
        <v>503</v>
      </c>
      <c r="G175" s="187" t="s">
        <v>156</v>
      </c>
      <c r="H175" s="188">
        <v>180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40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275</v>
      </c>
      <c r="AT175" s="196" t="s">
        <v>135</v>
      </c>
      <c r="AU175" s="196" t="s">
        <v>85</v>
      </c>
      <c r="AY175" s="14" t="s">
        <v>132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83</v>
      </c>
      <c r="BK175" s="197">
        <f t="shared" si="19"/>
        <v>0</v>
      </c>
      <c r="BL175" s="14" t="s">
        <v>275</v>
      </c>
      <c r="BM175" s="196" t="s">
        <v>504</v>
      </c>
    </row>
    <row r="176" spans="1:65" s="2" customFormat="1" ht="16.5" customHeight="1">
      <c r="A176" s="31"/>
      <c r="B176" s="32"/>
      <c r="C176" s="198" t="s">
        <v>505</v>
      </c>
      <c r="D176" s="198" t="s">
        <v>177</v>
      </c>
      <c r="E176" s="199" t="s">
        <v>506</v>
      </c>
      <c r="F176" s="200" t="s">
        <v>507</v>
      </c>
      <c r="G176" s="201" t="s">
        <v>138</v>
      </c>
      <c r="H176" s="202">
        <v>190</v>
      </c>
      <c r="I176" s="203"/>
      <c r="J176" s="204">
        <f t="shared" si="10"/>
        <v>0</v>
      </c>
      <c r="K176" s="205"/>
      <c r="L176" s="206"/>
      <c r="M176" s="207" t="s">
        <v>1</v>
      </c>
      <c r="N176" s="208" t="s">
        <v>40</v>
      </c>
      <c r="O176" s="68"/>
      <c r="P176" s="194">
        <f t="shared" si="11"/>
        <v>0</v>
      </c>
      <c r="Q176" s="194">
        <v>1</v>
      </c>
      <c r="R176" s="194">
        <f t="shared" si="12"/>
        <v>190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508</v>
      </c>
      <c r="AT176" s="196" t="s">
        <v>177</v>
      </c>
      <c r="AU176" s="196" t="s">
        <v>85</v>
      </c>
      <c r="AY176" s="14" t="s">
        <v>132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83</v>
      </c>
      <c r="BK176" s="197">
        <f t="shared" si="19"/>
        <v>0</v>
      </c>
      <c r="BL176" s="14" t="s">
        <v>508</v>
      </c>
      <c r="BM176" s="196" t="s">
        <v>509</v>
      </c>
    </row>
    <row r="177" spans="1:65" s="12" customFormat="1" ht="22.9" customHeight="1">
      <c r="B177" s="168"/>
      <c r="C177" s="169"/>
      <c r="D177" s="170" t="s">
        <v>74</v>
      </c>
      <c r="E177" s="182" t="s">
        <v>162</v>
      </c>
      <c r="F177" s="182" t="s">
        <v>163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SUM(P178:P193)</f>
        <v>0</v>
      </c>
      <c r="Q177" s="176"/>
      <c r="R177" s="177">
        <f>SUM(R178:R193)</f>
        <v>49.996029900000003</v>
      </c>
      <c r="S177" s="176"/>
      <c r="T177" s="178">
        <f>SUM(T178:T193)</f>
        <v>0</v>
      </c>
      <c r="AR177" s="179" t="s">
        <v>83</v>
      </c>
      <c r="AT177" s="180" t="s">
        <v>74</v>
      </c>
      <c r="AU177" s="180" t="s">
        <v>83</v>
      </c>
      <c r="AY177" s="179" t="s">
        <v>132</v>
      </c>
      <c r="BK177" s="181">
        <f>SUM(BK178:BK193)</f>
        <v>0</v>
      </c>
    </row>
    <row r="178" spans="1:65" s="2" customFormat="1" ht="100.5" customHeight="1">
      <c r="A178" s="31"/>
      <c r="B178" s="32"/>
      <c r="C178" s="184" t="s">
        <v>196</v>
      </c>
      <c r="D178" s="184" t="s">
        <v>135</v>
      </c>
      <c r="E178" s="185" t="s">
        <v>510</v>
      </c>
      <c r="F178" s="186" t="s">
        <v>511</v>
      </c>
      <c r="G178" s="187" t="s">
        <v>241</v>
      </c>
      <c r="H178" s="188">
        <v>1</v>
      </c>
      <c r="I178" s="189"/>
      <c r="J178" s="190">
        <f t="shared" ref="J178:J193" si="20">ROUND(I178*H178,2)</f>
        <v>0</v>
      </c>
      <c r="K178" s="191"/>
      <c r="L178" s="36"/>
      <c r="M178" s="192" t="s">
        <v>1</v>
      </c>
      <c r="N178" s="193" t="s">
        <v>40</v>
      </c>
      <c r="O178" s="68"/>
      <c r="P178" s="194">
        <f t="shared" ref="P178:P193" si="21">O178*H178</f>
        <v>0</v>
      </c>
      <c r="Q178" s="194">
        <v>0</v>
      </c>
      <c r="R178" s="194">
        <f t="shared" ref="R178:R193" si="22">Q178*H178</f>
        <v>0</v>
      </c>
      <c r="S178" s="194">
        <v>0</v>
      </c>
      <c r="T178" s="195">
        <f t="shared" ref="T178:T193" si="23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139</v>
      </c>
      <c r="AT178" s="196" t="s">
        <v>135</v>
      </c>
      <c r="AU178" s="196" t="s">
        <v>85</v>
      </c>
      <c r="AY178" s="14" t="s">
        <v>132</v>
      </c>
      <c r="BE178" s="197">
        <f t="shared" ref="BE178:BE193" si="24">IF(N178="základní",J178,0)</f>
        <v>0</v>
      </c>
      <c r="BF178" s="197">
        <f t="shared" ref="BF178:BF193" si="25">IF(N178="snížená",J178,0)</f>
        <v>0</v>
      </c>
      <c r="BG178" s="197">
        <f t="shared" ref="BG178:BG193" si="26">IF(N178="zákl. přenesená",J178,0)</f>
        <v>0</v>
      </c>
      <c r="BH178" s="197">
        <f t="shared" ref="BH178:BH193" si="27">IF(N178="sníž. přenesená",J178,0)</f>
        <v>0</v>
      </c>
      <c r="BI178" s="197">
        <f t="shared" ref="BI178:BI193" si="28">IF(N178="nulová",J178,0)</f>
        <v>0</v>
      </c>
      <c r="BJ178" s="14" t="s">
        <v>83</v>
      </c>
      <c r="BK178" s="197">
        <f t="shared" ref="BK178:BK193" si="29">ROUND(I178*H178,2)</f>
        <v>0</v>
      </c>
      <c r="BL178" s="14" t="s">
        <v>139</v>
      </c>
      <c r="BM178" s="196" t="s">
        <v>512</v>
      </c>
    </row>
    <row r="179" spans="1:65" s="2" customFormat="1" ht="21.75" customHeight="1">
      <c r="A179" s="31"/>
      <c r="B179" s="32"/>
      <c r="C179" s="198" t="s">
        <v>176</v>
      </c>
      <c r="D179" s="198" t="s">
        <v>177</v>
      </c>
      <c r="E179" s="199" t="s">
        <v>513</v>
      </c>
      <c r="F179" s="200" t="s">
        <v>514</v>
      </c>
      <c r="G179" s="201" t="s">
        <v>241</v>
      </c>
      <c r="H179" s="202">
        <v>1.01</v>
      </c>
      <c r="I179" s="203"/>
      <c r="J179" s="204">
        <f t="shared" si="20"/>
        <v>0</v>
      </c>
      <c r="K179" s="205"/>
      <c r="L179" s="206"/>
      <c r="M179" s="207" t="s">
        <v>1</v>
      </c>
      <c r="N179" s="208" t="s">
        <v>40</v>
      </c>
      <c r="O179" s="68"/>
      <c r="P179" s="194">
        <f t="shared" si="21"/>
        <v>0</v>
      </c>
      <c r="Q179" s="194">
        <v>4.5999999999999999E-3</v>
      </c>
      <c r="R179" s="194">
        <f t="shared" si="22"/>
        <v>4.646E-3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180</v>
      </c>
      <c r="AT179" s="196" t="s">
        <v>177</v>
      </c>
      <c r="AU179" s="196" t="s">
        <v>85</v>
      </c>
      <c r="AY179" s="14" t="s">
        <v>132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83</v>
      </c>
      <c r="BK179" s="197">
        <f t="shared" si="29"/>
        <v>0</v>
      </c>
      <c r="BL179" s="14" t="s">
        <v>139</v>
      </c>
      <c r="BM179" s="196" t="s">
        <v>515</v>
      </c>
    </row>
    <row r="180" spans="1:65" s="2" customFormat="1" ht="44.25" customHeight="1">
      <c r="A180" s="31"/>
      <c r="B180" s="32"/>
      <c r="C180" s="184" t="s">
        <v>164</v>
      </c>
      <c r="D180" s="184" t="s">
        <v>135</v>
      </c>
      <c r="E180" s="185" t="s">
        <v>516</v>
      </c>
      <c r="F180" s="186" t="s">
        <v>517</v>
      </c>
      <c r="G180" s="187" t="s">
        <v>361</v>
      </c>
      <c r="H180" s="188">
        <v>7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40</v>
      </c>
      <c r="O180" s="68"/>
      <c r="P180" s="194">
        <f t="shared" si="21"/>
        <v>0</v>
      </c>
      <c r="Q180" s="194">
        <v>2.2280000000000001E-2</v>
      </c>
      <c r="R180" s="194">
        <f t="shared" si="22"/>
        <v>0.15596000000000002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139</v>
      </c>
      <c r="AT180" s="196" t="s">
        <v>135</v>
      </c>
      <c r="AU180" s="196" t="s">
        <v>85</v>
      </c>
      <c r="AY180" s="14" t="s">
        <v>132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83</v>
      </c>
      <c r="BK180" s="197">
        <f t="shared" si="29"/>
        <v>0</v>
      </c>
      <c r="BL180" s="14" t="s">
        <v>139</v>
      </c>
      <c r="BM180" s="196" t="s">
        <v>518</v>
      </c>
    </row>
    <row r="181" spans="1:65" s="2" customFormat="1" ht="44.25" customHeight="1">
      <c r="A181" s="31"/>
      <c r="B181" s="32"/>
      <c r="C181" s="184" t="s">
        <v>210</v>
      </c>
      <c r="D181" s="184" t="s">
        <v>135</v>
      </c>
      <c r="E181" s="185" t="s">
        <v>519</v>
      </c>
      <c r="F181" s="186" t="s">
        <v>520</v>
      </c>
      <c r="G181" s="187" t="s">
        <v>361</v>
      </c>
      <c r="H181" s="188">
        <v>2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40</v>
      </c>
      <c r="O181" s="68"/>
      <c r="P181" s="194">
        <f t="shared" si="21"/>
        <v>0</v>
      </c>
      <c r="Q181" s="194">
        <v>2.6280000000000001E-2</v>
      </c>
      <c r="R181" s="194">
        <f t="shared" si="22"/>
        <v>5.2560000000000003E-2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139</v>
      </c>
      <c r="AT181" s="196" t="s">
        <v>135</v>
      </c>
      <c r="AU181" s="196" t="s">
        <v>85</v>
      </c>
      <c r="AY181" s="14" t="s">
        <v>132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83</v>
      </c>
      <c r="BK181" s="197">
        <f t="shared" si="29"/>
        <v>0</v>
      </c>
      <c r="BL181" s="14" t="s">
        <v>139</v>
      </c>
      <c r="BM181" s="196" t="s">
        <v>521</v>
      </c>
    </row>
    <row r="182" spans="1:65" s="2" customFormat="1" ht="44.25" customHeight="1">
      <c r="A182" s="31"/>
      <c r="B182" s="32"/>
      <c r="C182" s="184" t="s">
        <v>218</v>
      </c>
      <c r="D182" s="184" t="s">
        <v>135</v>
      </c>
      <c r="E182" s="185" t="s">
        <v>522</v>
      </c>
      <c r="F182" s="186" t="s">
        <v>523</v>
      </c>
      <c r="G182" s="187" t="s">
        <v>361</v>
      </c>
      <c r="H182" s="188">
        <v>4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40</v>
      </c>
      <c r="O182" s="68"/>
      <c r="P182" s="194">
        <f t="shared" si="21"/>
        <v>0</v>
      </c>
      <c r="Q182" s="194">
        <v>3.9629999999999999E-2</v>
      </c>
      <c r="R182" s="194">
        <f t="shared" si="22"/>
        <v>0.15851999999999999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139</v>
      </c>
      <c r="AT182" s="196" t="s">
        <v>135</v>
      </c>
      <c r="AU182" s="196" t="s">
        <v>85</v>
      </c>
      <c r="AY182" s="14" t="s">
        <v>132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83</v>
      </c>
      <c r="BK182" s="197">
        <f t="shared" si="29"/>
        <v>0</v>
      </c>
      <c r="BL182" s="14" t="s">
        <v>139</v>
      </c>
      <c r="BM182" s="196" t="s">
        <v>524</v>
      </c>
    </row>
    <row r="183" spans="1:65" s="2" customFormat="1" ht="44.25" customHeight="1">
      <c r="A183" s="31"/>
      <c r="B183" s="32"/>
      <c r="C183" s="184" t="s">
        <v>307</v>
      </c>
      <c r="D183" s="184" t="s">
        <v>135</v>
      </c>
      <c r="E183" s="185" t="s">
        <v>525</v>
      </c>
      <c r="F183" s="186" t="s">
        <v>526</v>
      </c>
      <c r="G183" s="187" t="s">
        <v>361</v>
      </c>
      <c r="H183" s="188">
        <v>1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40</v>
      </c>
      <c r="O183" s="68"/>
      <c r="P183" s="194">
        <f t="shared" si="21"/>
        <v>0</v>
      </c>
      <c r="Q183" s="194">
        <v>3.8629999999999998E-2</v>
      </c>
      <c r="R183" s="194">
        <f t="shared" si="22"/>
        <v>3.8629999999999998E-2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139</v>
      </c>
      <c r="AT183" s="196" t="s">
        <v>135</v>
      </c>
      <c r="AU183" s="196" t="s">
        <v>85</v>
      </c>
      <c r="AY183" s="14" t="s">
        <v>132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83</v>
      </c>
      <c r="BK183" s="197">
        <f t="shared" si="29"/>
        <v>0</v>
      </c>
      <c r="BL183" s="14" t="s">
        <v>139</v>
      </c>
      <c r="BM183" s="196" t="s">
        <v>527</v>
      </c>
    </row>
    <row r="184" spans="1:65" s="2" customFormat="1" ht="33" customHeight="1">
      <c r="A184" s="31"/>
      <c r="B184" s="32"/>
      <c r="C184" s="184" t="s">
        <v>311</v>
      </c>
      <c r="D184" s="184" t="s">
        <v>135</v>
      </c>
      <c r="E184" s="185" t="s">
        <v>528</v>
      </c>
      <c r="F184" s="186" t="s">
        <v>529</v>
      </c>
      <c r="G184" s="187" t="s">
        <v>138</v>
      </c>
      <c r="H184" s="188">
        <v>2.1000000000000001E-2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40</v>
      </c>
      <c r="O184" s="68"/>
      <c r="P184" s="194">
        <f t="shared" si="21"/>
        <v>0</v>
      </c>
      <c r="Q184" s="194">
        <v>1.9539999999999998E-2</v>
      </c>
      <c r="R184" s="194">
        <f t="shared" si="22"/>
        <v>4.1033999999999998E-4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139</v>
      </c>
      <c r="AT184" s="196" t="s">
        <v>135</v>
      </c>
      <c r="AU184" s="196" t="s">
        <v>85</v>
      </c>
      <c r="AY184" s="14" t="s">
        <v>132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83</v>
      </c>
      <c r="BK184" s="197">
        <f t="shared" si="29"/>
        <v>0</v>
      </c>
      <c r="BL184" s="14" t="s">
        <v>139</v>
      </c>
      <c r="BM184" s="196" t="s">
        <v>530</v>
      </c>
    </row>
    <row r="185" spans="1:65" s="2" customFormat="1" ht="16.5" customHeight="1">
      <c r="A185" s="31"/>
      <c r="B185" s="32"/>
      <c r="C185" s="198" t="s">
        <v>245</v>
      </c>
      <c r="D185" s="198" t="s">
        <v>177</v>
      </c>
      <c r="E185" s="199" t="s">
        <v>531</v>
      </c>
      <c r="F185" s="200" t="s">
        <v>532</v>
      </c>
      <c r="G185" s="201" t="s">
        <v>138</v>
      </c>
      <c r="H185" s="202">
        <v>2.1000000000000001E-2</v>
      </c>
      <c r="I185" s="203"/>
      <c r="J185" s="204">
        <f t="shared" si="20"/>
        <v>0</v>
      </c>
      <c r="K185" s="205"/>
      <c r="L185" s="206"/>
      <c r="M185" s="207" t="s">
        <v>1</v>
      </c>
      <c r="N185" s="208" t="s">
        <v>40</v>
      </c>
      <c r="O185" s="68"/>
      <c r="P185" s="194">
        <f t="shared" si="21"/>
        <v>0</v>
      </c>
      <c r="Q185" s="194">
        <v>1</v>
      </c>
      <c r="R185" s="194">
        <f t="shared" si="22"/>
        <v>2.1000000000000001E-2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180</v>
      </c>
      <c r="AT185" s="196" t="s">
        <v>177</v>
      </c>
      <c r="AU185" s="196" t="s">
        <v>85</v>
      </c>
      <c r="AY185" s="14" t="s">
        <v>132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83</v>
      </c>
      <c r="BK185" s="197">
        <f t="shared" si="29"/>
        <v>0</v>
      </c>
      <c r="BL185" s="14" t="s">
        <v>139</v>
      </c>
      <c r="BM185" s="196" t="s">
        <v>533</v>
      </c>
    </row>
    <row r="186" spans="1:65" s="2" customFormat="1" ht="16.5" customHeight="1">
      <c r="A186" s="31"/>
      <c r="B186" s="32"/>
      <c r="C186" s="198" t="s">
        <v>534</v>
      </c>
      <c r="D186" s="198" t="s">
        <v>177</v>
      </c>
      <c r="E186" s="199" t="s">
        <v>535</v>
      </c>
      <c r="F186" s="200" t="s">
        <v>536</v>
      </c>
      <c r="G186" s="201" t="s">
        <v>138</v>
      </c>
      <c r="H186" s="202">
        <v>24.353999999999999</v>
      </c>
      <c r="I186" s="203"/>
      <c r="J186" s="204">
        <f t="shared" si="20"/>
        <v>0</v>
      </c>
      <c r="K186" s="205"/>
      <c r="L186" s="206"/>
      <c r="M186" s="207" t="s">
        <v>1</v>
      </c>
      <c r="N186" s="208" t="s">
        <v>40</v>
      </c>
      <c r="O186" s="68"/>
      <c r="P186" s="194">
        <f t="shared" si="21"/>
        <v>0</v>
      </c>
      <c r="Q186" s="194">
        <v>1</v>
      </c>
      <c r="R186" s="194">
        <f t="shared" si="22"/>
        <v>24.353999999999999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180</v>
      </c>
      <c r="AT186" s="196" t="s">
        <v>177</v>
      </c>
      <c r="AU186" s="196" t="s">
        <v>85</v>
      </c>
      <c r="AY186" s="14" t="s">
        <v>132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83</v>
      </c>
      <c r="BK186" s="197">
        <f t="shared" si="29"/>
        <v>0</v>
      </c>
      <c r="BL186" s="14" t="s">
        <v>139</v>
      </c>
      <c r="BM186" s="196" t="s">
        <v>537</v>
      </c>
    </row>
    <row r="187" spans="1:65" s="2" customFormat="1" ht="33" customHeight="1">
      <c r="A187" s="31"/>
      <c r="B187" s="32"/>
      <c r="C187" s="184" t="s">
        <v>538</v>
      </c>
      <c r="D187" s="184" t="s">
        <v>135</v>
      </c>
      <c r="E187" s="185" t="s">
        <v>539</v>
      </c>
      <c r="F187" s="186" t="s">
        <v>540</v>
      </c>
      <c r="G187" s="187" t="s">
        <v>138</v>
      </c>
      <c r="H187" s="188">
        <v>24.353999999999999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40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139</v>
      </c>
      <c r="AT187" s="196" t="s">
        <v>135</v>
      </c>
      <c r="AU187" s="196" t="s">
        <v>85</v>
      </c>
      <c r="AY187" s="14" t="s">
        <v>132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83</v>
      </c>
      <c r="BK187" s="197">
        <f t="shared" si="29"/>
        <v>0</v>
      </c>
      <c r="BL187" s="14" t="s">
        <v>139</v>
      </c>
      <c r="BM187" s="196" t="s">
        <v>541</v>
      </c>
    </row>
    <row r="188" spans="1:65" s="2" customFormat="1" ht="33" customHeight="1">
      <c r="A188" s="31"/>
      <c r="B188" s="32"/>
      <c r="C188" s="184" t="s">
        <v>542</v>
      </c>
      <c r="D188" s="184" t="s">
        <v>135</v>
      </c>
      <c r="E188" s="185" t="s">
        <v>169</v>
      </c>
      <c r="F188" s="186" t="s">
        <v>170</v>
      </c>
      <c r="G188" s="187" t="s">
        <v>156</v>
      </c>
      <c r="H188" s="188">
        <v>420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40</v>
      </c>
      <c r="O188" s="68"/>
      <c r="P188" s="194">
        <f t="shared" si="21"/>
        <v>0</v>
      </c>
      <c r="Q188" s="194">
        <v>0</v>
      </c>
      <c r="R188" s="194">
        <f t="shared" si="22"/>
        <v>0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139</v>
      </c>
      <c r="AT188" s="196" t="s">
        <v>135</v>
      </c>
      <c r="AU188" s="196" t="s">
        <v>85</v>
      </c>
      <c r="AY188" s="14" t="s">
        <v>132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83</v>
      </c>
      <c r="BK188" s="197">
        <f t="shared" si="29"/>
        <v>0</v>
      </c>
      <c r="BL188" s="14" t="s">
        <v>139</v>
      </c>
      <c r="BM188" s="196" t="s">
        <v>543</v>
      </c>
    </row>
    <row r="189" spans="1:65" s="2" customFormat="1" ht="33" customHeight="1">
      <c r="A189" s="31"/>
      <c r="B189" s="32"/>
      <c r="C189" s="198" t="s">
        <v>544</v>
      </c>
      <c r="D189" s="198" t="s">
        <v>177</v>
      </c>
      <c r="E189" s="199" t="s">
        <v>183</v>
      </c>
      <c r="F189" s="200" t="s">
        <v>184</v>
      </c>
      <c r="G189" s="201" t="s">
        <v>156</v>
      </c>
      <c r="H189" s="202">
        <v>420</v>
      </c>
      <c r="I189" s="203"/>
      <c r="J189" s="204">
        <f t="shared" si="20"/>
        <v>0</v>
      </c>
      <c r="K189" s="205"/>
      <c r="L189" s="206"/>
      <c r="M189" s="207" t="s">
        <v>1</v>
      </c>
      <c r="N189" s="208" t="s">
        <v>40</v>
      </c>
      <c r="O189" s="68"/>
      <c r="P189" s="194">
        <f t="shared" si="21"/>
        <v>0</v>
      </c>
      <c r="Q189" s="194">
        <v>1.17E-2</v>
      </c>
      <c r="R189" s="194">
        <f t="shared" si="22"/>
        <v>4.9139999999999997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180</v>
      </c>
      <c r="AT189" s="196" t="s">
        <v>177</v>
      </c>
      <c r="AU189" s="196" t="s">
        <v>85</v>
      </c>
      <c r="AY189" s="14" t="s">
        <v>132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83</v>
      </c>
      <c r="BK189" s="197">
        <f t="shared" si="29"/>
        <v>0</v>
      </c>
      <c r="BL189" s="14" t="s">
        <v>139</v>
      </c>
      <c r="BM189" s="196" t="s">
        <v>545</v>
      </c>
    </row>
    <row r="190" spans="1:65" s="2" customFormat="1" ht="33" customHeight="1">
      <c r="A190" s="31"/>
      <c r="B190" s="32"/>
      <c r="C190" s="184" t="s">
        <v>249</v>
      </c>
      <c r="D190" s="184" t="s">
        <v>135</v>
      </c>
      <c r="E190" s="185" t="s">
        <v>546</v>
      </c>
      <c r="F190" s="186" t="s">
        <v>547</v>
      </c>
      <c r="G190" s="187" t="s">
        <v>156</v>
      </c>
      <c r="H190" s="188">
        <v>90.935000000000002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40</v>
      </c>
      <c r="O190" s="68"/>
      <c r="P190" s="194">
        <f t="shared" si="21"/>
        <v>0</v>
      </c>
      <c r="Q190" s="194">
        <v>5.8970000000000002E-2</v>
      </c>
      <c r="R190" s="194">
        <f t="shared" si="22"/>
        <v>5.3624369500000002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139</v>
      </c>
      <c r="AT190" s="196" t="s">
        <v>135</v>
      </c>
      <c r="AU190" s="196" t="s">
        <v>85</v>
      </c>
      <c r="AY190" s="14" t="s">
        <v>132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83</v>
      </c>
      <c r="BK190" s="197">
        <f t="shared" si="29"/>
        <v>0</v>
      </c>
      <c r="BL190" s="14" t="s">
        <v>139</v>
      </c>
      <c r="BM190" s="196" t="s">
        <v>548</v>
      </c>
    </row>
    <row r="191" spans="1:65" s="2" customFormat="1" ht="33" customHeight="1">
      <c r="A191" s="31"/>
      <c r="B191" s="32"/>
      <c r="C191" s="184" t="s">
        <v>253</v>
      </c>
      <c r="D191" s="184" t="s">
        <v>135</v>
      </c>
      <c r="E191" s="185" t="s">
        <v>549</v>
      </c>
      <c r="F191" s="186" t="s">
        <v>550</v>
      </c>
      <c r="G191" s="187" t="s">
        <v>156</v>
      </c>
      <c r="H191" s="188">
        <v>140.191</v>
      </c>
      <c r="I191" s="189"/>
      <c r="J191" s="190">
        <f t="shared" si="20"/>
        <v>0</v>
      </c>
      <c r="K191" s="191"/>
      <c r="L191" s="36"/>
      <c r="M191" s="192" t="s">
        <v>1</v>
      </c>
      <c r="N191" s="193" t="s">
        <v>40</v>
      </c>
      <c r="O191" s="68"/>
      <c r="P191" s="194">
        <f t="shared" si="21"/>
        <v>0</v>
      </c>
      <c r="Q191" s="194">
        <v>7.571E-2</v>
      </c>
      <c r="R191" s="194">
        <f t="shared" si="22"/>
        <v>10.61386061</v>
      </c>
      <c r="S191" s="194">
        <v>0</v>
      </c>
      <c r="T191" s="19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139</v>
      </c>
      <c r="AT191" s="196" t="s">
        <v>135</v>
      </c>
      <c r="AU191" s="196" t="s">
        <v>85</v>
      </c>
      <c r="AY191" s="14" t="s">
        <v>132</v>
      </c>
      <c r="BE191" s="197">
        <f t="shared" si="24"/>
        <v>0</v>
      </c>
      <c r="BF191" s="197">
        <f t="shared" si="25"/>
        <v>0</v>
      </c>
      <c r="BG191" s="197">
        <f t="shared" si="26"/>
        <v>0</v>
      </c>
      <c r="BH191" s="197">
        <f t="shared" si="27"/>
        <v>0</v>
      </c>
      <c r="BI191" s="197">
        <f t="shared" si="28"/>
        <v>0</v>
      </c>
      <c r="BJ191" s="14" t="s">
        <v>83</v>
      </c>
      <c r="BK191" s="197">
        <f t="shared" si="29"/>
        <v>0</v>
      </c>
      <c r="BL191" s="14" t="s">
        <v>139</v>
      </c>
      <c r="BM191" s="196" t="s">
        <v>551</v>
      </c>
    </row>
    <row r="192" spans="1:65" s="2" customFormat="1" ht="21.75" customHeight="1">
      <c r="A192" s="31"/>
      <c r="B192" s="32"/>
      <c r="C192" s="184" t="s">
        <v>230</v>
      </c>
      <c r="D192" s="184" t="s">
        <v>135</v>
      </c>
      <c r="E192" s="185" t="s">
        <v>552</v>
      </c>
      <c r="F192" s="186" t="s">
        <v>553</v>
      </c>
      <c r="G192" s="187" t="s">
        <v>241</v>
      </c>
      <c r="H192" s="188">
        <v>21.2</v>
      </c>
      <c r="I192" s="189"/>
      <c r="J192" s="190">
        <f t="shared" si="20"/>
        <v>0</v>
      </c>
      <c r="K192" s="191"/>
      <c r="L192" s="36"/>
      <c r="M192" s="192" t="s">
        <v>1</v>
      </c>
      <c r="N192" s="193" t="s">
        <v>40</v>
      </c>
      <c r="O192" s="68"/>
      <c r="P192" s="194">
        <f t="shared" si="21"/>
        <v>0</v>
      </c>
      <c r="Q192" s="194">
        <v>1.2999999999999999E-4</v>
      </c>
      <c r="R192" s="194">
        <f t="shared" si="22"/>
        <v>2.7559999999999998E-3</v>
      </c>
      <c r="S192" s="194">
        <v>0</v>
      </c>
      <c r="T192" s="19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139</v>
      </c>
      <c r="AT192" s="196" t="s">
        <v>135</v>
      </c>
      <c r="AU192" s="196" t="s">
        <v>85</v>
      </c>
      <c r="AY192" s="14" t="s">
        <v>132</v>
      </c>
      <c r="BE192" s="197">
        <f t="shared" si="24"/>
        <v>0</v>
      </c>
      <c r="BF192" s="197">
        <f t="shared" si="25"/>
        <v>0</v>
      </c>
      <c r="BG192" s="197">
        <f t="shared" si="26"/>
        <v>0</v>
      </c>
      <c r="BH192" s="197">
        <f t="shared" si="27"/>
        <v>0</v>
      </c>
      <c r="BI192" s="197">
        <f t="shared" si="28"/>
        <v>0</v>
      </c>
      <c r="BJ192" s="14" t="s">
        <v>83</v>
      </c>
      <c r="BK192" s="197">
        <f t="shared" si="29"/>
        <v>0</v>
      </c>
      <c r="BL192" s="14" t="s">
        <v>139</v>
      </c>
      <c r="BM192" s="196" t="s">
        <v>554</v>
      </c>
    </row>
    <row r="193" spans="1:65" s="2" customFormat="1" ht="21.75" customHeight="1">
      <c r="A193" s="31"/>
      <c r="B193" s="32"/>
      <c r="C193" s="184" t="s">
        <v>257</v>
      </c>
      <c r="D193" s="184" t="s">
        <v>135</v>
      </c>
      <c r="E193" s="185" t="s">
        <v>555</v>
      </c>
      <c r="F193" s="186" t="s">
        <v>556</v>
      </c>
      <c r="G193" s="187" t="s">
        <v>156</v>
      </c>
      <c r="H193" s="188">
        <v>35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40</v>
      </c>
      <c r="O193" s="68"/>
      <c r="P193" s="194">
        <f t="shared" si="21"/>
        <v>0</v>
      </c>
      <c r="Q193" s="194">
        <v>0.12335</v>
      </c>
      <c r="R193" s="194">
        <f t="shared" si="22"/>
        <v>4.3172500000000005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139</v>
      </c>
      <c r="AT193" s="196" t="s">
        <v>135</v>
      </c>
      <c r="AU193" s="196" t="s">
        <v>85</v>
      </c>
      <c r="AY193" s="14" t="s">
        <v>132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83</v>
      </c>
      <c r="BK193" s="197">
        <f t="shared" si="29"/>
        <v>0</v>
      </c>
      <c r="BL193" s="14" t="s">
        <v>139</v>
      </c>
      <c r="BM193" s="196" t="s">
        <v>557</v>
      </c>
    </row>
    <row r="194" spans="1:65" s="12" customFormat="1" ht="22.9" customHeight="1">
      <c r="B194" s="168"/>
      <c r="C194" s="169"/>
      <c r="D194" s="170" t="s">
        <v>74</v>
      </c>
      <c r="E194" s="182" t="s">
        <v>139</v>
      </c>
      <c r="F194" s="182" t="s">
        <v>191</v>
      </c>
      <c r="G194" s="169"/>
      <c r="H194" s="169"/>
      <c r="I194" s="172"/>
      <c r="J194" s="183">
        <f>BK194</f>
        <v>0</v>
      </c>
      <c r="K194" s="169"/>
      <c r="L194" s="174"/>
      <c r="M194" s="175"/>
      <c r="N194" s="176"/>
      <c r="O194" s="176"/>
      <c r="P194" s="177">
        <f>SUM(P195:P204)</f>
        <v>0</v>
      </c>
      <c r="Q194" s="176"/>
      <c r="R194" s="177">
        <f>SUM(R195:R204)</f>
        <v>72.942114459999999</v>
      </c>
      <c r="S194" s="176"/>
      <c r="T194" s="178">
        <f>SUM(T195:T204)</f>
        <v>0</v>
      </c>
      <c r="AR194" s="179" t="s">
        <v>83</v>
      </c>
      <c r="AT194" s="180" t="s">
        <v>74</v>
      </c>
      <c r="AU194" s="180" t="s">
        <v>83</v>
      </c>
      <c r="AY194" s="179" t="s">
        <v>132</v>
      </c>
      <c r="BK194" s="181">
        <f>SUM(BK195:BK204)</f>
        <v>0</v>
      </c>
    </row>
    <row r="195" spans="1:65" s="2" customFormat="1" ht="44.25" customHeight="1">
      <c r="A195" s="31"/>
      <c r="B195" s="32"/>
      <c r="C195" s="184" t="s">
        <v>234</v>
      </c>
      <c r="D195" s="184" t="s">
        <v>135</v>
      </c>
      <c r="E195" s="185" t="s">
        <v>558</v>
      </c>
      <c r="F195" s="186" t="s">
        <v>559</v>
      </c>
      <c r="G195" s="187" t="s">
        <v>148</v>
      </c>
      <c r="H195" s="188">
        <v>10.846</v>
      </c>
      <c r="I195" s="189"/>
      <c r="J195" s="190">
        <f t="shared" ref="J195:J204" si="30">ROUND(I195*H195,2)</f>
        <v>0</v>
      </c>
      <c r="K195" s="191"/>
      <c r="L195" s="36"/>
      <c r="M195" s="192" t="s">
        <v>1</v>
      </c>
      <c r="N195" s="193" t="s">
        <v>40</v>
      </c>
      <c r="O195" s="68"/>
      <c r="P195" s="194">
        <f t="shared" ref="P195:P204" si="31">O195*H195</f>
        <v>0</v>
      </c>
      <c r="Q195" s="194">
        <v>2.45343</v>
      </c>
      <c r="R195" s="194">
        <f t="shared" ref="R195:R204" si="32">Q195*H195</f>
        <v>26.609901780000001</v>
      </c>
      <c r="S195" s="194">
        <v>0</v>
      </c>
      <c r="T195" s="195">
        <f t="shared" ref="T195:T204" si="33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139</v>
      </c>
      <c r="AT195" s="196" t="s">
        <v>135</v>
      </c>
      <c r="AU195" s="196" t="s">
        <v>85</v>
      </c>
      <c r="AY195" s="14" t="s">
        <v>132</v>
      </c>
      <c r="BE195" s="197">
        <f t="shared" ref="BE195:BE204" si="34">IF(N195="základní",J195,0)</f>
        <v>0</v>
      </c>
      <c r="BF195" s="197">
        <f t="shared" ref="BF195:BF204" si="35">IF(N195="snížená",J195,0)</f>
        <v>0</v>
      </c>
      <c r="BG195" s="197">
        <f t="shared" ref="BG195:BG204" si="36">IF(N195="zákl. přenesená",J195,0)</f>
        <v>0</v>
      </c>
      <c r="BH195" s="197">
        <f t="shared" ref="BH195:BH204" si="37">IF(N195="sníž. přenesená",J195,0)</f>
        <v>0</v>
      </c>
      <c r="BI195" s="197">
        <f t="shared" ref="BI195:BI204" si="38">IF(N195="nulová",J195,0)</f>
        <v>0</v>
      </c>
      <c r="BJ195" s="14" t="s">
        <v>83</v>
      </c>
      <c r="BK195" s="197">
        <f t="shared" ref="BK195:BK204" si="39">ROUND(I195*H195,2)</f>
        <v>0</v>
      </c>
      <c r="BL195" s="14" t="s">
        <v>139</v>
      </c>
      <c r="BM195" s="196" t="s">
        <v>560</v>
      </c>
    </row>
    <row r="196" spans="1:65" s="2" customFormat="1" ht="89.25" customHeight="1">
      <c r="A196" s="31"/>
      <c r="B196" s="32"/>
      <c r="C196" s="184" t="s">
        <v>238</v>
      </c>
      <c r="D196" s="184" t="s">
        <v>135</v>
      </c>
      <c r="E196" s="185" t="s">
        <v>561</v>
      </c>
      <c r="F196" s="186" t="s">
        <v>562</v>
      </c>
      <c r="G196" s="187" t="s">
        <v>156</v>
      </c>
      <c r="H196" s="188">
        <v>72.305000000000007</v>
      </c>
      <c r="I196" s="189"/>
      <c r="J196" s="190">
        <f t="shared" si="30"/>
        <v>0</v>
      </c>
      <c r="K196" s="191"/>
      <c r="L196" s="36"/>
      <c r="M196" s="192" t="s">
        <v>1</v>
      </c>
      <c r="N196" s="193" t="s">
        <v>40</v>
      </c>
      <c r="O196" s="68"/>
      <c r="P196" s="194">
        <f t="shared" si="31"/>
        <v>0</v>
      </c>
      <c r="Q196" s="194">
        <v>8.94E-3</v>
      </c>
      <c r="R196" s="194">
        <f t="shared" si="32"/>
        <v>0.64640670000000011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139</v>
      </c>
      <c r="AT196" s="196" t="s">
        <v>135</v>
      </c>
      <c r="AU196" s="196" t="s">
        <v>85</v>
      </c>
      <c r="AY196" s="14" t="s">
        <v>132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83</v>
      </c>
      <c r="BK196" s="197">
        <f t="shared" si="39"/>
        <v>0</v>
      </c>
      <c r="BL196" s="14" t="s">
        <v>139</v>
      </c>
      <c r="BM196" s="196" t="s">
        <v>563</v>
      </c>
    </row>
    <row r="197" spans="1:65" s="2" customFormat="1" ht="78" customHeight="1">
      <c r="A197" s="31"/>
      <c r="B197" s="32"/>
      <c r="C197" s="184" t="s">
        <v>226</v>
      </c>
      <c r="D197" s="184" t="s">
        <v>135</v>
      </c>
      <c r="E197" s="185" t="s">
        <v>564</v>
      </c>
      <c r="F197" s="186" t="s">
        <v>565</v>
      </c>
      <c r="G197" s="187" t="s">
        <v>138</v>
      </c>
      <c r="H197" s="188">
        <v>1.508</v>
      </c>
      <c r="I197" s="189"/>
      <c r="J197" s="190">
        <f t="shared" si="30"/>
        <v>0</v>
      </c>
      <c r="K197" s="191"/>
      <c r="L197" s="36"/>
      <c r="M197" s="192" t="s">
        <v>1</v>
      </c>
      <c r="N197" s="193" t="s">
        <v>40</v>
      </c>
      <c r="O197" s="68"/>
      <c r="P197" s="194">
        <f t="shared" si="31"/>
        <v>0</v>
      </c>
      <c r="Q197" s="194">
        <v>1.06277</v>
      </c>
      <c r="R197" s="194">
        <f t="shared" si="32"/>
        <v>1.6026571599999999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139</v>
      </c>
      <c r="AT197" s="196" t="s">
        <v>135</v>
      </c>
      <c r="AU197" s="196" t="s">
        <v>85</v>
      </c>
      <c r="AY197" s="14" t="s">
        <v>132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83</v>
      </c>
      <c r="BK197" s="197">
        <f t="shared" si="39"/>
        <v>0</v>
      </c>
      <c r="BL197" s="14" t="s">
        <v>139</v>
      </c>
      <c r="BM197" s="196" t="s">
        <v>566</v>
      </c>
    </row>
    <row r="198" spans="1:65" s="2" customFormat="1" ht="21.75" customHeight="1">
      <c r="A198" s="31"/>
      <c r="B198" s="32"/>
      <c r="C198" s="184" t="s">
        <v>567</v>
      </c>
      <c r="D198" s="184" t="s">
        <v>135</v>
      </c>
      <c r="E198" s="185" t="s">
        <v>568</v>
      </c>
      <c r="F198" s="186" t="s">
        <v>569</v>
      </c>
      <c r="G198" s="187" t="s">
        <v>148</v>
      </c>
      <c r="H198" s="188">
        <v>16.370999999999999</v>
      </c>
      <c r="I198" s="189"/>
      <c r="J198" s="190">
        <f t="shared" si="30"/>
        <v>0</v>
      </c>
      <c r="K198" s="191"/>
      <c r="L198" s="36"/>
      <c r="M198" s="192" t="s">
        <v>1</v>
      </c>
      <c r="N198" s="193" t="s">
        <v>40</v>
      </c>
      <c r="O198" s="68"/>
      <c r="P198" s="194">
        <f t="shared" si="31"/>
        <v>0</v>
      </c>
      <c r="Q198" s="194">
        <v>2.4533999999999998</v>
      </c>
      <c r="R198" s="194">
        <f t="shared" si="32"/>
        <v>40.164611399999991</v>
      </c>
      <c r="S198" s="194">
        <v>0</v>
      </c>
      <c r="T198" s="19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139</v>
      </c>
      <c r="AT198" s="196" t="s">
        <v>135</v>
      </c>
      <c r="AU198" s="196" t="s">
        <v>85</v>
      </c>
      <c r="AY198" s="14" t="s">
        <v>132</v>
      </c>
      <c r="BE198" s="197">
        <f t="shared" si="34"/>
        <v>0</v>
      </c>
      <c r="BF198" s="197">
        <f t="shared" si="35"/>
        <v>0</v>
      </c>
      <c r="BG198" s="197">
        <f t="shared" si="36"/>
        <v>0</v>
      </c>
      <c r="BH198" s="197">
        <f t="shared" si="37"/>
        <v>0</v>
      </c>
      <c r="BI198" s="197">
        <f t="shared" si="38"/>
        <v>0</v>
      </c>
      <c r="BJ198" s="14" t="s">
        <v>83</v>
      </c>
      <c r="BK198" s="197">
        <f t="shared" si="39"/>
        <v>0</v>
      </c>
      <c r="BL198" s="14" t="s">
        <v>139</v>
      </c>
      <c r="BM198" s="196" t="s">
        <v>570</v>
      </c>
    </row>
    <row r="199" spans="1:65" s="2" customFormat="1" ht="21.75" customHeight="1">
      <c r="A199" s="31"/>
      <c r="B199" s="32"/>
      <c r="C199" s="184" t="s">
        <v>275</v>
      </c>
      <c r="D199" s="184" t="s">
        <v>135</v>
      </c>
      <c r="E199" s="185" t="s">
        <v>571</v>
      </c>
      <c r="F199" s="186" t="s">
        <v>572</v>
      </c>
      <c r="G199" s="187" t="s">
        <v>156</v>
      </c>
      <c r="H199" s="188">
        <v>69.849999999999994</v>
      </c>
      <c r="I199" s="189"/>
      <c r="J199" s="190">
        <f t="shared" si="30"/>
        <v>0</v>
      </c>
      <c r="K199" s="191"/>
      <c r="L199" s="36"/>
      <c r="M199" s="192" t="s">
        <v>1</v>
      </c>
      <c r="N199" s="193" t="s">
        <v>40</v>
      </c>
      <c r="O199" s="68"/>
      <c r="P199" s="194">
        <f t="shared" si="31"/>
        <v>0</v>
      </c>
      <c r="Q199" s="194">
        <v>5.7600000000000004E-3</v>
      </c>
      <c r="R199" s="194">
        <f t="shared" si="32"/>
        <v>0.40233599999999997</v>
      </c>
      <c r="S199" s="194">
        <v>0</v>
      </c>
      <c r="T199" s="19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139</v>
      </c>
      <c r="AT199" s="196" t="s">
        <v>135</v>
      </c>
      <c r="AU199" s="196" t="s">
        <v>85</v>
      </c>
      <c r="AY199" s="14" t="s">
        <v>132</v>
      </c>
      <c r="BE199" s="197">
        <f t="shared" si="34"/>
        <v>0</v>
      </c>
      <c r="BF199" s="197">
        <f t="shared" si="35"/>
        <v>0</v>
      </c>
      <c r="BG199" s="197">
        <f t="shared" si="36"/>
        <v>0</v>
      </c>
      <c r="BH199" s="197">
        <f t="shared" si="37"/>
        <v>0</v>
      </c>
      <c r="BI199" s="197">
        <f t="shared" si="38"/>
        <v>0</v>
      </c>
      <c r="BJ199" s="14" t="s">
        <v>83</v>
      </c>
      <c r="BK199" s="197">
        <f t="shared" si="39"/>
        <v>0</v>
      </c>
      <c r="BL199" s="14" t="s">
        <v>139</v>
      </c>
      <c r="BM199" s="196" t="s">
        <v>573</v>
      </c>
    </row>
    <row r="200" spans="1:65" s="2" customFormat="1" ht="21.75" customHeight="1">
      <c r="A200" s="31"/>
      <c r="B200" s="32"/>
      <c r="C200" s="184" t="s">
        <v>145</v>
      </c>
      <c r="D200" s="184" t="s">
        <v>135</v>
      </c>
      <c r="E200" s="185" t="s">
        <v>574</v>
      </c>
      <c r="F200" s="186" t="s">
        <v>575</v>
      </c>
      <c r="G200" s="187" t="s">
        <v>156</v>
      </c>
      <c r="H200" s="188">
        <v>69.849999999999994</v>
      </c>
      <c r="I200" s="189"/>
      <c r="J200" s="190">
        <f t="shared" si="30"/>
        <v>0</v>
      </c>
      <c r="K200" s="191"/>
      <c r="L200" s="36"/>
      <c r="M200" s="192" t="s">
        <v>1</v>
      </c>
      <c r="N200" s="193" t="s">
        <v>40</v>
      </c>
      <c r="O200" s="68"/>
      <c r="P200" s="194">
        <f t="shared" si="31"/>
        <v>0</v>
      </c>
      <c r="Q200" s="194">
        <v>0</v>
      </c>
      <c r="R200" s="194">
        <f t="shared" si="32"/>
        <v>0</v>
      </c>
      <c r="S200" s="194">
        <v>0</v>
      </c>
      <c r="T200" s="19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139</v>
      </c>
      <c r="AT200" s="196" t="s">
        <v>135</v>
      </c>
      <c r="AU200" s="196" t="s">
        <v>85</v>
      </c>
      <c r="AY200" s="14" t="s">
        <v>132</v>
      </c>
      <c r="BE200" s="197">
        <f t="shared" si="34"/>
        <v>0</v>
      </c>
      <c r="BF200" s="197">
        <f t="shared" si="35"/>
        <v>0</v>
      </c>
      <c r="BG200" s="197">
        <f t="shared" si="36"/>
        <v>0</v>
      </c>
      <c r="BH200" s="197">
        <f t="shared" si="37"/>
        <v>0</v>
      </c>
      <c r="BI200" s="197">
        <f t="shared" si="38"/>
        <v>0</v>
      </c>
      <c r="BJ200" s="14" t="s">
        <v>83</v>
      </c>
      <c r="BK200" s="197">
        <f t="shared" si="39"/>
        <v>0</v>
      </c>
      <c r="BL200" s="14" t="s">
        <v>139</v>
      </c>
      <c r="BM200" s="196" t="s">
        <v>576</v>
      </c>
    </row>
    <row r="201" spans="1:65" s="2" customFormat="1" ht="21.75" customHeight="1">
      <c r="A201" s="31"/>
      <c r="B201" s="32"/>
      <c r="C201" s="184" t="s">
        <v>141</v>
      </c>
      <c r="D201" s="184" t="s">
        <v>135</v>
      </c>
      <c r="E201" s="185" t="s">
        <v>577</v>
      </c>
      <c r="F201" s="186" t="s">
        <v>578</v>
      </c>
      <c r="G201" s="187" t="s">
        <v>138</v>
      </c>
      <c r="H201" s="188">
        <v>0.98199999999999998</v>
      </c>
      <c r="I201" s="189"/>
      <c r="J201" s="190">
        <f t="shared" si="30"/>
        <v>0</v>
      </c>
      <c r="K201" s="191"/>
      <c r="L201" s="36"/>
      <c r="M201" s="192" t="s">
        <v>1</v>
      </c>
      <c r="N201" s="193" t="s">
        <v>40</v>
      </c>
      <c r="O201" s="68"/>
      <c r="P201" s="194">
        <f t="shared" si="31"/>
        <v>0</v>
      </c>
      <c r="Q201" s="194">
        <v>1.05291</v>
      </c>
      <c r="R201" s="194">
        <f t="shared" si="32"/>
        <v>1.03395762</v>
      </c>
      <c r="S201" s="194">
        <v>0</v>
      </c>
      <c r="T201" s="19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139</v>
      </c>
      <c r="AT201" s="196" t="s">
        <v>135</v>
      </c>
      <c r="AU201" s="196" t="s">
        <v>85</v>
      </c>
      <c r="AY201" s="14" t="s">
        <v>132</v>
      </c>
      <c r="BE201" s="197">
        <f t="shared" si="34"/>
        <v>0</v>
      </c>
      <c r="BF201" s="197">
        <f t="shared" si="35"/>
        <v>0</v>
      </c>
      <c r="BG201" s="197">
        <f t="shared" si="36"/>
        <v>0</v>
      </c>
      <c r="BH201" s="197">
        <f t="shared" si="37"/>
        <v>0</v>
      </c>
      <c r="BI201" s="197">
        <f t="shared" si="38"/>
        <v>0</v>
      </c>
      <c r="BJ201" s="14" t="s">
        <v>83</v>
      </c>
      <c r="BK201" s="197">
        <f t="shared" si="39"/>
        <v>0</v>
      </c>
      <c r="BL201" s="14" t="s">
        <v>139</v>
      </c>
      <c r="BM201" s="196" t="s">
        <v>579</v>
      </c>
    </row>
    <row r="202" spans="1:65" s="2" customFormat="1" ht="33" customHeight="1">
      <c r="A202" s="31"/>
      <c r="B202" s="32"/>
      <c r="C202" s="184" t="s">
        <v>580</v>
      </c>
      <c r="D202" s="184" t="s">
        <v>135</v>
      </c>
      <c r="E202" s="185" t="s">
        <v>193</v>
      </c>
      <c r="F202" s="186" t="s">
        <v>194</v>
      </c>
      <c r="G202" s="187" t="s">
        <v>156</v>
      </c>
      <c r="H202" s="188">
        <v>180</v>
      </c>
      <c r="I202" s="189"/>
      <c r="J202" s="190">
        <f t="shared" si="30"/>
        <v>0</v>
      </c>
      <c r="K202" s="191"/>
      <c r="L202" s="36"/>
      <c r="M202" s="192" t="s">
        <v>1</v>
      </c>
      <c r="N202" s="193" t="s">
        <v>40</v>
      </c>
      <c r="O202" s="68"/>
      <c r="P202" s="194">
        <f t="shared" si="31"/>
        <v>0</v>
      </c>
      <c r="Q202" s="194">
        <v>0</v>
      </c>
      <c r="R202" s="194">
        <f t="shared" si="32"/>
        <v>0</v>
      </c>
      <c r="S202" s="194">
        <v>0</v>
      </c>
      <c r="T202" s="19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139</v>
      </c>
      <c r="AT202" s="196" t="s">
        <v>135</v>
      </c>
      <c r="AU202" s="196" t="s">
        <v>85</v>
      </c>
      <c r="AY202" s="14" t="s">
        <v>132</v>
      </c>
      <c r="BE202" s="197">
        <f t="shared" si="34"/>
        <v>0</v>
      </c>
      <c r="BF202" s="197">
        <f t="shared" si="35"/>
        <v>0</v>
      </c>
      <c r="BG202" s="197">
        <f t="shared" si="36"/>
        <v>0</v>
      </c>
      <c r="BH202" s="197">
        <f t="shared" si="37"/>
        <v>0</v>
      </c>
      <c r="BI202" s="197">
        <f t="shared" si="38"/>
        <v>0</v>
      </c>
      <c r="BJ202" s="14" t="s">
        <v>83</v>
      </c>
      <c r="BK202" s="197">
        <f t="shared" si="39"/>
        <v>0</v>
      </c>
      <c r="BL202" s="14" t="s">
        <v>139</v>
      </c>
      <c r="BM202" s="196" t="s">
        <v>581</v>
      </c>
    </row>
    <row r="203" spans="1:65" s="2" customFormat="1" ht="33" customHeight="1">
      <c r="A203" s="31"/>
      <c r="B203" s="32"/>
      <c r="C203" s="198" t="s">
        <v>582</v>
      </c>
      <c r="D203" s="198" t="s">
        <v>177</v>
      </c>
      <c r="E203" s="199" t="s">
        <v>197</v>
      </c>
      <c r="F203" s="200" t="s">
        <v>198</v>
      </c>
      <c r="G203" s="201" t="s">
        <v>156</v>
      </c>
      <c r="H203" s="202">
        <v>192.422</v>
      </c>
      <c r="I203" s="203"/>
      <c r="J203" s="204">
        <f t="shared" si="30"/>
        <v>0</v>
      </c>
      <c r="K203" s="205"/>
      <c r="L203" s="206"/>
      <c r="M203" s="207" t="s">
        <v>1</v>
      </c>
      <c r="N203" s="208" t="s">
        <v>40</v>
      </c>
      <c r="O203" s="68"/>
      <c r="P203" s="194">
        <f t="shared" si="31"/>
        <v>0</v>
      </c>
      <c r="Q203" s="194">
        <v>1.29E-2</v>
      </c>
      <c r="R203" s="194">
        <f t="shared" si="32"/>
        <v>2.4822438</v>
      </c>
      <c r="S203" s="194">
        <v>0</v>
      </c>
      <c r="T203" s="19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180</v>
      </c>
      <c r="AT203" s="196" t="s">
        <v>177</v>
      </c>
      <c r="AU203" s="196" t="s">
        <v>85</v>
      </c>
      <c r="AY203" s="14" t="s">
        <v>132</v>
      </c>
      <c r="BE203" s="197">
        <f t="shared" si="34"/>
        <v>0</v>
      </c>
      <c r="BF203" s="197">
        <f t="shared" si="35"/>
        <v>0</v>
      </c>
      <c r="BG203" s="197">
        <f t="shared" si="36"/>
        <v>0</v>
      </c>
      <c r="BH203" s="197">
        <f t="shared" si="37"/>
        <v>0</v>
      </c>
      <c r="BI203" s="197">
        <f t="shared" si="38"/>
        <v>0</v>
      </c>
      <c r="BJ203" s="14" t="s">
        <v>83</v>
      </c>
      <c r="BK203" s="197">
        <f t="shared" si="39"/>
        <v>0</v>
      </c>
      <c r="BL203" s="14" t="s">
        <v>139</v>
      </c>
      <c r="BM203" s="196" t="s">
        <v>583</v>
      </c>
    </row>
    <row r="204" spans="1:65" s="2" customFormat="1" ht="33" customHeight="1">
      <c r="A204" s="31"/>
      <c r="B204" s="32"/>
      <c r="C204" s="184" t="s">
        <v>222</v>
      </c>
      <c r="D204" s="184" t="s">
        <v>135</v>
      </c>
      <c r="E204" s="185" t="s">
        <v>584</v>
      </c>
      <c r="F204" s="186" t="s">
        <v>585</v>
      </c>
      <c r="G204" s="187" t="s">
        <v>148</v>
      </c>
      <c r="H204" s="188">
        <v>0.64</v>
      </c>
      <c r="I204" s="189"/>
      <c r="J204" s="190">
        <f t="shared" si="30"/>
        <v>0</v>
      </c>
      <c r="K204" s="191"/>
      <c r="L204" s="36"/>
      <c r="M204" s="192" t="s">
        <v>1</v>
      </c>
      <c r="N204" s="193" t="s">
        <v>40</v>
      </c>
      <c r="O204" s="68"/>
      <c r="P204" s="194">
        <f t="shared" si="31"/>
        <v>0</v>
      </c>
      <c r="Q204" s="194">
        <v>0</v>
      </c>
      <c r="R204" s="194">
        <f t="shared" si="32"/>
        <v>0</v>
      </c>
      <c r="S204" s="194">
        <v>0</v>
      </c>
      <c r="T204" s="19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139</v>
      </c>
      <c r="AT204" s="196" t="s">
        <v>135</v>
      </c>
      <c r="AU204" s="196" t="s">
        <v>85</v>
      </c>
      <c r="AY204" s="14" t="s">
        <v>132</v>
      </c>
      <c r="BE204" s="197">
        <f t="shared" si="34"/>
        <v>0</v>
      </c>
      <c r="BF204" s="197">
        <f t="shared" si="35"/>
        <v>0</v>
      </c>
      <c r="BG204" s="197">
        <f t="shared" si="36"/>
        <v>0</v>
      </c>
      <c r="BH204" s="197">
        <f t="shared" si="37"/>
        <v>0</v>
      </c>
      <c r="BI204" s="197">
        <f t="shared" si="38"/>
        <v>0</v>
      </c>
      <c r="BJ204" s="14" t="s">
        <v>83</v>
      </c>
      <c r="BK204" s="197">
        <f t="shared" si="39"/>
        <v>0</v>
      </c>
      <c r="BL204" s="14" t="s">
        <v>139</v>
      </c>
      <c r="BM204" s="196" t="s">
        <v>586</v>
      </c>
    </row>
    <row r="205" spans="1:65" s="12" customFormat="1" ht="22.9" customHeight="1">
      <c r="B205" s="168"/>
      <c r="C205" s="169"/>
      <c r="D205" s="170" t="s">
        <v>74</v>
      </c>
      <c r="E205" s="182" t="s">
        <v>208</v>
      </c>
      <c r="F205" s="182" t="s">
        <v>209</v>
      </c>
      <c r="G205" s="169"/>
      <c r="H205" s="169"/>
      <c r="I205" s="172"/>
      <c r="J205" s="183">
        <f>BK205</f>
        <v>0</v>
      </c>
      <c r="K205" s="169"/>
      <c r="L205" s="174"/>
      <c r="M205" s="175"/>
      <c r="N205" s="176"/>
      <c r="O205" s="176"/>
      <c r="P205" s="177">
        <f>SUM(P206:P216)</f>
        <v>0</v>
      </c>
      <c r="Q205" s="176"/>
      <c r="R205" s="177">
        <f>SUM(R206:R216)</f>
        <v>65.163073560000001</v>
      </c>
      <c r="S205" s="176"/>
      <c r="T205" s="178">
        <f>SUM(T206:T216)</f>
        <v>0</v>
      </c>
      <c r="AR205" s="179" t="s">
        <v>83</v>
      </c>
      <c r="AT205" s="180" t="s">
        <v>74</v>
      </c>
      <c r="AU205" s="180" t="s">
        <v>83</v>
      </c>
      <c r="AY205" s="179" t="s">
        <v>132</v>
      </c>
      <c r="BK205" s="181">
        <f>SUM(BK206:BK216)</f>
        <v>0</v>
      </c>
    </row>
    <row r="206" spans="1:65" s="2" customFormat="1" ht="33" customHeight="1">
      <c r="A206" s="31"/>
      <c r="B206" s="32"/>
      <c r="C206" s="184" t="s">
        <v>363</v>
      </c>
      <c r="D206" s="184" t="s">
        <v>135</v>
      </c>
      <c r="E206" s="185" t="s">
        <v>587</v>
      </c>
      <c r="F206" s="186" t="s">
        <v>588</v>
      </c>
      <c r="G206" s="187" t="s">
        <v>156</v>
      </c>
      <c r="H206" s="188">
        <v>419.45299999999997</v>
      </c>
      <c r="I206" s="189"/>
      <c r="J206" s="190">
        <f t="shared" ref="J206:J216" si="40">ROUND(I206*H206,2)</f>
        <v>0</v>
      </c>
      <c r="K206" s="191"/>
      <c r="L206" s="36"/>
      <c r="M206" s="192" t="s">
        <v>1</v>
      </c>
      <c r="N206" s="193" t="s">
        <v>40</v>
      </c>
      <c r="O206" s="68"/>
      <c r="P206" s="194">
        <f t="shared" ref="P206:P216" si="41">O206*H206</f>
        <v>0</v>
      </c>
      <c r="Q206" s="194">
        <v>2.5999999999999998E-4</v>
      </c>
      <c r="R206" s="194">
        <f t="shared" ref="R206:R216" si="42">Q206*H206</f>
        <v>0.10905777999999998</v>
      </c>
      <c r="S206" s="194">
        <v>0</v>
      </c>
      <c r="T206" s="195">
        <f t="shared" ref="T206:T216" si="43"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139</v>
      </c>
      <c r="AT206" s="196" t="s">
        <v>135</v>
      </c>
      <c r="AU206" s="196" t="s">
        <v>85</v>
      </c>
      <c r="AY206" s="14" t="s">
        <v>132</v>
      </c>
      <c r="BE206" s="197">
        <f t="shared" ref="BE206:BE216" si="44">IF(N206="základní",J206,0)</f>
        <v>0</v>
      </c>
      <c r="BF206" s="197">
        <f t="shared" ref="BF206:BF216" si="45">IF(N206="snížená",J206,0)</f>
        <v>0</v>
      </c>
      <c r="BG206" s="197">
        <f t="shared" ref="BG206:BG216" si="46">IF(N206="zákl. přenesená",J206,0)</f>
        <v>0</v>
      </c>
      <c r="BH206" s="197">
        <f t="shared" ref="BH206:BH216" si="47">IF(N206="sníž. přenesená",J206,0)</f>
        <v>0</v>
      </c>
      <c r="BI206" s="197">
        <f t="shared" ref="BI206:BI216" si="48">IF(N206="nulová",J206,0)</f>
        <v>0</v>
      </c>
      <c r="BJ206" s="14" t="s">
        <v>83</v>
      </c>
      <c r="BK206" s="197">
        <f t="shared" ref="BK206:BK216" si="49">ROUND(I206*H206,2)</f>
        <v>0</v>
      </c>
      <c r="BL206" s="14" t="s">
        <v>139</v>
      </c>
      <c r="BM206" s="196" t="s">
        <v>589</v>
      </c>
    </row>
    <row r="207" spans="1:65" s="2" customFormat="1" ht="33" customHeight="1">
      <c r="A207" s="31"/>
      <c r="B207" s="32"/>
      <c r="C207" s="184" t="s">
        <v>268</v>
      </c>
      <c r="D207" s="184" t="s">
        <v>135</v>
      </c>
      <c r="E207" s="185" t="s">
        <v>590</v>
      </c>
      <c r="F207" s="186" t="s">
        <v>591</v>
      </c>
      <c r="G207" s="187" t="s">
        <v>156</v>
      </c>
      <c r="H207" s="188">
        <v>419.45299999999997</v>
      </c>
      <c r="I207" s="189"/>
      <c r="J207" s="190">
        <f t="shared" si="40"/>
        <v>0</v>
      </c>
      <c r="K207" s="191"/>
      <c r="L207" s="36"/>
      <c r="M207" s="192" t="s">
        <v>1</v>
      </c>
      <c r="N207" s="193" t="s">
        <v>40</v>
      </c>
      <c r="O207" s="68"/>
      <c r="P207" s="194">
        <f t="shared" si="41"/>
        <v>0</v>
      </c>
      <c r="Q207" s="194">
        <v>4.3800000000000002E-3</v>
      </c>
      <c r="R207" s="194">
        <f t="shared" si="42"/>
        <v>1.8372041399999999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139</v>
      </c>
      <c r="AT207" s="196" t="s">
        <v>135</v>
      </c>
      <c r="AU207" s="196" t="s">
        <v>85</v>
      </c>
      <c r="AY207" s="14" t="s">
        <v>132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83</v>
      </c>
      <c r="BK207" s="197">
        <f t="shared" si="49"/>
        <v>0</v>
      </c>
      <c r="BL207" s="14" t="s">
        <v>139</v>
      </c>
      <c r="BM207" s="196" t="s">
        <v>592</v>
      </c>
    </row>
    <row r="208" spans="1:65" s="2" customFormat="1" ht="21.75" customHeight="1">
      <c r="A208" s="31"/>
      <c r="B208" s="32"/>
      <c r="C208" s="184" t="s">
        <v>291</v>
      </c>
      <c r="D208" s="184" t="s">
        <v>135</v>
      </c>
      <c r="E208" s="185" t="s">
        <v>593</v>
      </c>
      <c r="F208" s="186" t="s">
        <v>594</v>
      </c>
      <c r="G208" s="187" t="s">
        <v>156</v>
      </c>
      <c r="H208" s="188">
        <v>419.45299999999997</v>
      </c>
      <c r="I208" s="189"/>
      <c r="J208" s="190">
        <f t="shared" si="40"/>
        <v>0</v>
      </c>
      <c r="K208" s="191"/>
      <c r="L208" s="36"/>
      <c r="M208" s="192" t="s">
        <v>1</v>
      </c>
      <c r="N208" s="193" t="s">
        <v>40</v>
      </c>
      <c r="O208" s="68"/>
      <c r="P208" s="194">
        <f t="shared" si="41"/>
        <v>0</v>
      </c>
      <c r="Q208" s="194">
        <v>3.0000000000000001E-3</v>
      </c>
      <c r="R208" s="194">
        <f t="shared" si="42"/>
        <v>1.258359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139</v>
      </c>
      <c r="AT208" s="196" t="s">
        <v>135</v>
      </c>
      <c r="AU208" s="196" t="s">
        <v>85</v>
      </c>
      <c r="AY208" s="14" t="s">
        <v>132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83</v>
      </c>
      <c r="BK208" s="197">
        <f t="shared" si="49"/>
        <v>0</v>
      </c>
      <c r="BL208" s="14" t="s">
        <v>139</v>
      </c>
      <c r="BM208" s="196" t="s">
        <v>595</v>
      </c>
    </row>
    <row r="209" spans="1:65" s="2" customFormat="1" ht="33" customHeight="1">
      <c r="A209" s="31"/>
      <c r="B209" s="32"/>
      <c r="C209" s="184" t="s">
        <v>295</v>
      </c>
      <c r="D209" s="184" t="s">
        <v>135</v>
      </c>
      <c r="E209" s="185" t="s">
        <v>596</v>
      </c>
      <c r="F209" s="186" t="s">
        <v>597</v>
      </c>
      <c r="G209" s="187" t="s">
        <v>148</v>
      </c>
      <c r="H209" s="188">
        <v>8.8770000000000007</v>
      </c>
      <c r="I209" s="189"/>
      <c r="J209" s="190">
        <f t="shared" si="40"/>
        <v>0</v>
      </c>
      <c r="K209" s="191"/>
      <c r="L209" s="36"/>
      <c r="M209" s="192" t="s">
        <v>1</v>
      </c>
      <c r="N209" s="193" t="s">
        <v>40</v>
      </c>
      <c r="O209" s="68"/>
      <c r="P209" s="194">
        <f t="shared" si="41"/>
        <v>0</v>
      </c>
      <c r="Q209" s="194">
        <v>2.45329</v>
      </c>
      <c r="R209" s="194">
        <f t="shared" si="42"/>
        <v>21.777855330000001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139</v>
      </c>
      <c r="AT209" s="196" t="s">
        <v>135</v>
      </c>
      <c r="AU209" s="196" t="s">
        <v>85</v>
      </c>
      <c r="AY209" s="14" t="s">
        <v>132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83</v>
      </c>
      <c r="BK209" s="197">
        <f t="shared" si="49"/>
        <v>0</v>
      </c>
      <c r="BL209" s="14" t="s">
        <v>139</v>
      </c>
      <c r="BM209" s="196" t="s">
        <v>598</v>
      </c>
    </row>
    <row r="210" spans="1:65" s="2" customFormat="1" ht="33" customHeight="1">
      <c r="A210" s="31"/>
      <c r="B210" s="32"/>
      <c r="C210" s="184" t="s">
        <v>599</v>
      </c>
      <c r="D210" s="184" t="s">
        <v>135</v>
      </c>
      <c r="E210" s="185" t="s">
        <v>223</v>
      </c>
      <c r="F210" s="186" t="s">
        <v>224</v>
      </c>
      <c r="G210" s="187" t="s">
        <v>148</v>
      </c>
      <c r="H210" s="188">
        <v>16</v>
      </c>
      <c r="I210" s="189"/>
      <c r="J210" s="190">
        <f t="shared" si="40"/>
        <v>0</v>
      </c>
      <c r="K210" s="191"/>
      <c r="L210" s="36"/>
      <c r="M210" s="192" t="s">
        <v>1</v>
      </c>
      <c r="N210" s="193" t="s">
        <v>40</v>
      </c>
      <c r="O210" s="68"/>
      <c r="P210" s="194">
        <f t="shared" si="41"/>
        <v>0</v>
      </c>
      <c r="Q210" s="194">
        <v>2.45329</v>
      </c>
      <c r="R210" s="194">
        <f t="shared" si="42"/>
        <v>39.25264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139</v>
      </c>
      <c r="AT210" s="196" t="s">
        <v>135</v>
      </c>
      <c r="AU210" s="196" t="s">
        <v>85</v>
      </c>
      <c r="AY210" s="14" t="s">
        <v>132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83</v>
      </c>
      <c r="BK210" s="197">
        <f t="shared" si="49"/>
        <v>0</v>
      </c>
      <c r="BL210" s="14" t="s">
        <v>139</v>
      </c>
      <c r="BM210" s="196" t="s">
        <v>600</v>
      </c>
    </row>
    <row r="211" spans="1:65" s="2" customFormat="1" ht="33" customHeight="1">
      <c r="A211" s="31"/>
      <c r="B211" s="32"/>
      <c r="C211" s="184" t="s">
        <v>299</v>
      </c>
      <c r="D211" s="184" t="s">
        <v>135</v>
      </c>
      <c r="E211" s="185" t="s">
        <v>601</v>
      </c>
      <c r="F211" s="186" t="s">
        <v>602</v>
      </c>
      <c r="G211" s="187" t="s">
        <v>148</v>
      </c>
      <c r="H211" s="188">
        <v>8.8770000000000007</v>
      </c>
      <c r="I211" s="189"/>
      <c r="J211" s="190">
        <f t="shared" si="40"/>
        <v>0</v>
      </c>
      <c r="K211" s="191"/>
      <c r="L211" s="36"/>
      <c r="M211" s="192" t="s">
        <v>1</v>
      </c>
      <c r="N211" s="193" t="s">
        <v>40</v>
      </c>
      <c r="O211" s="68"/>
      <c r="P211" s="194">
        <f t="shared" si="41"/>
        <v>0</v>
      </c>
      <c r="Q211" s="194">
        <v>0</v>
      </c>
      <c r="R211" s="194">
        <f t="shared" si="42"/>
        <v>0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139</v>
      </c>
      <c r="AT211" s="196" t="s">
        <v>135</v>
      </c>
      <c r="AU211" s="196" t="s">
        <v>85</v>
      </c>
      <c r="AY211" s="14" t="s">
        <v>132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83</v>
      </c>
      <c r="BK211" s="197">
        <f t="shared" si="49"/>
        <v>0</v>
      </c>
      <c r="BL211" s="14" t="s">
        <v>139</v>
      </c>
      <c r="BM211" s="196" t="s">
        <v>603</v>
      </c>
    </row>
    <row r="212" spans="1:65" s="2" customFormat="1" ht="33" customHeight="1">
      <c r="A212" s="31"/>
      <c r="B212" s="32"/>
      <c r="C212" s="184" t="s">
        <v>604</v>
      </c>
      <c r="D212" s="184" t="s">
        <v>135</v>
      </c>
      <c r="E212" s="185" t="s">
        <v>227</v>
      </c>
      <c r="F212" s="186" t="s">
        <v>228</v>
      </c>
      <c r="G212" s="187" t="s">
        <v>148</v>
      </c>
      <c r="H212" s="188">
        <v>16</v>
      </c>
      <c r="I212" s="189"/>
      <c r="J212" s="190">
        <f t="shared" si="40"/>
        <v>0</v>
      </c>
      <c r="K212" s="191"/>
      <c r="L212" s="36"/>
      <c r="M212" s="192" t="s">
        <v>1</v>
      </c>
      <c r="N212" s="193" t="s">
        <v>40</v>
      </c>
      <c r="O212" s="68"/>
      <c r="P212" s="194">
        <f t="shared" si="41"/>
        <v>0</v>
      </c>
      <c r="Q212" s="194">
        <v>2.5250000000000002E-2</v>
      </c>
      <c r="R212" s="194">
        <f t="shared" si="42"/>
        <v>0.40400000000000003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139</v>
      </c>
      <c r="AT212" s="196" t="s">
        <v>135</v>
      </c>
      <c r="AU212" s="196" t="s">
        <v>85</v>
      </c>
      <c r="AY212" s="14" t="s">
        <v>132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83</v>
      </c>
      <c r="BK212" s="197">
        <f t="shared" si="49"/>
        <v>0</v>
      </c>
      <c r="BL212" s="14" t="s">
        <v>139</v>
      </c>
      <c r="BM212" s="196" t="s">
        <v>605</v>
      </c>
    </row>
    <row r="213" spans="1:65" s="2" customFormat="1" ht="33" customHeight="1">
      <c r="A213" s="31"/>
      <c r="B213" s="32"/>
      <c r="C213" s="184" t="s">
        <v>261</v>
      </c>
      <c r="D213" s="184" t="s">
        <v>135</v>
      </c>
      <c r="E213" s="185" t="s">
        <v>606</v>
      </c>
      <c r="F213" s="186" t="s">
        <v>607</v>
      </c>
      <c r="G213" s="187" t="s">
        <v>148</v>
      </c>
      <c r="H213" s="188">
        <v>8.8770000000000007</v>
      </c>
      <c r="I213" s="189"/>
      <c r="J213" s="190">
        <f t="shared" si="40"/>
        <v>0</v>
      </c>
      <c r="K213" s="191"/>
      <c r="L213" s="36"/>
      <c r="M213" s="192" t="s">
        <v>1</v>
      </c>
      <c r="N213" s="193" t="s">
        <v>40</v>
      </c>
      <c r="O213" s="68"/>
      <c r="P213" s="194">
        <f t="shared" si="41"/>
        <v>0</v>
      </c>
      <c r="Q213" s="194">
        <v>3.0300000000000001E-3</v>
      </c>
      <c r="R213" s="194">
        <f t="shared" si="42"/>
        <v>2.6897310000000004E-2</v>
      </c>
      <c r="S213" s="194">
        <v>0</v>
      </c>
      <c r="T213" s="195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139</v>
      </c>
      <c r="AT213" s="196" t="s">
        <v>135</v>
      </c>
      <c r="AU213" s="196" t="s">
        <v>85</v>
      </c>
      <c r="AY213" s="14" t="s">
        <v>132</v>
      </c>
      <c r="BE213" s="197">
        <f t="shared" si="44"/>
        <v>0</v>
      </c>
      <c r="BF213" s="197">
        <f t="shared" si="45"/>
        <v>0</v>
      </c>
      <c r="BG213" s="197">
        <f t="shared" si="46"/>
        <v>0</v>
      </c>
      <c r="BH213" s="197">
        <f t="shared" si="47"/>
        <v>0</v>
      </c>
      <c r="BI213" s="197">
        <f t="shared" si="48"/>
        <v>0</v>
      </c>
      <c r="BJ213" s="14" t="s">
        <v>83</v>
      </c>
      <c r="BK213" s="197">
        <f t="shared" si="49"/>
        <v>0</v>
      </c>
      <c r="BL213" s="14" t="s">
        <v>139</v>
      </c>
      <c r="BM213" s="196" t="s">
        <v>608</v>
      </c>
    </row>
    <row r="214" spans="1:65" s="2" customFormat="1" ht="33" customHeight="1">
      <c r="A214" s="31"/>
      <c r="B214" s="32"/>
      <c r="C214" s="184" t="s">
        <v>609</v>
      </c>
      <c r="D214" s="184" t="s">
        <v>135</v>
      </c>
      <c r="E214" s="185" t="s">
        <v>231</v>
      </c>
      <c r="F214" s="186" t="s">
        <v>232</v>
      </c>
      <c r="G214" s="187" t="s">
        <v>156</v>
      </c>
      <c r="H214" s="188">
        <v>91</v>
      </c>
      <c r="I214" s="189"/>
      <c r="J214" s="190">
        <f t="shared" si="40"/>
        <v>0</v>
      </c>
      <c r="K214" s="191"/>
      <c r="L214" s="36"/>
      <c r="M214" s="192" t="s">
        <v>1</v>
      </c>
      <c r="N214" s="193" t="s">
        <v>40</v>
      </c>
      <c r="O214" s="68"/>
      <c r="P214" s="194">
        <f t="shared" si="41"/>
        <v>0</v>
      </c>
      <c r="Q214" s="194">
        <v>5.2399999999999999E-3</v>
      </c>
      <c r="R214" s="194">
        <f t="shared" si="42"/>
        <v>0.47683999999999999</v>
      </c>
      <c r="S214" s="194">
        <v>0</v>
      </c>
      <c r="T214" s="195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139</v>
      </c>
      <c r="AT214" s="196" t="s">
        <v>135</v>
      </c>
      <c r="AU214" s="196" t="s">
        <v>85</v>
      </c>
      <c r="AY214" s="14" t="s">
        <v>132</v>
      </c>
      <c r="BE214" s="197">
        <f t="shared" si="44"/>
        <v>0</v>
      </c>
      <c r="BF214" s="197">
        <f t="shared" si="45"/>
        <v>0</v>
      </c>
      <c r="BG214" s="197">
        <f t="shared" si="46"/>
        <v>0</v>
      </c>
      <c r="BH214" s="197">
        <f t="shared" si="47"/>
        <v>0</v>
      </c>
      <c r="BI214" s="197">
        <f t="shared" si="48"/>
        <v>0</v>
      </c>
      <c r="BJ214" s="14" t="s">
        <v>83</v>
      </c>
      <c r="BK214" s="197">
        <f t="shared" si="49"/>
        <v>0</v>
      </c>
      <c r="BL214" s="14" t="s">
        <v>139</v>
      </c>
      <c r="BM214" s="196" t="s">
        <v>610</v>
      </c>
    </row>
    <row r="215" spans="1:65" s="2" customFormat="1" ht="21.75" customHeight="1">
      <c r="A215" s="31"/>
      <c r="B215" s="32"/>
      <c r="C215" s="184" t="s">
        <v>611</v>
      </c>
      <c r="D215" s="184" t="s">
        <v>135</v>
      </c>
      <c r="E215" s="185" t="s">
        <v>235</v>
      </c>
      <c r="F215" s="186" t="s">
        <v>236</v>
      </c>
      <c r="G215" s="187" t="s">
        <v>156</v>
      </c>
      <c r="H215" s="188">
        <v>91</v>
      </c>
      <c r="I215" s="189"/>
      <c r="J215" s="190">
        <f t="shared" si="40"/>
        <v>0</v>
      </c>
      <c r="K215" s="191"/>
      <c r="L215" s="36"/>
      <c r="M215" s="192" t="s">
        <v>1</v>
      </c>
      <c r="N215" s="193" t="s">
        <v>40</v>
      </c>
      <c r="O215" s="68"/>
      <c r="P215" s="194">
        <f t="shared" si="41"/>
        <v>0</v>
      </c>
      <c r="Q215" s="194">
        <v>2.2000000000000001E-4</v>
      </c>
      <c r="R215" s="194">
        <f t="shared" si="42"/>
        <v>2.002E-2</v>
      </c>
      <c r="S215" s="194">
        <v>0</v>
      </c>
      <c r="T215" s="195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139</v>
      </c>
      <c r="AT215" s="196" t="s">
        <v>135</v>
      </c>
      <c r="AU215" s="196" t="s">
        <v>85</v>
      </c>
      <c r="AY215" s="14" t="s">
        <v>132</v>
      </c>
      <c r="BE215" s="197">
        <f t="shared" si="44"/>
        <v>0</v>
      </c>
      <c r="BF215" s="197">
        <f t="shared" si="45"/>
        <v>0</v>
      </c>
      <c r="BG215" s="197">
        <f t="shared" si="46"/>
        <v>0</v>
      </c>
      <c r="BH215" s="197">
        <f t="shared" si="47"/>
        <v>0</v>
      </c>
      <c r="BI215" s="197">
        <f t="shared" si="48"/>
        <v>0</v>
      </c>
      <c r="BJ215" s="14" t="s">
        <v>83</v>
      </c>
      <c r="BK215" s="197">
        <f t="shared" si="49"/>
        <v>0</v>
      </c>
      <c r="BL215" s="14" t="s">
        <v>139</v>
      </c>
      <c r="BM215" s="196" t="s">
        <v>612</v>
      </c>
    </row>
    <row r="216" spans="1:65" s="2" customFormat="1" ht="33" customHeight="1">
      <c r="A216" s="31"/>
      <c r="B216" s="32"/>
      <c r="C216" s="184" t="s">
        <v>613</v>
      </c>
      <c r="D216" s="184" t="s">
        <v>135</v>
      </c>
      <c r="E216" s="185" t="s">
        <v>239</v>
      </c>
      <c r="F216" s="186" t="s">
        <v>240</v>
      </c>
      <c r="G216" s="187" t="s">
        <v>241</v>
      </c>
      <c r="H216" s="188">
        <v>20</v>
      </c>
      <c r="I216" s="189"/>
      <c r="J216" s="190">
        <f t="shared" si="40"/>
        <v>0</v>
      </c>
      <c r="K216" s="191"/>
      <c r="L216" s="36"/>
      <c r="M216" s="192" t="s">
        <v>1</v>
      </c>
      <c r="N216" s="193" t="s">
        <v>40</v>
      </c>
      <c r="O216" s="68"/>
      <c r="P216" s="194">
        <f t="shared" si="41"/>
        <v>0</v>
      </c>
      <c r="Q216" s="194">
        <v>1.0000000000000001E-5</v>
      </c>
      <c r="R216" s="194">
        <f t="shared" si="42"/>
        <v>2.0000000000000001E-4</v>
      </c>
      <c r="S216" s="194">
        <v>0</v>
      </c>
      <c r="T216" s="195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139</v>
      </c>
      <c r="AT216" s="196" t="s">
        <v>135</v>
      </c>
      <c r="AU216" s="196" t="s">
        <v>85</v>
      </c>
      <c r="AY216" s="14" t="s">
        <v>132</v>
      </c>
      <c r="BE216" s="197">
        <f t="shared" si="44"/>
        <v>0</v>
      </c>
      <c r="BF216" s="197">
        <f t="shared" si="45"/>
        <v>0</v>
      </c>
      <c r="BG216" s="197">
        <f t="shared" si="46"/>
        <v>0</v>
      </c>
      <c r="BH216" s="197">
        <f t="shared" si="47"/>
        <v>0</v>
      </c>
      <c r="BI216" s="197">
        <f t="shared" si="48"/>
        <v>0</v>
      </c>
      <c r="BJ216" s="14" t="s">
        <v>83</v>
      </c>
      <c r="BK216" s="197">
        <f t="shared" si="49"/>
        <v>0</v>
      </c>
      <c r="BL216" s="14" t="s">
        <v>139</v>
      </c>
      <c r="BM216" s="196" t="s">
        <v>614</v>
      </c>
    </row>
    <row r="217" spans="1:65" s="12" customFormat="1" ht="22.9" customHeight="1">
      <c r="B217" s="168"/>
      <c r="C217" s="169"/>
      <c r="D217" s="170" t="s">
        <v>74</v>
      </c>
      <c r="E217" s="182" t="s">
        <v>180</v>
      </c>
      <c r="F217" s="182" t="s">
        <v>615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SUM(P218:P223)</f>
        <v>0</v>
      </c>
      <c r="Q217" s="176"/>
      <c r="R217" s="177">
        <f>SUM(R218:R223)</f>
        <v>5.7737000000000004E-2</v>
      </c>
      <c r="S217" s="176"/>
      <c r="T217" s="178">
        <f>SUM(T218:T223)</f>
        <v>0</v>
      </c>
      <c r="AR217" s="179" t="s">
        <v>83</v>
      </c>
      <c r="AT217" s="180" t="s">
        <v>74</v>
      </c>
      <c r="AU217" s="180" t="s">
        <v>83</v>
      </c>
      <c r="AY217" s="179" t="s">
        <v>132</v>
      </c>
      <c r="BK217" s="181">
        <f>SUM(BK218:BK223)</f>
        <v>0</v>
      </c>
    </row>
    <row r="218" spans="1:65" s="2" customFormat="1" ht="33" customHeight="1">
      <c r="A218" s="31"/>
      <c r="B218" s="32"/>
      <c r="C218" s="184" t="s">
        <v>341</v>
      </c>
      <c r="D218" s="184" t="s">
        <v>135</v>
      </c>
      <c r="E218" s="185" t="s">
        <v>616</v>
      </c>
      <c r="F218" s="186" t="s">
        <v>617</v>
      </c>
      <c r="G218" s="187" t="s">
        <v>241</v>
      </c>
      <c r="H218" s="188">
        <v>6</v>
      </c>
      <c r="I218" s="189"/>
      <c r="J218" s="190">
        <f t="shared" ref="J218:J223" si="50">ROUND(I218*H218,2)</f>
        <v>0</v>
      </c>
      <c r="K218" s="191"/>
      <c r="L218" s="36"/>
      <c r="M218" s="192" t="s">
        <v>1</v>
      </c>
      <c r="N218" s="193" t="s">
        <v>40</v>
      </c>
      <c r="O218" s="68"/>
      <c r="P218" s="194">
        <f t="shared" ref="P218:P223" si="51">O218*H218</f>
        <v>0</v>
      </c>
      <c r="Q218" s="194">
        <v>1.0000000000000001E-5</v>
      </c>
      <c r="R218" s="194">
        <f t="shared" ref="R218:R223" si="52">Q218*H218</f>
        <v>6.0000000000000008E-5</v>
      </c>
      <c r="S218" s="194">
        <v>0</v>
      </c>
      <c r="T218" s="195">
        <f t="shared" ref="T218:T223" si="53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139</v>
      </c>
      <c r="AT218" s="196" t="s">
        <v>135</v>
      </c>
      <c r="AU218" s="196" t="s">
        <v>85</v>
      </c>
      <c r="AY218" s="14" t="s">
        <v>132</v>
      </c>
      <c r="BE218" s="197">
        <f t="shared" ref="BE218:BE223" si="54">IF(N218="základní",J218,0)</f>
        <v>0</v>
      </c>
      <c r="BF218" s="197">
        <f t="shared" ref="BF218:BF223" si="55">IF(N218="snížená",J218,0)</f>
        <v>0</v>
      </c>
      <c r="BG218" s="197">
        <f t="shared" ref="BG218:BG223" si="56">IF(N218="zákl. přenesená",J218,0)</f>
        <v>0</v>
      </c>
      <c r="BH218" s="197">
        <f t="shared" ref="BH218:BH223" si="57">IF(N218="sníž. přenesená",J218,0)</f>
        <v>0</v>
      </c>
      <c r="BI218" s="197">
        <f t="shared" ref="BI218:BI223" si="58">IF(N218="nulová",J218,0)</f>
        <v>0</v>
      </c>
      <c r="BJ218" s="14" t="s">
        <v>83</v>
      </c>
      <c r="BK218" s="197">
        <f t="shared" ref="BK218:BK223" si="59">ROUND(I218*H218,2)</f>
        <v>0</v>
      </c>
      <c r="BL218" s="14" t="s">
        <v>139</v>
      </c>
      <c r="BM218" s="196" t="s">
        <v>618</v>
      </c>
    </row>
    <row r="219" spans="1:65" s="2" customFormat="1" ht="16.5" customHeight="1">
      <c r="A219" s="31"/>
      <c r="B219" s="32"/>
      <c r="C219" s="198" t="s">
        <v>345</v>
      </c>
      <c r="D219" s="198" t="s">
        <v>177</v>
      </c>
      <c r="E219" s="199" t="s">
        <v>619</v>
      </c>
      <c r="F219" s="200" t="s">
        <v>620</v>
      </c>
      <c r="G219" s="201" t="s">
        <v>361</v>
      </c>
      <c r="H219" s="202">
        <v>6.18</v>
      </c>
      <c r="I219" s="203"/>
      <c r="J219" s="204">
        <f t="shared" si="50"/>
        <v>0</v>
      </c>
      <c r="K219" s="205"/>
      <c r="L219" s="206"/>
      <c r="M219" s="207" t="s">
        <v>1</v>
      </c>
      <c r="N219" s="208" t="s">
        <v>40</v>
      </c>
      <c r="O219" s="68"/>
      <c r="P219" s="194">
        <f t="shared" si="51"/>
        <v>0</v>
      </c>
      <c r="Q219" s="194">
        <v>1.5E-3</v>
      </c>
      <c r="R219" s="194">
        <f t="shared" si="52"/>
        <v>9.2700000000000005E-3</v>
      </c>
      <c r="S219" s="194">
        <v>0</v>
      </c>
      <c r="T219" s="195">
        <f t="shared" si="5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180</v>
      </c>
      <c r="AT219" s="196" t="s">
        <v>177</v>
      </c>
      <c r="AU219" s="196" t="s">
        <v>85</v>
      </c>
      <c r="AY219" s="14" t="s">
        <v>132</v>
      </c>
      <c r="BE219" s="197">
        <f t="shared" si="54"/>
        <v>0</v>
      </c>
      <c r="BF219" s="197">
        <f t="shared" si="55"/>
        <v>0</v>
      </c>
      <c r="BG219" s="197">
        <f t="shared" si="56"/>
        <v>0</v>
      </c>
      <c r="BH219" s="197">
        <f t="shared" si="57"/>
        <v>0</v>
      </c>
      <c r="BI219" s="197">
        <f t="shared" si="58"/>
        <v>0</v>
      </c>
      <c r="BJ219" s="14" t="s">
        <v>83</v>
      </c>
      <c r="BK219" s="197">
        <f t="shared" si="59"/>
        <v>0</v>
      </c>
      <c r="BL219" s="14" t="s">
        <v>139</v>
      </c>
      <c r="BM219" s="196" t="s">
        <v>621</v>
      </c>
    </row>
    <row r="220" spans="1:65" s="2" customFormat="1" ht="33" customHeight="1">
      <c r="A220" s="31"/>
      <c r="B220" s="32"/>
      <c r="C220" s="184" t="s">
        <v>622</v>
      </c>
      <c r="D220" s="184" t="s">
        <v>135</v>
      </c>
      <c r="E220" s="185" t="s">
        <v>623</v>
      </c>
      <c r="F220" s="186" t="s">
        <v>624</v>
      </c>
      <c r="G220" s="187" t="s">
        <v>241</v>
      </c>
      <c r="H220" s="188">
        <v>10</v>
      </c>
      <c r="I220" s="189"/>
      <c r="J220" s="190">
        <f t="shared" si="50"/>
        <v>0</v>
      </c>
      <c r="K220" s="191"/>
      <c r="L220" s="36"/>
      <c r="M220" s="192" t="s">
        <v>1</v>
      </c>
      <c r="N220" s="193" t="s">
        <v>40</v>
      </c>
      <c r="O220" s="68"/>
      <c r="P220" s="194">
        <f t="shared" si="51"/>
        <v>0</v>
      </c>
      <c r="Q220" s="194">
        <v>1.0000000000000001E-5</v>
      </c>
      <c r="R220" s="194">
        <f t="shared" si="52"/>
        <v>1E-4</v>
      </c>
      <c r="S220" s="194">
        <v>0</v>
      </c>
      <c r="T220" s="195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139</v>
      </c>
      <c r="AT220" s="196" t="s">
        <v>135</v>
      </c>
      <c r="AU220" s="196" t="s">
        <v>85</v>
      </c>
      <c r="AY220" s="14" t="s">
        <v>132</v>
      </c>
      <c r="BE220" s="197">
        <f t="shared" si="54"/>
        <v>0</v>
      </c>
      <c r="BF220" s="197">
        <f t="shared" si="55"/>
        <v>0</v>
      </c>
      <c r="BG220" s="197">
        <f t="shared" si="56"/>
        <v>0</v>
      </c>
      <c r="BH220" s="197">
        <f t="shared" si="57"/>
        <v>0</v>
      </c>
      <c r="BI220" s="197">
        <f t="shared" si="58"/>
        <v>0</v>
      </c>
      <c r="BJ220" s="14" t="s">
        <v>83</v>
      </c>
      <c r="BK220" s="197">
        <f t="shared" si="59"/>
        <v>0</v>
      </c>
      <c r="BL220" s="14" t="s">
        <v>139</v>
      </c>
      <c r="BM220" s="196" t="s">
        <v>625</v>
      </c>
    </row>
    <row r="221" spans="1:65" s="2" customFormat="1" ht="16.5" customHeight="1">
      <c r="A221" s="31"/>
      <c r="B221" s="32"/>
      <c r="C221" s="198" t="s">
        <v>626</v>
      </c>
      <c r="D221" s="198" t="s">
        <v>177</v>
      </c>
      <c r="E221" s="199" t="s">
        <v>627</v>
      </c>
      <c r="F221" s="200" t="s">
        <v>628</v>
      </c>
      <c r="G221" s="201" t="s">
        <v>241</v>
      </c>
      <c r="H221" s="202">
        <v>10.3</v>
      </c>
      <c r="I221" s="203"/>
      <c r="J221" s="204">
        <f t="shared" si="50"/>
        <v>0</v>
      </c>
      <c r="K221" s="205"/>
      <c r="L221" s="206"/>
      <c r="M221" s="207" t="s">
        <v>1</v>
      </c>
      <c r="N221" s="208" t="s">
        <v>40</v>
      </c>
      <c r="O221" s="68"/>
      <c r="P221" s="194">
        <f t="shared" si="51"/>
        <v>0</v>
      </c>
      <c r="Q221" s="194">
        <v>4.6899999999999997E-3</v>
      </c>
      <c r="R221" s="194">
        <f t="shared" si="52"/>
        <v>4.8307000000000003E-2</v>
      </c>
      <c r="S221" s="194">
        <v>0</v>
      </c>
      <c r="T221" s="195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180</v>
      </c>
      <c r="AT221" s="196" t="s">
        <v>177</v>
      </c>
      <c r="AU221" s="196" t="s">
        <v>85</v>
      </c>
      <c r="AY221" s="14" t="s">
        <v>132</v>
      </c>
      <c r="BE221" s="197">
        <f t="shared" si="54"/>
        <v>0</v>
      </c>
      <c r="BF221" s="197">
        <f t="shared" si="55"/>
        <v>0</v>
      </c>
      <c r="BG221" s="197">
        <f t="shared" si="56"/>
        <v>0</v>
      </c>
      <c r="BH221" s="197">
        <f t="shared" si="57"/>
        <v>0</v>
      </c>
      <c r="BI221" s="197">
        <f t="shared" si="58"/>
        <v>0</v>
      </c>
      <c r="BJ221" s="14" t="s">
        <v>83</v>
      </c>
      <c r="BK221" s="197">
        <f t="shared" si="59"/>
        <v>0</v>
      </c>
      <c r="BL221" s="14" t="s">
        <v>139</v>
      </c>
      <c r="BM221" s="196" t="s">
        <v>629</v>
      </c>
    </row>
    <row r="222" spans="1:65" s="2" customFormat="1" ht="21.75" customHeight="1">
      <c r="A222" s="31"/>
      <c r="B222" s="32"/>
      <c r="C222" s="184" t="s">
        <v>630</v>
      </c>
      <c r="D222" s="184" t="s">
        <v>135</v>
      </c>
      <c r="E222" s="185" t="s">
        <v>631</v>
      </c>
      <c r="F222" s="186" t="s">
        <v>632</v>
      </c>
      <c r="G222" s="187" t="s">
        <v>241</v>
      </c>
      <c r="H222" s="188">
        <v>6</v>
      </c>
      <c r="I222" s="189"/>
      <c r="J222" s="190">
        <f t="shared" si="50"/>
        <v>0</v>
      </c>
      <c r="K222" s="191"/>
      <c r="L222" s="36"/>
      <c r="M222" s="192" t="s">
        <v>1</v>
      </c>
      <c r="N222" s="193" t="s">
        <v>40</v>
      </c>
      <c r="O222" s="68"/>
      <c r="P222" s="194">
        <f t="shared" si="51"/>
        <v>0</v>
      </c>
      <c r="Q222" s="194">
        <v>0</v>
      </c>
      <c r="R222" s="194">
        <f t="shared" si="52"/>
        <v>0</v>
      </c>
      <c r="S222" s="194">
        <v>0</v>
      </c>
      <c r="T222" s="195">
        <f t="shared" si="5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139</v>
      </c>
      <c r="AT222" s="196" t="s">
        <v>135</v>
      </c>
      <c r="AU222" s="196" t="s">
        <v>85</v>
      </c>
      <c r="AY222" s="14" t="s">
        <v>132</v>
      </c>
      <c r="BE222" s="197">
        <f t="shared" si="54"/>
        <v>0</v>
      </c>
      <c r="BF222" s="197">
        <f t="shared" si="55"/>
        <v>0</v>
      </c>
      <c r="BG222" s="197">
        <f t="shared" si="56"/>
        <v>0</v>
      </c>
      <c r="BH222" s="197">
        <f t="shared" si="57"/>
        <v>0</v>
      </c>
      <c r="BI222" s="197">
        <f t="shared" si="58"/>
        <v>0</v>
      </c>
      <c r="BJ222" s="14" t="s">
        <v>83</v>
      </c>
      <c r="BK222" s="197">
        <f t="shared" si="59"/>
        <v>0</v>
      </c>
      <c r="BL222" s="14" t="s">
        <v>139</v>
      </c>
      <c r="BM222" s="196" t="s">
        <v>633</v>
      </c>
    </row>
    <row r="223" spans="1:65" s="2" customFormat="1" ht="21.75" customHeight="1">
      <c r="A223" s="31"/>
      <c r="B223" s="32"/>
      <c r="C223" s="184" t="s">
        <v>634</v>
      </c>
      <c r="D223" s="184" t="s">
        <v>135</v>
      </c>
      <c r="E223" s="185" t="s">
        <v>635</v>
      </c>
      <c r="F223" s="186" t="s">
        <v>636</v>
      </c>
      <c r="G223" s="187" t="s">
        <v>241</v>
      </c>
      <c r="H223" s="188">
        <v>10</v>
      </c>
      <c r="I223" s="189"/>
      <c r="J223" s="190">
        <f t="shared" si="50"/>
        <v>0</v>
      </c>
      <c r="K223" s="191"/>
      <c r="L223" s="36"/>
      <c r="M223" s="192" t="s">
        <v>1</v>
      </c>
      <c r="N223" s="193" t="s">
        <v>40</v>
      </c>
      <c r="O223" s="68"/>
      <c r="P223" s="194">
        <f t="shared" si="51"/>
        <v>0</v>
      </c>
      <c r="Q223" s="194">
        <v>0</v>
      </c>
      <c r="R223" s="194">
        <f t="shared" si="52"/>
        <v>0</v>
      </c>
      <c r="S223" s="194">
        <v>0</v>
      </c>
      <c r="T223" s="195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139</v>
      </c>
      <c r="AT223" s="196" t="s">
        <v>135</v>
      </c>
      <c r="AU223" s="196" t="s">
        <v>85</v>
      </c>
      <c r="AY223" s="14" t="s">
        <v>132</v>
      </c>
      <c r="BE223" s="197">
        <f t="shared" si="54"/>
        <v>0</v>
      </c>
      <c r="BF223" s="197">
        <f t="shared" si="55"/>
        <v>0</v>
      </c>
      <c r="BG223" s="197">
        <f t="shared" si="56"/>
        <v>0</v>
      </c>
      <c r="BH223" s="197">
        <f t="shared" si="57"/>
        <v>0</v>
      </c>
      <c r="BI223" s="197">
        <f t="shared" si="58"/>
        <v>0</v>
      </c>
      <c r="BJ223" s="14" t="s">
        <v>83</v>
      </c>
      <c r="BK223" s="197">
        <f t="shared" si="59"/>
        <v>0</v>
      </c>
      <c r="BL223" s="14" t="s">
        <v>139</v>
      </c>
      <c r="BM223" s="196" t="s">
        <v>637</v>
      </c>
    </row>
    <row r="224" spans="1:65" s="12" customFormat="1" ht="22.9" customHeight="1">
      <c r="B224" s="168"/>
      <c r="C224" s="169"/>
      <c r="D224" s="170" t="s">
        <v>74</v>
      </c>
      <c r="E224" s="182" t="s">
        <v>243</v>
      </c>
      <c r="F224" s="182" t="s">
        <v>244</v>
      </c>
      <c r="G224" s="169"/>
      <c r="H224" s="169"/>
      <c r="I224" s="172"/>
      <c r="J224" s="183">
        <f>BK224</f>
        <v>0</v>
      </c>
      <c r="K224" s="169"/>
      <c r="L224" s="174"/>
      <c r="M224" s="175"/>
      <c r="N224" s="176"/>
      <c r="O224" s="176"/>
      <c r="P224" s="177">
        <f>SUM(P225:P235)</f>
        <v>0</v>
      </c>
      <c r="Q224" s="176"/>
      <c r="R224" s="177">
        <f>SUM(R225:R235)</f>
        <v>0.41775000000000001</v>
      </c>
      <c r="S224" s="176"/>
      <c r="T224" s="178">
        <f>SUM(T225:T235)</f>
        <v>1.1100000000000001</v>
      </c>
      <c r="AR224" s="179" t="s">
        <v>83</v>
      </c>
      <c r="AT224" s="180" t="s">
        <v>74</v>
      </c>
      <c r="AU224" s="180" t="s">
        <v>83</v>
      </c>
      <c r="AY224" s="179" t="s">
        <v>132</v>
      </c>
      <c r="BK224" s="181">
        <f>SUM(BK225:BK235)</f>
        <v>0</v>
      </c>
    </row>
    <row r="225" spans="1:65" s="2" customFormat="1" ht="21.75" customHeight="1">
      <c r="A225" s="31"/>
      <c r="B225" s="32"/>
      <c r="C225" s="184" t="s">
        <v>186</v>
      </c>
      <c r="D225" s="184" t="s">
        <v>135</v>
      </c>
      <c r="E225" s="185" t="s">
        <v>638</v>
      </c>
      <c r="F225" s="186" t="s">
        <v>639</v>
      </c>
      <c r="G225" s="187" t="s">
        <v>156</v>
      </c>
      <c r="H225" s="188">
        <v>400</v>
      </c>
      <c r="I225" s="189"/>
      <c r="J225" s="190">
        <f t="shared" ref="J225:J235" si="60">ROUND(I225*H225,2)</f>
        <v>0</v>
      </c>
      <c r="K225" s="191"/>
      <c r="L225" s="36"/>
      <c r="M225" s="192" t="s">
        <v>1</v>
      </c>
      <c r="N225" s="193" t="s">
        <v>40</v>
      </c>
      <c r="O225" s="68"/>
      <c r="P225" s="194">
        <f t="shared" ref="P225:P235" si="61">O225*H225</f>
        <v>0</v>
      </c>
      <c r="Q225" s="194">
        <v>1.0200000000000001E-3</v>
      </c>
      <c r="R225" s="194">
        <f t="shared" ref="R225:R235" si="62">Q225*H225</f>
        <v>0.40800000000000003</v>
      </c>
      <c r="S225" s="194">
        <v>0</v>
      </c>
      <c r="T225" s="195">
        <f t="shared" ref="T225:T235" si="63"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139</v>
      </c>
      <c r="AT225" s="196" t="s">
        <v>135</v>
      </c>
      <c r="AU225" s="196" t="s">
        <v>85</v>
      </c>
      <c r="AY225" s="14" t="s">
        <v>132</v>
      </c>
      <c r="BE225" s="197">
        <f t="shared" ref="BE225:BE235" si="64">IF(N225="základní",J225,0)</f>
        <v>0</v>
      </c>
      <c r="BF225" s="197">
        <f t="shared" ref="BF225:BF235" si="65">IF(N225="snížená",J225,0)</f>
        <v>0</v>
      </c>
      <c r="BG225" s="197">
        <f t="shared" ref="BG225:BG235" si="66">IF(N225="zákl. přenesená",J225,0)</f>
        <v>0</v>
      </c>
      <c r="BH225" s="197">
        <f t="shared" ref="BH225:BH235" si="67">IF(N225="sníž. přenesená",J225,0)</f>
        <v>0</v>
      </c>
      <c r="BI225" s="197">
        <f t="shared" ref="BI225:BI235" si="68">IF(N225="nulová",J225,0)</f>
        <v>0</v>
      </c>
      <c r="BJ225" s="14" t="s">
        <v>83</v>
      </c>
      <c r="BK225" s="197">
        <f t="shared" ref="BK225:BK235" si="69">ROUND(I225*H225,2)</f>
        <v>0</v>
      </c>
      <c r="BL225" s="14" t="s">
        <v>139</v>
      </c>
      <c r="BM225" s="196" t="s">
        <v>640</v>
      </c>
    </row>
    <row r="226" spans="1:65" s="2" customFormat="1" ht="21.75" customHeight="1">
      <c r="A226" s="31"/>
      <c r="B226" s="32"/>
      <c r="C226" s="184" t="s">
        <v>641</v>
      </c>
      <c r="D226" s="184" t="s">
        <v>135</v>
      </c>
      <c r="E226" s="185" t="s">
        <v>642</v>
      </c>
      <c r="F226" s="186" t="s">
        <v>643</v>
      </c>
      <c r="G226" s="187" t="s">
        <v>241</v>
      </c>
      <c r="H226" s="188">
        <v>53</v>
      </c>
      <c r="I226" s="189"/>
      <c r="J226" s="190">
        <f t="shared" si="60"/>
        <v>0</v>
      </c>
      <c r="K226" s="191"/>
      <c r="L226" s="36"/>
      <c r="M226" s="192" t="s">
        <v>1</v>
      </c>
      <c r="N226" s="193" t="s">
        <v>40</v>
      </c>
      <c r="O226" s="68"/>
      <c r="P226" s="194">
        <f t="shared" si="61"/>
        <v>0</v>
      </c>
      <c r="Q226" s="194">
        <v>0</v>
      </c>
      <c r="R226" s="194">
        <f t="shared" si="62"/>
        <v>0</v>
      </c>
      <c r="S226" s="194">
        <v>0</v>
      </c>
      <c r="T226" s="195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139</v>
      </c>
      <c r="AT226" s="196" t="s">
        <v>135</v>
      </c>
      <c r="AU226" s="196" t="s">
        <v>85</v>
      </c>
      <c r="AY226" s="14" t="s">
        <v>132</v>
      </c>
      <c r="BE226" s="197">
        <f t="shared" si="64"/>
        <v>0</v>
      </c>
      <c r="BF226" s="197">
        <f t="shared" si="65"/>
        <v>0</v>
      </c>
      <c r="BG226" s="197">
        <f t="shared" si="66"/>
        <v>0</v>
      </c>
      <c r="BH226" s="197">
        <f t="shared" si="67"/>
        <v>0</v>
      </c>
      <c r="BI226" s="197">
        <f t="shared" si="68"/>
        <v>0</v>
      </c>
      <c r="BJ226" s="14" t="s">
        <v>83</v>
      </c>
      <c r="BK226" s="197">
        <f t="shared" si="69"/>
        <v>0</v>
      </c>
      <c r="BL226" s="14" t="s">
        <v>139</v>
      </c>
      <c r="BM226" s="196" t="s">
        <v>644</v>
      </c>
    </row>
    <row r="227" spans="1:65" s="2" customFormat="1" ht="33" customHeight="1">
      <c r="A227" s="31"/>
      <c r="B227" s="32"/>
      <c r="C227" s="184" t="s">
        <v>645</v>
      </c>
      <c r="D227" s="184" t="s">
        <v>135</v>
      </c>
      <c r="E227" s="185" t="s">
        <v>187</v>
      </c>
      <c r="F227" s="186" t="s">
        <v>188</v>
      </c>
      <c r="G227" s="187" t="s">
        <v>189</v>
      </c>
      <c r="H227" s="188">
        <v>15</v>
      </c>
      <c r="I227" s="189"/>
      <c r="J227" s="190">
        <f t="shared" si="60"/>
        <v>0</v>
      </c>
      <c r="K227" s="191"/>
      <c r="L227" s="36"/>
      <c r="M227" s="192" t="s">
        <v>1</v>
      </c>
      <c r="N227" s="193" t="s">
        <v>40</v>
      </c>
      <c r="O227" s="68"/>
      <c r="P227" s="194">
        <f t="shared" si="61"/>
        <v>0</v>
      </c>
      <c r="Q227" s="194">
        <v>0</v>
      </c>
      <c r="R227" s="194">
        <f t="shared" si="62"/>
        <v>0</v>
      </c>
      <c r="S227" s="194">
        <v>0</v>
      </c>
      <c r="T227" s="195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139</v>
      </c>
      <c r="AT227" s="196" t="s">
        <v>135</v>
      </c>
      <c r="AU227" s="196" t="s">
        <v>85</v>
      </c>
      <c r="AY227" s="14" t="s">
        <v>132</v>
      </c>
      <c r="BE227" s="197">
        <f t="shared" si="64"/>
        <v>0</v>
      </c>
      <c r="BF227" s="197">
        <f t="shared" si="65"/>
        <v>0</v>
      </c>
      <c r="BG227" s="197">
        <f t="shared" si="66"/>
        <v>0</v>
      </c>
      <c r="BH227" s="197">
        <f t="shared" si="67"/>
        <v>0</v>
      </c>
      <c r="BI227" s="197">
        <f t="shared" si="68"/>
        <v>0</v>
      </c>
      <c r="BJ227" s="14" t="s">
        <v>83</v>
      </c>
      <c r="BK227" s="197">
        <f t="shared" si="69"/>
        <v>0</v>
      </c>
      <c r="BL227" s="14" t="s">
        <v>139</v>
      </c>
      <c r="BM227" s="196" t="s">
        <v>646</v>
      </c>
    </row>
    <row r="228" spans="1:65" s="2" customFormat="1" ht="44.25" customHeight="1">
      <c r="A228" s="31"/>
      <c r="B228" s="32"/>
      <c r="C228" s="184" t="s">
        <v>647</v>
      </c>
      <c r="D228" s="184" t="s">
        <v>135</v>
      </c>
      <c r="E228" s="185" t="s">
        <v>648</v>
      </c>
      <c r="F228" s="186" t="s">
        <v>649</v>
      </c>
      <c r="G228" s="187" t="s">
        <v>361</v>
      </c>
      <c r="H228" s="188">
        <v>3</v>
      </c>
      <c r="I228" s="189"/>
      <c r="J228" s="190">
        <f t="shared" si="60"/>
        <v>0</v>
      </c>
      <c r="K228" s="191"/>
      <c r="L228" s="36"/>
      <c r="M228" s="192" t="s">
        <v>1</v>
      </c>
      <c r="N228" s="193" t="s">
        <v>40</v>
      </c>
      <c r="O228" s="68"/>
      <c r="P228" s="194">
        <f t="shared" si="61"/>
        <v>0</v>
      </c>
      <c r="Q228" s="194">
        <v>0</v>
      </c>
      <c r="R228" s="194">
        <f t="shared" si="62"/>
        <v>0</v>
      </c>
      <c r="S228" s="194">
        <v>0</v>
      </c>
      <c r="T228" s="195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139</v>
      </c>
      <c r="AT228" s="196" t="s">
        <v>135</v>
      </c>
      <c r="AU228" s="196" t="s">
        <v>85</v>
      </c>
      <c r="AY228" s="14" t="s">
        <v>132</v>
      </c>
      <c r="BE228" s="197">
        <f t="shared" si="64"/>
        <v>0</v>
      </c>
      <c r="BF228" s="197">
        <f t="shared" si="65"/>
        <v>0</v>
      </c>
      <c r="BG228" s="197">
        <f t="shared" si="66"/>
        <v>0</v>
      </c>
      <c r="BH228" s="197">
        <f t="shared" si="67"/>
        <v>0</v>
      </c>
      <c r="BI228" s="197">
        <f t="shared" si="68"/>
        <v>0</v>
      </c>
      <c r="BJ228" s="14" t="s">
        <v>83</v>
      </c>
      <c r="BK228" s="197">
        <f t="shared" si="69"/>
        <v>0</v>
      </c>
      <c r="BL228" s="14" t="s">
        <v>139</v>
      </c>
      <c r="BM228" s="196" t="s">
        <v>650</v>
      </c>
    </row>
    <row r="229" spans="1:65" s="2" customFormat="1" ht="44.25" customHeight="1">
      <c r="A229" s="31"/>
      <c r="B229" s="32"/>
      <c r="C229" s="184" t="s">
        <v>651</v>
      </c>
      <c r="D229" s="184" t="s">
        <v>135</v>
      </c>
      <c r="E229" s="185" t="s">
        <v>652</v>
      </c>
      <c r="F229" s="186" t="s">
        <v>653</v>
      </c>
      <c r="G229" s="187" t="s">
        <v>361</v>
      </c>
      <c r="H229" s="188">
        <v>45</v>
      </c>
      <c r="I229" s="189"/>
      <c r="J229" s="190">
        <f t="shared" si="60"/>
        <v>0</v>
      </c>
      <c r="K229" s="191"/>
      <c r="L229" s="36"/>
      <c r="M229" s="192" t="s">
        <v>1</v>
      </c>
      <c r="N229" s="193" t="s">
        <v>40</v>
      </c>
      <c r="O229" s="68"/>
      <c r="P229" s="194">
        <f t="shared" si="61"/>
        <v>0</v>
      </c>
      <c r="Q229" s="194">
        <v>0</v>
      </c>
      <c r="R229" s="194">
        <f t="shared" si="62"/>
        <v>0</v>
      </c>
      <c r="S229" s="194">
        <v>0</v>
      </c>
      <c r="T229" s="195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139</v>
      </c>
      <c r="AT229" s="196" t="s">
        <v>135</v>
      </c>
      <c r="AU229" s="196" t="s">
        <v>85</v>
      </c>
      <c r="AY229" s="14" t="s">
        <v>132</v>
      </c>
      <c r="BE229" s="197">
        <f t="shared" si="64"/>
        <v>0</v>
      </c>
      <c r="BF229" s="197">
        <f t="shared" si="65"/>
        <v>0</v>
      </c>
      <c r="BG229" s="197">
        <f t="shared" si="66"/>
        <v>0</v>
      </c>
      <c r="BH229" s="197">
        <f t="shared" si="67"/>
        <v>0</v>
      </c>
      <c r="BI229" s="197">
        <f t="shared" si="68"/>
        <v>0</v>
      </c>
      <c r="BJ229" s="14" t="s">
        <v>83</v>
      </c>
      <c r="BK229" s="197">
        <f t="shared" si="69"/>
        <v>0</v>
      </c>
      <c r="BL229" s="14" t="s">
        <v>139</v>
      </c>
      <c r="BM229" s="196" t="s">
        <v>654</v>
      </c>
    </row>
    <row r="230" spans="1:65" s="2" customFormat="1" ht="44.25" customHeight="1">
      <c r="A230" s="31"/>
      <c r="B230" s="32"/>
      <c r="C230" s="184" t="s">
        <v>655</v>
      </c>
      <c r="D230" s="184" t="s">
        <v>135</v>
      </c>
      <c r="E230" s="185" t="s">
        <v>656</v>
      </c>
      <c r="F230" s="186" t="s">
        <v>657</v>
      </c>
      <c r="G230" s="187" t="s">
        <v>361</v>
      </c>
      <c r="H230" s="188">
        <v>3</v>
      </c>
      <c r="I230" s="189"/>
      <c r="J230" s="190">
        <f t="shared" si="60"/>
        <v>0</v>
      </c>
      <c r="K230" s="191"/>
      <c r="L230" s="36"/>
      <c r="M230" s="192" t="s">
        <v>1</v>
      </c>
      <c r="N230" s="193" t="s">
        <v>40</v>
      </c>
      <c r="O230" s="68"/>
      <c r="P230" s="194">
        <f t="shared" si="61"/>
        <v>0</v>
      </c>
      <c r="Q230" s="194">
        <v>0</v>
      </c>
      <c r="R230" s="194">
        <f t="shared" si="62"/>
        <v>0</v>
      </c>
      <c r="S230" s="194">
        <v>0</v>
      </c>
      <c r="T230" s="195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139</v>
      </c>
      <c r="AT230" s="196" t="s">
        <v>135</v>
      </c>
      <c r="AU230" s="196" t="s">
        <v>85</v>
      </c>
      <c r="AY230" s="14" t="s">
        <v>132</v>
      </c>
      <c r="BE230" s="197">
        <f t="shared" si="64"/>
        <v>0</v>
      </c>
      <c r="BF230" s="197">
        <f t="shared" si="65"/>
        <v>0</v>
      </c>
      <c r="BG230" s="197">
        <f t="shared" si="66"/>
        <v>0</v>
      </c>
      <c r="BH230" s="197">
        <f t="shared" si="67"/>
        <v>0</v>
      </c>
      <c r="BI230" s="197">
        <f t="shared" si="68"/>
        <v>0</v>
      </c>
      <c r="BJ230" s="14" t="s">
        <v>83</v>
      </c>
      <c r="BK230" s="197">
        <f t="shared" si="69"/>
        <v>0</v>
      </c>
      <c r="BL230" s="14" t="s">
        <v>139</v>
      </c>
      <c r="BM230" s="196" t="s">
        <v>658</v>
      </c>
    </row>
    <row r="231" spans="1:65" s="2" customFormat="1" ht="33" customHeight="1">
      <c r="A231" s="31"/>
      <c r="B231" s="32"/>
      <c r="C231" s="184" t="s">
        <v>659</v>
      </c>
      <c r="D231" s="184" t="s">
        <v>135</v>
      </c>
      <c r="E231" s="185" t="s">
        <v>660</v>
      </c>
      <c r="F231" s="186" t="s">
        <v>661</v>
      </c>
      <c r="G231" s="187" t="s">
        <v>156</v>
      </c>
      <c r="H231" s="188">
        <v>75</v>
      </c>
      <c r="I231" s="189"/>
      <c r="J231" s="190">
        <f t="shared" si="60"/>
        <v>0</v>
      </c>
      <c r="K231" s="191"/>
      <c r="L231" s="36"/>
      <c r="M231" s="192" t="s">
        <v>1</v>
      </c>
      <c r="N231" s="193" t="s">
        <v>40</v>
      </c>
      <c r="O231" s="68"/>
      <c r="P231" s="194">
        <f t="shared" si="61"/>
        <v>0</v>
      </c>
      <c r="Q231" s="194">
        <v>1.2999999999999999E-4</v>
      </c>
      <c r="R231" s="194">
        <f t="shared" si="62"/>
        <v>9.75E-3</v>
      </c>
      <c r="S231" s="194">
        <v>0</v>
      </c>
      <c r="T231" s="195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139</v>
      </c>
      <c r="AT231" s="196" t="s">
        <v>135</v>
      </c>
      <c r="AU231" s="196" t="s">
        <v>85</v>
      </c>
      <c r="AY231" s="14" t="s">
        <v>132</v>
      </c>
      <c r="BE231" s="197">
        <f t="shared" si="64"/>
        <v>0</v>
      </c>
      <c r="BF231" s="197">
        <f t="shared" si="65"/>
        <v>0</v>
      </c>
      <c r="BG231" s="197">
        <f t="shared" si="66"/>
        <v>0</v>
      </c>
      <c r="BH231" s="197">
        <f t="shared" si="67"/>
        <v>0</v>
      </c>
      <c r="BI231" s="197">
        <f t="shared" si="68"/>
        <v>0</v>
      </c>
      <c r="BJ231" s="14" t="s">
        <v>83</v>
      </c>
      <c r="BK231" s="197">
        <f t="shared" si="69"/>
        <v>0</v>
      </c>
      <c r="BL231" s="14" t="s">
        <v>139</v>
      </c>
      <c r="BM231" s="196" t="s">
        <v>662</v>
      </c>
    </row>
    <row r="232" spans="1:65" s="2" customFormat="1" ht="55.5" customHeight="1">
      <c r="A232" s="31"/>
      <c r="B232" s="32"/>
      <c r="C232" s="184" t="s">
        <v>663</v>
      </c>
      <c r="D232" s="184" t="s">
        <v>135</v>
      </c>
      <c r="E232" s="185" t="s">
        <v>664</v>
      </c>
      <c r="F232" s="186" t="s">
        <v>665</v>
      </c>
      <c r="G232" s="187" t="s">
        <v>361</v>
      </c>
      <c r="H232" s="188">
        <v>15</v>
      </c>
      <c r="I232" s="189"/>
      <c r="J232" s="190">
        <f t="shared" si="60"/>
        <v>0</v>
      </c>
      <c r="K232" s="191"/>
      <c r="L232" s="36"/>
      <c r="M232" s="192" t="s">
        <v>1</v>
      </c>
      <c r="N232" s="193" t="s">
        <v>40</v>
      </c>
      <c r="O232" s="68"/>
      <c r="P232" s="194">
        <f t="shared" si="61"/>
        <v>0</v>
      </c>
      <c r="Q232" s="194">
        <v>0</v>
      </c>
      <c r="R232" s="194">
        <f t="shared" si="62"/>
        <v>0</v>
      </c>
      <c r="S232" s="194">
        <v>1E-3</v>
      </c>
      <c r="T232" s="195">
        <f t="shared" si="63"/>
        <v>1.4999999999999999E-2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139</v>
      </c>
      <c r="AT232" s="196" t="s">
        <v>135</v>
      </c>
      <c r="AU232" s="196" t="s">
        <v>85</v>
      </c>
      <c r="AY232" s="14" t="s">
        <v>132</v>
      </c>
      <c r="BE232" s="197">
        <f t="shared" si="64"/>
        <v>0</v>
      </c>
      <c r="BF232" s="197">
        <f t="shared" si="65"/>
        <v>0</v>
      </c>
      <c r="BG232" s="197">
        <f t="shared" si="66"/>
        <v>0</v>
      </c>
      <c r="BH232" s="197">
        <f t="shared" si="67"/>
        <v>0</v>
      </c>
      <c r="BI232" s="197">
        <f t="shared" si="68"/>
        <v>0</v>
      </c>
      <c r="BJ232" s="14" t="s">
        <v>83</v>
      </c>
      <c r="BK232" s="197">
        <f t="shared" si="69"/>
        <v>0</v>
      </c>
      <c r="BL232" s="14" t="s">
        <v>139</v>
      </c>
      <c r="BM232" s="196" t="s">
        <v>666</v>
      </c>
    </row>
    <row r="233" spans="1:65" s="2" customFormat="1" ht="55.5" customHeight="1">
      <c r="A233" s="31"/>
      <c r="B233" s="32"/>
      <c r="C233" s="184" t="s">
        <v>667</v>
      </c>
      <c r="D233" s="184" t="s">
        <v>135</v>
      </c>
      <c r="E233" s="185" t="s">
        <v>668</v>
      </c>
      <c r="F233" s="186" t="s">
        <v>669</v>
      </c>
      <c r="G233" s="187" t="s">
        <v>361</v>
      </c>
      <c r="H233" s="188">
        <v>10</v>
      </c>
      <c r="I233" s="189"/>
      <c r="J233" s="190">
        <f t="shared" si="60"/>
        <v>0</v>
      </c>
      <c r="K233" s="191"/>
      <c r="L233" s="36"/>
      <c r="M233" s="192" t="s">
        <v>1</v>
      </c>
      <c r="N233" s="193" t="s">
        <v>40</v>
      </c>
      <c r="O233" s="68"/>
      <c r="P233" s="194">
        <f t="shared" si="61"/>
        <v>0</v>
      </c>
      <c r="Q233" s="194">
        <v>0</v>
      </c>
      <c r="R233" s="194">
        <f t="shared" si="62"/>
        <v>0</v>
      </c>
      <c r="S233" s="194">
        <v>2.5000000000000001E-2</v>
      </c>
      <c r="T233" s="195">
        <f t="shared" si="63"/>
        <v>0.25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139</v>
      </c>
      <c r="AT233" s="196" t="s">
        <v>135</v>
      </c>
      <c r="AU233" s="196" t="s">
        <v>85</v>
      </c>
      <c r="AY233" s="14" t="s">
        <v>132</v>
      </c>
      <c r="BE233" s="197">
        <f t="shared" si="64"/>
        <v>0</v>
      </c>
      <c r="BF233" s="197">
        <f t="shared" si="65"/>
        <v>0</v>
      </c>
      <c r="BG233" s="197">
        <f t="shared" si="66"/>
        <v>0</v>
      </c>
      <c r="BH233" s="197">
        <f t="shared" si="67"/>
        <v>0</v>
      </c>
      <c r="BI233" s="197">
        <f t="shared" si="68"/>
        <v>0</v>
      </c>
      <c r="BJ233" s="14" t="s">
        <v>83</v>
      </c>
      <c r="BK233" s="197">
        <f t="shared" si="69"/>
        <v>0</v>
      </c>
      <c r="BL233" s="14" t="s">
        <v>139</v>
      </c>
      <c r="BM233" s="196" t="s">
        <v>670</v>
      </c>
    </row>
    <row r="234" spans="1:65" s="2" customFormat="1" ht="33" customHeight="1">
      <c r="A234" s="31"/>
      <c r="B234" s="32"/>
      <c r="C234" s="184" t="s">
        <v>671</v>
      </c>
      <c r="D234" s="184" t="s">
        <v>135</v>
      </c>
      <c r="E234" s="185" t="s">
        <v>672</v>
      </c>
      <c r="F234" s="186" t="s">
        <v>673</v>
      </c>
      <c r="G234" s="187" t="s">
        <v>241</v>
      </c>
      <c r="H234" s="188">
        <v>130</v>
      </c>
      <c r="I234" s="189"/>
      <c r="J234" s="190">
        <f t="shared" si="60"/>
        <v>0</v>
      </c>
      <c r="K234" s="191"/>
      <c r="L234" s="36"/>
      <c r="M234" s="192" t="s">
        <v>1</v>
      </c>
      <c r="N234" s="193" t="s">
        <v>40</v>
      </c>
      <c r="O234" s="68"/>
      <c r="P234" s="194">
        <f t="shared" si="61"/>
        <v>0</v>
      </c>
      <c r="Q234" s="194">
        <v>0</v>
      </c>
      <c r="R234" s="194">
        <f t="shared" si="62"/>
        <v>0</v>
      </c>
      <c r="S234" s="194">
        <v>3.0000000000000001E-3</v>
      </c>
      <c r="T234" s="195">
        <f t="shared" si="63"/>
        <v>0.39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139</v>
      </c>
      <c r="AT234" s="196" t="s">
        <v>135</v>
      </c>
      <c r="AU234" s="196" t="s">
        <v>85</v>
      </c>
      <c r="AY234" s="14" t="s">
        <v>132</v>
      </c>
      <c r="BE234" s="197">
        <f t="shared" si="64"/>
        <v>0</v>
      </c>
      <c r="BF234" s="197">
        <f t="shared" si="65"/>
        <v>0</v>
      </c>
      <c r="BG234" s="197">
        <f t="shared" si="66"/>
        <v>0</v>
      </c>
      <c r="BH234" s="197">
        <f t="shared" si="67"/>
        <v>0</v>
      </c>
      <c r="BI234" s="197">
        <f t="shared" si="68"/>
        <v>0</v>
      </c>
      <c r="BJ234" s="14" t="s">
        <v>83</v>
      </c>
      <c r="BK234" s="197">
        <f t="shared" si="69"/>
        <v>0</v>
      </c>
      <c r="BL234" s="14" t="s">
        <v>139</v>
      </c>
      <c r="BM234" s="196" t="s">
        <v>674</v>
      </c>
    </row>
    <row r="235" spans="1:65" s="2" customFormat="1" ht="33" customHeight="1">
      <c r="A235" s="31"/>
      <c r="B235" s="32"/>
      <c r="C235" s="184" t="s">
        <v>675</v>
      </c>
      <c r="D235" s="184" t="s">
        <v>135</v>
      </c>
      <c r="E235" s="185" t="s">
        <v>676</v>
      </c>
      <c r="F235" s="186" t="s">
        <v>677</v>
      </c>
      <c r="G235" s="187" t="s">
        <v>241</v>
      </c>
      <c r="H235" s="188">
        <v>65</v>
      </c>
      <c r="I235" s="189"/>
      <c r="J235" s="190">
        <f t="shared" si="60"/>
        <v>0</v>
      </c>
      <c r="K235" s="191"/>
      <c r="L235" s="36"/>
      <c r="M235" s="192" t="s">
        <v>1</v>
      </c>
      <c r="N235" s="193" t="s">
        <v>40</v>
      </c>
      <c r="O235" s="68"/>
      <c r="P235" s="194">
        <f t="shared" si="61"/>
        <v>0</v>
      </c>
      <c r="Q235" s="194">
        <v>0</v>
      </c>
      <c r="R235" s="194">
        <f t="shared" si="62"/>
        <v>0</v>
      </c>
      <c r="S235" s="194">
        <v>7.0000000000000001E-3</v>
      </c>
      <c r="T235" s="195">
        <f t="shared" si="63"/>
        <v>0.45500000000000002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139</v>
      </c>
      <c r="AT235" s="196" t="s">
        <v>135</v>
      </c>
      <c r="AU235" s="196" t="s">
        <v>85</v>
      </c>
      <c r="AY235" s="14" t="s">
        <v>132</v>
      </c>
      <c r="BE235" s="197">
        <f t="shared" si="64"/>
        <v>0</v>
      </c>
      <c r="BF235" s="197">
        <f t="shared" si="65"/>
        <v>0</v>
      </c>
      <c r="BG235" s="197">
        <f t="shared" si="66"/>
        <v>0</v>
      </c>
      <c r="BH235" s="197">
        <f t="shared" si="67"/>
        <v>0</v>
      </c>
      <c r="BI235" s="197">
        <f t="shared" si="68"/>
        <v>0</v>
      </c>
      <c r="BJ235" s="14" t="s">
        <v>83</v>
      </c>
      <c r="BK235" s="197">
        <f t="shared" si="69"/>
        <v>0</v>
      </c>
      <c r="BL235" s="14" t="s">
        <v>139</v>
      </c>
      <c r="BM235" s="196" t="s">
        <v>678</v>
      </c>
    </row>
    <row r="236" spans="1:65" s="12" customFormat="1" ht="22.9" customHeight="1">
      <c r="B236" s="168"/>
      <c r="C236" s="169"/>
      <c r="D236" s="170" t="s">
        <v>74</v>
      </c>
      <c r="E236" s="182" t="s">
        <v>281</v>
      </c>
      <c r="F236" s="182" t="s">
        <v>282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SUM(P237:P243)</f>
        <v>0</v>
      </c>
      <c r="Q236" s="176"/>
      <c r="R236" s="177">
        <f>SUM(R237:R243)</f>
        <v>0</v>
      </c>
      <c r="S236" s="176"/>
      <c r="T236" s="178">
        <f>SUM(T237:T243)</f>
        <v>0</v>
      </c>
      <c r="AR236" s="179" t="s">
        <v>83</v>
      </c>
      <c r="AT236" s="180" t="s">
        <v>74</v>
      </c>
      <c r="AU236" s="180" t="s">
        <v>83</v>
      </c>
      <c r="AY236" s="179" t="s">
        <v>132</v>
      </c>
      <c r="BK236" s="181">
        <f>SUM(BK237:BK243)</f>
        <v>0</v>
      </c>
    </row>
    <row r="237" spans="1:65" s="2" customFormat="1" ht="33" customHeight="1">
      <c r="A237" s="31"/>
      <c r="B237" s="32"/>
      <c r="C237" s="184" t="s">
        <v>679</v>
      </c>
      <c r="D237" s="184" t="s">
        <v>135</v>
      </c>
      <c r="E237" s="185" t="s">
        <v>680</v>
      </c>
      <c r="F237" s="186" t="s">
        <v>681</v>
      </c>
      <c r="G237" s="187" t="s">
        <v>138</v>
      </c>
      <c r="H237" s="188">
        <v>1.1100000000000001</v>
      </c>
      <c r="I237" s="189"/>
      <c r="J237" s="190">
        <f t="shared" ref="J237:J243" si="70">ROUND(I237*H237,2)</f>
        <v>0</v>
      </c>
      <c r="K237" s="191"/>
      <c r="L237" s="36"/>
      <c r="M237" s="192" t="s">
        <v>1</v>
      </c>
      <c r="N237" s="193" t="s">
        <v>40</v>
      </c>
      <c r="O237" s="68"/>
      <c r="P237" s="194">
        <f t="shared" ref="P237:P243" si="71">O237*H237</f>
        <v>0</v>
      </c>
      <c r="Q237" s="194">
        <v>0</v>
      </c>
      <c r="R237" s="194">
        <f t="shared" ref="R237:R243" si="72">Q237*H237</f>
        <v>0</v>
      </c>
      <c r="S237" s="194">
        <v>0</v>
      </c>
      <c r="T237" s="195">
        <f t="shared" ref="T237:T243" si="73"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139</v>
      </c>
      <c r="AT237" s="196" t="s">
        <v>135</v>
      </c>
      <c r="AU237" s="196" t="s">
        <v>85</v>
      </c>
      <c r="AY237" s="14" t="s">
        <v>132</v>
      </c>
      <c r="BE237" s="197">
        <f t="shared" ref="BE237:BE243" si="74">IF(N237="základní",J237,0)</f>
        <v>0</v>
      </c>
      <c r="BF237" s="197">
        <f t="shared" ref="BF237:BF243" si="75">IF(N237="snížená",J237,0)</f>
        <v>0</v>
      </c>
      <c r="BG237" s="197">
        <f t="shared" ref="BG237:BG243" si="76">IF(N237="zákl. přenesená",J237,0)</f>
        <v>0</v>
      </c>
      <c r="BH237" s="197">
        <f t="shared" ref="BH237:BH243" si="77">IF(N237="sníž. přenesená",J237,0)</f>
        <v>0</v>
      </c>
      <c r="BI237" s="197">
        <f t="shared" ref="BI237:BI243" si="78">IF(N237="nulová",J237,0)</f>
        <v>0</v>
      </c>
      <c r="BJ237" s="14" t="s">
        <v>83</v>
      </c>
      <c r="BK237" s="197">
        <f t="shared" ref="BK237:BK243" si="79">ROUND(I237*H237,2)</f>
        <v>0</v>
      </c>
      <c r="BL237" s="14" t="s">
        <v>139</v>
      </c>
      <c r="BM237" s="196" t="s">
        <v>682</v>
      </c>
    </row>
    <row r="238" spans="1:65" s="2" customFormat="1" ht="33" customHeight="1">
      <c r="A238" s="31"/>
      <c r="B238" s="32"/>
      <c r="C238" s="184" t="s">
        <v>683</v>
      </c>
      <c r="D238" s="184" t="s">
        <v>135</v>
      </c>
      <c r="E238" s="185" t="s">
        <v>292</v>
      </c>
      <c r="F238" s="186" t="s">
        <v>293</v>
      </c>
      <c r="G238" s="187" t="s">
        <v>138</v>
      </c>
      <c r="H238" s="188">
        <v>1.1100000000000001</v>
      </c>
      <c r="I238" s="189"/>
      <c r="J238" s="190">
        <f t="shared" si="70"/>
        <v>0</v>
      </c>
      <c r="K238" s="191"/>
      <c r="L238" s="36"/>
      <c r="M238" s="192" t="s">
        <v>1</v>
      </c>
      <c r="N238" s="193" t="s">
        <v>40</v>
      </c>
      <c r="O238" s="68"/>
      <c r="P238" s="194">
        <f t="shared" si="71"/>
        <v>0</v>
      </c>
      <c r="Q238" s="194">
        <v>0</v>
      </c>
      <c r="R238" s="194">
        <f t="shared" si="72"/>
        <v>0</v>
      </c>
      <c r="S238" s="194">
        <v>0</v>
      </c>
      <c r="T238" s="195">
        <f t="shared" si="7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139</v>
      </c>
      <c r="AT238" s="196" t="s">
        <v>135</v>
      </c>
      <c r="AU238" s="196" t="s">
        <v>85</v>
      </c>
      <c r="AY238" s="14" t="s">
        <v>132</v>
      </c>
      <c r="BE238" s="197">
        <f t="shared" si="74"/>
        <v>0</v>
      </c>
      <c r="BF238" s="197">
        <f t="shared" si="75"/>
        <v>0</v>
      </c>
      <c r="BG238" s="197">
        <f t="shared" si="76"/>
        <v>0</v>
      </c>
      <c r="BH238" s="197">
        <f t="shared" si="77"/>
        <v>0</v>
      </c>
      <c r="BI238" s="197">
        <f t="shared" si="78"/>
        <v>0</v>
      </c>
      <c r="BJ238" s="14" t="s">
        <v>83</v>
      </c>
      <c r="BK238" s="197">
        <f t="shared" si="79"/>
        <v>0</v>
      </c>
      <c r="BL238" s="14" t="s">
        <v>139</v>
      </c>
      <c r="BM238" s="196" t="s">
        <v>684</v>
      </c>
    </row>
    <row r="239" spans="1:65" s="2" customFormat="1" ht="44.25" customHeight="1">
      <c r="A239" s="31"/>
      <c r="B239" s="32"/>
      <c r="C239" s="184" t="s">
        <v>685</v>
      </c>
      <c r="D239" s="184" t="s">
        <v>135</v>
      </c>
      <c r="E239" s="185" t="s">
        <v>296</v>
      </c>
      <c r="F239" s="186" t="s">
        <v>297</v>
      </c>
      <c r="G239" s="187" t="s">
        <v>138</v>
      </c>
      <c r="H239" s="188">
        <v>11.1</v>
      </c>
      <c r="I239" s="189"/>
      <c r="J239" s="190">
        <f t="shared" si="70"/>
        <v>0</v>
      </c>
      <c r="K239" s="191"/>
      <c r="L239" s="36"/>
      <c r="M239" s="192" t="s">
        <v>1</v>
      </c>
      <c r="N239" s="193" t="s">
        <v>40</v>
      </c>
      <c r="O239" s="68"/>
      <c r="P239" s="194">
        <f t="shared" si="71"/>
        <v>0</v>
      </c>
      <c r="Q239" s="194">
        <v>0</v>
      </c>
      <c r="R239" s="194">
        <f t="shared" si="72"/>
        <v>0</v>
      </c>
      <c r="S239" s="194">
        <v>0</v>
      </c>
      <c r="T239" s="195">
        <f t="shared" si="7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139</v>
      </c>
      <c r="AT239" s="196" t="s">
        <v>135</v>
      </c>
      <c r="AU239" s="196" t="s">
        <v>85</v>
      </c>
      <c r="AY239" s="14" t="s">
        <v>132</v>
      </c>
      <c r="BE239" s="197">
        <f t="shared" si="74"/>
        <v>0</v>
      </c>
      <c r="BF239" s="197">
        <f t="shared" si="75"/>
        <v>0</v>
      </c>
      <c r="BG239" s="197">
        <f t="shared" si="76"/>
        <v>0</v>
      </c>
      <c r="BH239" s="197">
        <f t="shared" si="77"/>
        <v>0</v>
      </c>
      <c r="BI239" s="197">
        <f t="shared" si="78"/>
        <v>0</v>
      </c>
      <c r="BJ239" s="14" t="s">
        <v>83</v>
      </c>
      <c r="BK239" s="197">
        <f t="shared" si="79"/>
        <v>0</v>
      </c>
      <c r="BL239" s="14" t="s">
        <v>139</v>
      </c>
      <c r="BM239" s="196" t="s">
        <v>686</v>
      </c>
    </row>
    <row r="240" spans="1:65" s="2" customFormat="1" ht="33" customHeight="1">
      <c r="A240" s="31"/>
      <c r="B240" s="32"/>
      <c r="C240" s="184" t="s">
        <v>687</v>
      </c>
      <c r="D240" s="184" t="s">
        <v>135</v>
      </c>
      <c r="E240" s="185" t="s">
        <v>688</v>
      </c>
      <c r="F240" s="186" t="s">
        <v>689</v>
      </c>
      <c r="G240" s="187" t="s">
        <v>138</v>
      </c>
      <c r="H240" s="188">
        <v>1.1100000000000001</v>
      </c>
      <c r="I240" s="189"/>
      <c r="J240" s="190">
        <f t="shared" si="70"/>
        <v>0</v>
      </c>
      <c r="K240" s="191"/>
      <c r="L240" s="36"/>
      <c r="M240" s="192" t="s">
        <v>1</v>
      </c>
      <c r="N240" s="193" t="s">
        <v>40</v>
      </c>
      <c r="O240" s="68"/>
      <c r="P240" s="194">
        <f t="shared" si="71"/>
        <v>0</v>
      </c>
      <c r="Q240" s="194">
        <v>0</v>
      </c>
      <c r="R240" s="194">
        <f t="shared" si="72"/>
        <v>0</v>
      </c>
      <c r="S240" s="194">
        <v>0</v>
      </c>
      <c r="T240" s="195">
        <f t="shared" si="7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139</v>
      </c>
      <c r="AT240" s="196" t="s">
        <v>135</v>
      </c>
      <c r="AU240" s="196" t="s">
        <v>85</v>
      </c>
      <c r="AY240" s="14" t="s">
        <v>132</v>
      </c>
      <c r="BE240" s="197">
        <f t="shared" si="74"/>
        <v>0</v>
      </c>
      <c r="BF240" s="197">
        <f t="shared" si="75"/>
        <v>0</v>
      </c>
      <c r="BG240" s="197">
        <f t="shared" si="76"/>
        <v>0</v>
      </c>
      <c r="BH240" s="197">
        <f t="shared" si="77"/>
        <v>0</v>
      </c>
      <c r="BI240" s="197">
        <f t="shared" si="78"/>
        <v>0</v>
      </c>
      <c r="BJ240" s="14" t="s">
        <v>83</v>
      </c>
      <c r="BK240" s="197">
        <f t="shared" si="79"/>
        <v>0</v>
      </c>
      <c r="BL240" s="14" t="s">
        <v>139</v>
      </c>
      <c r="BM240" s="196" t="s">
        <v>690</v>
      </c>
    </row>
    <row r="241" spans="1:65" s="2" customFormat="1" ht="33" customHeight="1">
      <c r="A241" s="31"/>
      <c r="B241" s="32"/>
      <c r="C241" s="184" t="s">
        <v>283</v>
      </c>
      <c r="D241" s="184" t="s">
        <v>135</v>
      </c>
      <c r="E241" s="185" t="s">
        <v>691</v>
      </c>
      <c r="F241" s="186" t="s">
        <v>692</v>
      </c>
      <c r="G241" s="187" t="s">
        <v>138</v>
      </c>
      <c r="H241" s="188">
        <v>347.79</v>
      </c>
      <c r="I241" s="189"/>
      <c r="J241" s="190">
        <f t="shared" si="70"/>
        <v>0</v>
      </c>
      <c r="K241" s="191"/>
      <c r="L241" s="36"/>
      <c r="M241" s="192" t="s">
        <v>1</v>
      </c>
      <c r="N241" s="193" t="s">
        <v>40</v>
      </c>
      <c r="O241" s="68"/>
      <c r="P241" s="194">
        <f t="shared" si="71"/>
        <v>0</v>
      </c>
      <c r="Q241" s="194">
        <v>0</v>
      </c>
      <c r="R241" s="194">
        <f t="shared" si="72"/>
        <v>0</v>
      </c>
      <c r="S241" s="194">
        <v>0</v>
      </c>
      <c r="T241" s="195">
        <f t="shared" si="7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139</v>
      </c>
      <c r="AT241" s="196" t="s">
        <v>135</v>
      </c>
      <c r="AU241" s="196" t="s">
        <v>85</v>
      </c>
      <c r="AY241" s="14" t="s">
        <v>132</v>
      </c>
      <c r="BE241" s="197">
        <f t="shared" si="74"/>
        <v>0</v>
      </c>
      <c r="BF241" s="197">
        <f t="shared" si="75"/>
        <v>0</v>
      </c>
      <c r="BG241" s="197">
        <f t="shared" si="76"/>
        <v>0</v>
      </c>
      <c r="BH241" s="197">
        <f t="shared" si="77"/>
        <v>0</v>
      </c>
      <c r="BI241" s="197">
        <f t="shared" si="78"/>
        <v>0</v>
      </c>
      <c r="BJ241" s="14" t="s">
        <v>83</v>
      </c>
      <c r="BK241" s="197">
        <f t="shared" si="79"/>
        <v>0</v>
      </c>
      <c r="BL241" s="14" t="s">
        <v>139</v>
      </c>
      <c r="BM241" s="196" t="s">
        <v>693</v>
      </c>
    </row>
    <row r="242" spans="1:65" s="2" customFormat="1" ht="33" customHeight="1">
      <c r="A242" s="31"/>
      <c r="B242" s="32"/>
      <c r="C242" s="184" t="s">
        <v>153</v>
      </c>
      <c r="D242" s="184" t="s">
        <v>135</v>
      </c>
      <c r="E242" s="185" t="s">
        <v>694</v>
      </c>
      <c r="F242" s="186" t="s">
        <v>695</v>
      </c>
      <c r="G242" s="187" t="s">
        <v>138</v>
      </c>
      <c r="H242" s="188">
        <v>10145.799999999999</v>
      </c>
      <c r="I242" s="189"/>
      <c r="J242" s="190">
        <f t="shared" si="70"/>
        <v>0</v>
      </c>
      <c r="K242" s="191"/>
      <c r="L242" s="36"/>
      <c r="M242" s="192" t="s">
        <v>1</v>
      </c>
      <c r="N242" s="193" t="s">
        <v>40</v>
      </c>
      <c r="O242" s="68"/>
      <c r="P242" s="194">
        <f t="shared" si="71"/>
        <v>0</v>
      </c>
      <c r="Q242" s="194">
        <v>0</v>
      </c>
      <c r="R242" s="194">
        <f t="shared" si="72"/>
        <v>0</v>
      </c>
      <c r="S242" s="194">
        <v>0</v>
      </c>
      <c r="T242" s="195">
        <f t="shared" si="7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139</v>
      </c>
      <c r="AT242" s="196" t="s">
        <v>135</v>
      </c>
      <c r="AU242" s="196" t="s">
        <v>85</v>
      </c>
      <c r="AY242" s="14" t="s">
        <v>132</v>
      </c>
      <c r="BE242" s="197">
        <f t="shared" si="74"/>
        <v>0</v>
      </c>
      <c r="BF242" s="197">
        <f t="shared" si="75"/>
        <v>0</v>
      </c>
      <c r="BG242" s="197">
        <f t="shared" si="76"/>
        <v>0</v>
      </c>
      <c r="BH242" s="197">
        <f t="shared" si="77"/>
        <v>0</v>
      </c>
      <c r="BI242" s="197">
        <f t="shared" si="78"/>
        <v>0</v>
      </c>
      <c r="BJ242" s="14" t="s">
        <v>83</v>
      </c>
      <c r="BK242" s="197">
        <f t="shared" si="79"/>
        <v>0</v>
      </c>
      <c r="BL242" s="14" t="s">
        <v>139</v>
      </c>
      <c r="BM242" s="196" t="s">
        <v>696</v>
      </c>
    </row>
    <row r="243" spans="1:65" s="2" customFormat="1" ht="44.25" customHeight="1">
      <c r="A243" s="31"/>
      <c r="B243" s="32"/>
      <c r="C243" s="184" t="s">
        <v>158</v>
      </c>
      <c r="D243" s="184" t="s">
        <v>135</v>
      </c>
      <c r="E243" s="185" t="s">
        <v>697</v>
      </c>
      <c r="F243" s="186" t="s">
        <v>698</v>
      </c>
      <c r="G243" s="187" t="s">
        <v>138</v>
      </c>
      <c r="H243" s="188">
        <v>145.80000000000001</v>
      </c>
      <c r="I243" s="189"/>
      <c r="J243" s="190">
        <f t="shared" si="70"/>
        <v>0</v>
      </c>
      <c r="K243" s="191"/>
      <c r="L243" s="36"/>
      <c r="M243" s="192" t="s">
        <v>1</v>
      </c>
      <c r="N243" s="193" t="s">
        <v>40</v>
      </c>
      <c r="O243" s="68"/>
      <c r="P243" s="194">
        <f t="shared" si="71"/>
        <v>0</v>
      </c>
      <c r="Q243" s="194">
        <v>0</v>
      </c>
      <c r="R243" s="194">
        <f t="shared" si="72"/>
        <v>0</v>
      </c>
      <c r="S243" s="194">
        <v>0</v>
      </c>
      <c r="T243" s="195">
        <f t="shared" si="7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139</v>
      </c>
      <c r="AT243" s="196" t="s">
        <v>135</v>
      </c>
      <c r="AU243" s="196" t="s">
        <v>85</v>
      </c>
      <c r="AY243" s="14" t="s">
        <v>132</v>
      </c>
      <c r="BE243" s="197">
        <f t="shared" si="74"/>
        <v>0</v>
      </c>
      <c r="BF243" s="197">
        <f t="shared" si="75"/>
        <v>0</v>
      </c>
      <c r="BG243" s="197">
        <f t="shared" si="76"/>
        <v>0</v>
      </c>
      <c r="BH243" s="197">
        <f t="shared" si="77"/>
        <v>0</v>
      </c>
      <c r="BI243" s="197">
        <f t="shared" si="78"/>
        <v>0</v>
      </c>
      <c r="BJ243" s="14" t="s">
        <v>83</v>
      </c>
      <c r="BK243" s="197">
        <f t="shared" si="79"/>
        <v>0</v>
      </c>
      <c r="BL243" s="14" t="s">
        <v>139</v>
      </c>
      <c r="BM243" s="196" t="s">
        <v>699</v>
      </c>
    </row>
    <row r="244" spans="1:65" s="12" customFormat="1" ht="25.9" customHeight="1">
      <c r="B244" s="168"/>
      <c r="C244" s="169"/>
      <c r="D244" s="170" t="s">
        <v>74</v>
      </c>
      <c r="E244" s="171" t="s">
        <v>303</v>
      </c>
      <c r="F244" s="171" t="s">
        <v>304</v>
      </c>
      <c r="G244" s="169"/>
      <c r="H244" s="169"/>
      <c r="I244" s="172"/>
      <c r="J244" s="173">
        <f>BK244</f>
        <v>0</v>
      </c>
      <c r="K244" s="169"/>
      <c r="L244" s="174"/>
      <c r="M244" s="175"/>
      <c r="N244" s="176"/>
      <c r="O244" s="176"/>
      <c r="P244" s="177">
        <f>P245+P250+P260+P268+P276+P284+P291+P294+P301+P308+P310+P327+P339+P343+P351+P356+P360+P365</f>
        <v>0</v>
      </c>
      <c r="Q244" s="176"/>
      <c r="R244" s="177">
        <f>R245+R250+R260+R268+R276+R284+R291+R294+R301+R308+R310+R327+R339+R343+R351+R356+R360+R365</f>
        <v>43.732746319999997</v>
      </c>
      <c r="S244" s="176"/>
      <c r="T244" s="178">
        <f>T245+T250+T260+T268+T276+T284+T291+T294+T301+T308+T310+T327+T339+T343+T351+T356+T360+T365</f>
        <v>0</v>
      </c>
      <c r="AR244" s="179" t="s">
        <v>85</v>
      </c>
      <c r="AT244" s="180" t="s">
        <v>74</v>
      </c>
      <c r="AU244" s="180" t="s">
        <v>75</v>
      </c>
      <c r="AY244" s="179" t="s">
        <v>132</v>
      </c>
      <c r="BK244" s="181">
        <f>BK245+BK250+BK260+BK268+BK276+BK284+BK291+BK294+BK301+BK308+BK310+BK327+BK339+BK343+BK351+BK356+BK360+BK365</f>
        <v>0</v>
      </c>
    </row>
    <row r="245" spans="1:65" s="12" customFormat="1" ht="22.9" customHeight="1">
      <c r="B245" s="168"/>
      <c r="C245" s="169"/>
      <c r="D245" s="170" t="s">
        <v>74</v>
      </c>
      <c r="E245" s="182" t="s">
        <v>305</v>
      </c>
      <c r="F245" s="182" t="s">
        <v>306</v>
      </c>
      <c r="G245" s="169"/>
      <c r="H245" s="169"/>
      <c r="I245" s="172"/>
      <c r="J245" s="183">
        <f>BK245</f>
        <v>0</v>
      </c>
      <c r="K245" s="169"/>
      <c r="L245" s="174"/>
      <c r="M245" s="175"/>
      <c r="N245" s="176"/>
      <c r="O245" s="176"/>
      <c r="P245" s="177">
        <f>SUM(P246:P249)</f>
        <v>0</v>
      </c>
      <c r="Q245" s="176"/>
      <c r="R245" s="177">
        <f>SUM(R246:R249)</f>
        <v>0.48357279999999997</v>
      </c>
      <c r="S245" s="176"/>
      <c r="T245" s="178">
        <f>SUM(T246:T249)</f>
        <v>0</v>
      </c>
      <c r="AR245" s="179" t="s">
        <v>85</v>
      </c>
      <c r="AT245" s="180" t="s">
        <v>74</v>
      </c>
      <c r="AU245" s="180" t="s">
        <v>83</v>
      </c>
      <c r="AY245" s="179" t="s">
        <v>132</v>
      </c>
      <c r="BK245" s="181">
        <f>SUM(BK246:BK249)</f>
        <v>0</v>
      </c>
    </row>
    <row r="246" spans="1:65" s="2" customFormat="1" ht="33" customHeight="1">
      <c r="A246" s="31"/>
      <c r="B246" s="32"/>
      <c r="C246" s="184" t="s">
        <v>700</v>
      </c>
      <c r="D246" s="184" t="s">
        <v>135</v>
      </c>
      <c r="E246" s="185" t="s">
        <v>701</v>
      </c>
      <c r="F246" s="186" t="s">
        <v>702</v>
      </c>
      <c r="G246" s="187" t="s">
        <v>156</v>
      </c>
      <c r="H246" s="188">
        <v>76.5</v>
      </c>
      <c r="I246" s="189"/>
      <c r="J246" s="190">
        <f>ROUND(I246*H246,2)</f>
        <v>0</v>
      </c>
      <c r="K246" s="191"/>
      <c r="L246" s="36"/>
      <c r="M246" s="192" t="s">
        <v>1</v>
      </c>
      <c r="N246" s="193" t="s">
        <v>40</v>
      </c>
      <c r="O246" s="68"/>
      <c r="P246" s="194">
        <f>O246*H246</f>
        <v>0</v>
      </c>
      <c r="Q246" s="194">
        <v>0</v>
      </c>
      <c r="R246" s="194">
        <f>Q246*H246</f>
        <v>0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134</v>
      </c>
      <c r="AT246" s="196" t="s">
        <v>135</v>
      </c>
      <c r="AU246" s="196" t="s">
        <v>85</v>
      </c>
      <c r="AY246" s="14" t="s">
        <v>132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83</v>
      </c>
      <c r="BK246" s="197">
        <f>ROUND(I246*H246,2)</f>
        <v>0</v>
      </c>
      <c r="BL246" s="14" t="s">
        <v>134</v>
      </c>
      <c r="BM246" s="196" t="s">
        <v>703</v>
      </c>
    </row>
    <row r="247" spans="1:65" s="2" customFormat="1" ht="16.5" customHeight="1">
      <c r="A247" s="31"/>
      <c r="B247" s="32"/>
      <c r="C247" s="198" t="s">
        <v>704</v>
      </c>
      <c r="D247" s="198" t="s">
        <v>177</v>
      </c>
      <c r="E247" s="199" t="s">
        <v>705</v>
      </c>
      <c r="F247" s="200" t="s">
        <v>706</v>
      </c>
      <c r="G247" s="201" t="s">
        <v>138</v>
      </c>
      <c r="H247" s="202">
        <v>2.5000000000000001E-2</v>
      </c>
      <c r="I247" s="203"/>
      <c r="J247" s="204">
        <f>ROUND(I247*H247,2)</f>
        <v>0</v>
      </c>
      <c r="K247" s="205"/>
      <c r="L247" s="206"/>
      <c r="M247" s="207" t="s">
        <v>1</v>
      </c>
      <c r="N247" s="208" t="s">
        <v>40</v>
      </c>
      <c r="O247" s="68"/>
      <c r="P247" s="194">
        <f>O247*H247</f>
        <v>0</v>
      </c>
      <c r="Q247" s="194">
        <v>1</v>
      </c>
      <c r="R247" s="194">
        <f>Q247*H247</f>
        <v>2.5000000000000001E-2</v>
      </c>
      <c r="S247" s="194">
        <v>0</v>
      </c>
      <c r="T247" s="19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315</v>
      </c>
      <c r="AT247" s="196" t="s">
        <v>177</v>
      </c>
      <c r="AU247" s="196" t="s">
        <v>85</v>
      </c>
      <c r="AY247" s="14" t="s">
        <v>132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4" t="s">
        <v>83</v>
      </c>
      <c r="BK247" s="197">
        <f>ROUND(I247*H247,2)</f>
        <v>0</v>
      </c>
      <c r="BL247" s="14" t="s">
        <v>134</v>
      </c>
      <c r="BM247" s="196" t="s">
        <v>707</v>
      </c>
    </row>
    <row r="248" spans="1:65" s="2" customFormat="1" ht="21.75" customHeight="1">
      <c r="A248" s="31"/>
      <c r="B248" s="32"/>
      <c r="C248" s="184" t="s">
        <v>708</v>
      </c>
      <c r="D248" s="184" t="s">
        <v>135</v>
      </c>
      <c r="E248" s="185" t="s">
        <v>709</v>
      </c>
      <c r="F248" s="186" t="s">
        <v>710</v>
      </c>
      <c r="G248" s="187" t="s">
        <v>156</v>
      </c>
      <c r="H248" s="188">
        <v>76.5</v>
      </c>
      <c r="I248" s="189"/>
      <c r="J248" s="190">
        <f>ROUND(I248*H248,2)</f>
        <v>0</v>
      </c>
      <c r="K248" s="191"/>
      <c r="L248" s="36"/>
      <c r="M248" s="192" t="s">
        <v>1</v>
      </c>
      <c r="N248" s="193" t="s">
        <v>40</v>
      </c>
      <c r="O248" s="68"/>
      <c r="P248" s="194">
        <f>O248*H248</f>
        <v>0</v>
      </c>
      <c r="Q248" s="194">
        <v>4.0000000000000002E-4</v>
      </c>
      <c r="R248" s="194">
        <f>Q248*H248</f>
        <v>3.0600000000000002E-2</v>
      </c>
      <c r="S248" s="194">
        <v>0</v>
      </c>
      <c r="T248" s="19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134</v>
      </c>
      <c r="AT248" s="196" t="s">
        <v>135</v>
      </c>
      <c r="AU248" s="196" t="s">
        <v>85</v>
      </c>
      <c r="AY248" s="14" t="s">
        <v>132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83</v>
      </c>
      <c r="BK248" s="197">
        <f>ROUND(I248*H248,2)</f>
        <v>0</v>
      </c>
      <c r="BL248" s="14" t="s">
        <v>134</v>
      </c>
      <c r="BM248" s="196" t="s">
        <v>711</v>
      </c>
    </row>
    <row r="249" spans="1:65" s="2" customFormat="1" ht="33" customHeight="1">
      <c r="A249" s="31"/>
      <c r="B249" s="32"/>
      <c r="C249" s="198" t="s">
        <v>712</v>
      </c>
      <c r="D249" s="198" t="s">
        <v>177</v>
      </c>
      <c r="E249" s="199" t="s">
        <v>713</v>
      </c>
      <c r="F249" s="200" t="s">
        <v>714</v>
      </c>
      <c r="G249" s="201" t="s">
        <v>156</v>
      </c>
      <c r="H249" s="202">
        <v>89.161000000000001</v>
      </c>
      <c r="I249" s="203"/>
      <c r="J249" s="204">
        <f>ROUND(I249*H249,2)</f>
        <v>0</v>
      </c>
      <c r="K249" s="205"/>
      <c r="L249" s="206"/>
      <c r="M249" s="207" t="s">
        <v>1</v>
      </c>
      <c r="N249" s="208" t="s">
        <v>40</v>
      </c>
      <c r="O249" s="68"/>
      <c r="P249" s="194">
        <f>O249*H249</f>
        <v>0</v>
      </c>
      <c r="Q249" s="194">
        <v>4.7999999999999996E-3</v>
      </c>
      <c r="R249" s="194">
        <f>Q249*H249</f>
        <v>0.42797279999999999</v>
      </c>
      <c r="S249" s="194">
        <v>0</v>
      </c>
      <c r="T249" s="19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315</v>
      </c>
      <c r="AT249" s="196" t="s">
        <v>177</v>
      </c>
      <c r="AU249" s="196" t="s">
        <v>85</v>
      </c>
      <c r="AY249" s="14" t="s">
        <v>132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83</v>
      </c>
      <c r="BK249" s="197">
        <f>ROUND(I249*H249,2)</f>
        <v>0</v>
      </c>
      <c r="BL249" s="14" t="s">
        <v>134</v>
      </c>
      <c r="BM249" s="196" t="s">
        <v>715</v>
      </c>
    </row>
    <row r="250" spans="1:65" s="12" customFormat="1" ht="22.9" customHeight="1">
      <c r="B250" s="168"/>
      <c r="C250" s="169"/>
      <c r="D250" s="170" t="s">
        <v>74</v>
      </c>
      <c r="E250" s="182" t="s">
        <v>716</v>
      </c>
      <c r="F250" s="182" t="s">
        <v>717</v>
      </c>
      <c r="G250" s="169"/>
      <c r="H250" s="169"/>
      <c r="I250" s="172"/>
      <c r="J250" s="183">
        <f>BK250</f>
        <v>0</v>
      </c>
      <c r="K250" s="169"/>
      <c r="L250" s="174"/>
      <c r="M250" s="175"/>
      <c r="N250" s="176"/>
      <c r="O250" s="176"/>
      <c r="P250" s="177">
        <f>SUM(P251:P259)</f>
        <v>0</v>
      </c>
      <c r="Q250" s="176"/>
      <c r="R250" s="177">
        <f>SUM(R251:R259)</f>
        <v>1.0487001999999999</v>
      </c>
      <c r="S250" s="176"/>
      <c r="T250" s="178">
        <f>SUM(T251:T259)</f>
        <v>0</v>
      </c>
      <c r="AR250" s="179" t="s">
        <v>85</v>
      </c>
      <c r="AT250" s="180" t="s">
        <v>74</v>
      </c>
      <c r="AU250" s="180" t="s">
        <v>83</v>
      </c>
      <c r="AY250" s="179" t="s">
        <v>132</v>
      </c>
      <c r="BK250" s="181">
        <f>SUM(BK251:BK259)</f>
        <v>0</v>
      </c>
    </row>
    <row r="251" spans="1:65" s="2" customFormat="1" ht="44.25" customHeight="1">
      <c r="A251" s="31"/>
      <c r="B251" s="32"/>
      <c r="C251" s="184" t="s">
        <v>718</v>
      </c>
      <c r="D251" s="184" t="s">
        <v>135</v>
      </c>
      <c r="E251" s="185" t="s">
        <v>719</v>
      </c>
      <c r="F251" s="186" t="s">
        <v>720</v>
      </c>
      <c r="G251" s="187" t="s">
        <v>156</v>
      </c>
      <c r="H251" s="188">
        <v>151.30000000000001</v>
      </c>
      <c r="I251" s="189"/>
      <c r="J251" s="190">
        <f t="shared" ref="J251:J259" si="80">ROUND(I251*H251,2)</f>
        <v>0</v>
      </c>
      <c r="K251" s="191"/>
      <c r="L251" s="36"/>
      <c r="M251" s="192" t="s">
        <v>1</v>
      </c>
      <c r="N251" s="193" t="s">
        <v>40</v>
      </c>
      <c r="O251" s="68"/>
      <c r="P251" s="194">
        <f t="shared" ref="P251:P259" si="81">O251*H251</f>
        <v>0</v>
      </c>
      <c r="Q251" s="194">
        <v>0</v>
      </c>
      <c r="R251" s="194">
        <f t="shared" ref="R251:R259" si="82">Q251*H251</f>
        <v>0</v>
      </c>
      <c r="S251" s="194">
        <v>0</v>
      </c>
      <c r="T251" s="195">
        <f t="shared" ref="T251:T259" si="83"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134</v>
      </c>
      <c r="AT251" s="196" t="s">
        <v>135</v>
      </c>
      <c r="AU251" s="196" t="s">
        <v>85</v>
      </c>
      <c r="AY251" s="14" t="s">
        <v>132</v>
      </c>
      <c r="BE251" s="197">
        <f t="shared" ref="BE251:BE259" si="84">IF(N251="základní",J251,0)</f>
        <v>0</v>
      </c>
      <c r="BF251" s="197">
        <f t="shared" ref="BF251:BF259" si="85">IF(N251="snížená",J251,0)</f>
        <v>0</v>
      </c>
      <c r="BG251" s="197">
        <f t="shared" ref="BG251:BG259" si="86">IF(N251="zákl. přenesená",J251,0)</f>
        <v>0</v>
      </c>
      <c r="BH251" s="197">
        <f t="shared" ref="BH251:BH259" si="87">IF(N251="sníž. přenesená",J251,0)</f>
        <v>0</v>
      </c>
      <c r="BI251" s="197">
        <f t="shared" ref="BI251:BI259" si="88">IF(N251="nulová",J251,0)</f>
        <v>0</v>
      </c>
      <c r="BJ251" s="14" t="s">
        <v>83</v>
      </c>
      <c r="BK251" s="197">
        <f t="shared" ref="BK251:BK259" si="89">ROUND(I251*H251,2)</f>
        <v>0</v>
      </c>
      <c r="BL251" s="14" t="s">
        <v>134</v>
      </c>
      <c r="BM251" s="196" t="s">
        <v>721</v>
      </c>
    </row>
    <row r="252" spans="1:65" s="2" customFormat="1" ht="21.75" customHeight="1">
      <c r="A252" s="31"/>
      <c r="B252" s="32"/>
      <c r="C252" s="198" t="s">
        <v>722</v>
      </c>
      <c r="D252" s="198" t="s">
        <v>177</v>
      </c>
      <c r="E252" s="199" t="s">
        <v>723</v>
      </c>
      <c r="F252" s="200" t="s">
        <v>724</v>
      </c>
      <c r="G252" s="201" t="s">
        <v>156</v>
      </c>
      <c r="H252" s="202">
        <v>154.32599999999999</v>
      </c>
      <c r="I252" s="203"/>
      <c r="J252" s="204">
        <f t="shared" si="80"/>
        <v>0</v>
      </c>
      <c r="K252" s="205"/>
      <c r="L252" s="206"/>
      <c r="M252" s="207" t="s">
        <v>1</v>
      </c>
      <c r="N252" s="208" t="s">
        <v>40</v>
      </c>
      <c r="O252" s="68"/>
      <c r="P252" s="194">
        <f t="shared" si="81"/>
        <v>0</v>
      </c>
      <c r="Q252" s="194">
        <v>4.1999999999999997E-3</v>
      </c>
      <c r="R252" s="194">
        <f t="shared" si="82"/>
        <v>0.64816919999999989</v>
      </c>
      <c r="S252" s="194">
        <v>0</v>
      </c>
      <c r="T252" s="195">
        <f t="shared" si="8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315</v>
      </c>
      <c r="AT252" s="196" t="s">
        <v>177</v>
      </c>
      <c r="AU252" s="196" t="s">
        <v>85</v>
      </c>
      <c r="AY252" s="14" t="s">
        <v>132</v>
      </c>
      <c r="BE252" s="197">
        <f t="shared" si="84"/>
        <v>0</v>
      </c>
      <c r="BF252" s="197">
        <f t="shared" si="85"/>
        <v>0</v>
      </c>
      <c r="BG252" s="197">
        <f t="shared" si="86"/>
        <v>0</v>
      </c>
      <c r="BH252" s="197">
        <f t="shared" si="87"/>
        <v>0</v>
      </c>
      <c r="BI252" s="197">
        <f t="shared" si="88"/>
        <v>0</v>
      </c>
      <c r="BJ252" s="14" t="s">
        <v>83</v>
      </c>
      <c r="BK252" s="197">
        <f t="shared" si="89"/>
        <v>0</v>
      </c>
      <c r="BL252" s="14" t="s">
        <v>134</v>
      </c>
      <c r="BM252" s="196" t="s">
        <v>725</v>
      </c>
    </row>
    <row r="253" spans="1:65" s="2" customFormat="1" ht="33" customHeight="1">
      <c r="A253" s="31"/>
      <c r="B253" s="32"/>
      <c r="C253" s="184" t="s">
        <v>726</v>
      </c>
      <c r="D253" s="184" t="s">
        <v>135</v>
      </c>
      <c r="E253" s="185" t="s">
        <v>727</v>
      </c>
      <c r="F253" s="186" t="s">
        <v>728</v>
      </c>
      <c r="G253" s="187" t="s">
        <v>156</v>
      </c>
      <c r="H253" s="188">
        <v>73.305000000000007</v>
      </c>
      <c r="I253" s="189"/>
      <c r="J253" s="190">
        <f t="shared" si="80"/>
        <v>0</v>
      </c>
      <c r="K253" s="191"/>
      <c r="L253" s="36"/>
      <c r="M253" s="192" t="s">
        <v>1</v>
      </c>
      <c r="N253" s="193" t="s">
        <v>40</v>
      </c>
      <c r="O253" s="68"/>
      <c r="P253" s="194">
        <f t="shared" si="81"/>
        <v>0</v>
      </c>
      <c r="Q253" s="194">
        <v>0</v>
      </c>
      <c r="R253" s="194">
        <f t="shared" si="82"/>
        <v>0</v>
      </c>
      <c r="S253" s="194">
        <v>0</v>
      </c>
      <c r="T253" s="195">
        <f t="shared" si="8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134</v>
      </c>
      <c r="AT253" s="196" t="s">
        <v>135</v>
      </c>
      <c r="AU253" s="196" t="s">
        <v>85</v>
      </c>
      <c r="AY253" s="14" t="s">
        <v>132</v>
      </c>
      <c r="BE253" s="197">
        <f t="shared" si="84"/>
        <v>0</v>
      </c>
      <c r="BF253" s="197">
        <f t="shared" si="85"/>
        <v>0</v>
      </c>
      <c r="BG253" s="197">
        <f t="shared" si="86"/>
        <v>0</v>
      </c>
      <c r="BH253" s="197">
        <f t="shared" si="87"/>
        <v>0</v>
      </c>
      <c r="BI253" s="197">
        <f t="shared" si="88"/>
        <v>0</v>
      </c>
      <c r="BJ253" s="14" t="s">
        <v>83</v>
      </c>
      <c r="BK253" s="197">
        <f t="shared" si="89"/>
        <v>0</v>
      </c>
      <c r="BL253" s="14" t="s">
        <v>134</v>
      </c>
      <c r="BM253" s="196" t="s">
        <v>729</v>
      </c>
    </row>
    <row r="254" spans="1:65" s="2" customFormat="1" ht="21.75" customHeight="1">
      <c r="A254" s="31"/>
      <c r="B254" s="32"/>
      <c r="C254" s="198" t="s">
        <v>730</v>
      </c>
      <c r="D254" s="198" t="s">
        <v>177</v>
      </c>
      <c r="E254" s="199" t="s">
        <v>731</v>
      </c>
      <c r="F254" s="200" t="s">
        <v>732</v>
      </c>
      <c r="G254" s="201" t="s">
        <v>156</v>
      </c>
      <c r="H254" s="202">
        <v>74.771000000000001</v>
      </c>
      <c r="I254" s="203"/>
      <c r="J254" s="204">
        <f t="shared" si="80"/>
        <v>0</v>
      </c>
      <c r="K254" s="205"/>
      <c r="L254" s="206"/>
      <c r="M254" s="207" t="s">
        <v>1</v>
      </c>
      <c r="N254" s="208" t="s">
        <v>40</v>
      </c>
      <c r="O254" s="68"/>
      <c r="P254" s="194">
        <f t="shared" si="81"/>
        <v>0</v>
      </c>
      <c r="Q254" s="194">
        <v>5.9999999999999995E-4</v>
      </c>
      <c r="R254" s="194">
        <f t="shared" si="82"/>
        <v>4.4862599999999996E-2</v>
      </c>
      <c r="S254" s="194">
        <v>0</v>
      </c>
      <c r="T254" s="195">
        <f t="shared" si="8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315</v>
      </c>
      <c r="AT254" s="196" t="s">
        <v>177</v>
      </c>
      <c r="AU254" s="196" t="s">
        <v>85</v>
      </c>
      <c r="AY254" s="14" t="s">
        <v>132</v>
      </c>
      <c r="BE254" s="197">
        <f t="shared" si="84"/>
        <v>0</v>
      </c>
      <c r="BF254" s="197">
        <f t="shared" si="85"/>
        <v>0</v>
      </c>
      <c r="BG254" s="197">
        <f t="shared" si="86"/>
        <v>0</v>
      </c>
      <c r="BH254" s="197">
        <f t="shared" si="87"/>
        <v>0</v>
      </c>
      <c r="BI254" s="197">
        <f t="shared" si="88"/>
        <v>0</v>
      </c>
      <c r="BJ254" s="14" t="s">
        <v>83</v>
      </c>
      <c r="BK254" s="197">
        <f t="shared" si="89"/>
        <v>0</v>
      </c>
      <c r="BL254" s="14" t="s">
        <v>134</v>
      </c>
      <c r="BM254" s="196" t="s">
        <v>733</v>
      </c>
    </row>
    <row r="255" spans="1:65" s="2" customFormat="1" ht="33" customHeight="1">
      <c r="A255" s="31"/>
      <c r="B255" s="32"/>
      <c r="C255" s="184" t="s">
        <v>734</v>
      </c>
      <c r="D255" s="184" t="s">
        <v>135</v>
      </c>
      <c r="E255" s="185" t="s">
        <v>735</v>
      </c>
      <c r="F255" s="186" t="s">
        <v>736</v>
      </c>
      <c r="G255" s="187" t="s">
        <v>156</v>
      </c>
      <c r="H255" s="188">
        <v>76.5</v>
      </c>
      <c r="I255" s="189"/>
      <c r="J255" s="190">
        <f t="shared" si="80"/>
        <v>0</v>
      </c>
      <c r="K255" s="191"/>
      <c r="L255" s="36"/>
      <c r="M255" s="192" t="s">
        <v>1</v>
      </c>
      <c r="N255" s="193" t="s">
        <v>40</v>
      </c>
      <c r="O255" s="68"/>
      <c r="P255" s="194">
        <f t="shared" si="81"/>
        <v>0</v>
      </c>
      <c r="Q255" s="194">
        <v>0</v>
      </c>
      <c r="R255" s="194">
        <f t="shared" si="82"/>
        <v>0</v>
      </c>
      <c r="S255" s="194">
        <v>0</v>
      </c>
      <c r="T255" s="195">
        <f t="shared" si="8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134</v>
      </c>
      <c r="AT255" s="196" t="s">
        <v>135</v>
      </c>
      <c r="AU255" s="196" t="s">
        <v>85</v>
      </c>
      <c r="AY255" s="14" t="s">
        <v>132</v>
      </c>
      <c r="BE255" s="197">
        <f t="shared" si="84"/>
        <v>0</v>
      </c>
      <c r="BF255" s="197">
        <f t="shared" si="85"/>
        <v>0</v>
      </c>
      <c r="BG255" s="197">
        <f t="shared" si="86"/>
        <v>0</v>
      </c>
      <c r="BH255" s="197">
        <f t="shared" si="87"/>
        <v>0</v>
      </c>
      <c r="BI255" s="197">
        <f t="shared" si="88"/>
        <v>0</v>
      </c>
      <c r="BJ255" s="14" t="s">
        <v>83</v>
      </c>
      <c r="BK255" s="197">
        <f t="shared" si="89"/>
        <v>0</v>
      </c>
      <c r="BL255" s="14" t="s">
        <v>134</v>
      </c>
      <c r="BM255" s="196" t="s">
        <v>737</v>
      </c>
    </row>
    <row r="256" spans="1:65" s="2" customFormat="1" ht="21.75" customHeight="1">
      <c r="A256" s="31"/>
      <c r="B256" s="32"/>
      <c r="C256" s="198" t="s">
        <v>738</v>
      </c>
      <c r="D256" s="198" t="s">
        <v>177</v>
      </c>
      <c r="E256" s="199" t="s">
        <v>739</v>
      </c>
      <c r="F256" s="200" t="s">
        <v>740</v>
      </c>
      <c r="G256" s="201" t="s">
        <v>156</v>
      </c>
      <c r="H256" s="202">
        <v>162.18</v>
      </c>
      <c r="I256" s="203"/>
      <c r="J256" s="204">
        <f t="shared" si="80"/>
        <v>0</v>
      </c>
      <c r="K256" s="205"/>
      <c r="L256" s="206"/>
      <c r="M256" s="207" t="s">
        <v>1</v>
      </c>
      <c r="N256" s="208" t="s">
        <v>40</v>
      </c>
      <c r="O256" s="68"/>
      <c r="P256" s="194">
        <f t="shared" si="81"/>
        <v>0</v>
      </c>
      <c r="Q256" s="194">
        <v>8.9999999999999998E-4</v>
      </c>
      <c r="R256" s="194">
        <f t="shared" si="82"/>
        <v>0.14596200000000001</v>
      </c>
      <c r="S256" s="194">
        <v>0</v>
      </c>
      <c r="T256" s="195">
        <f t="shared" si="8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315</v>
      </c>
      <c r="AT256" s="196" t="s">
        <v>177</v>
      </c>
      <c r="AU256" s="196" t="s">
        <v>85</v>
      </c>
      <c r="AY256" s="14" t="s">
        <v>132</v>
      </c>
      <c r="BE256" s="197">
        <f t="shared" si="84"/>
        <v>0</v>
      </c>
      <c r="BF256" s="197">
        <f t="shared" si="85"/>
        <v>0</v>
      </c>
      <c r="BG256" s="197">
        <f t="shared" si="86"/>
        <v>0</v>
      </c>
      <c r="BH256" s="197">
        <f t="shared" si="87"/>
        <v>0</v>
      </c>
      <c r="BI256" s="197">
        <f t="shared" si="88"/>
        <v>0</v>
      </c>
      <c r="BJ256" s="14" t="s">
        <v>83</v>
      </c>
      <c r="BK256" s="197">
        <f t="shared" si="89"/>
        <v>0</v>
      </c>
      <c r="BL256" s="14" t="s">
        <v>134</v>
      </c>
      <c r="BM256" s="196" t="s">
        <v>741</v>
      </c>
    </row>
    <row r="257" spans="1:65" s="2" customFormat="1" ht="21.75" customHeight="1">
      <c r="A257" s="31"/>
      <c r="B257" s="32"/>
      <c r="C257" s="198" t="s">
        <v>742</v>
      </c>
      <c r="D257" s="198" t="s">
        <v>177</v>
      </c>
      <c r="E257" s="199" t="s">
        <v>743</v>
      </c>
      <c r="F257" s="200" t="s">
        <v>744</v>
      </c>
      <c r="G257" s="201" t="s">
        <v>156</v>
      </c>
      <c r="H257" s="202">
        <v>162.18</v>
      </c>
      <c r="I257" s="203"/>
      <c r="J257" s="204">
        <f t="shared" si="80"/>
        <v>0</v>
      </c>
      <c r="K257" s="205"/>
      <c r="L257" s="206"/>
      <c r="M257" s="207" t="s">
        <v>1</v>
      </c>
      <c r="N257" s="208" t="s">
        <v>40</v>
      </c>
      <c r="O257" s="68"/>
      <c r="P257" s="194">
        <f t="shared" si="81"/>
        <v>0</v>
      </c>
      <c r="Q257" s="194">
        <v>1.1999999999999999E-3</v>
      </c>
      <c r="R257" s="194">
        <f t="shared" si="82"/>
        <v>0.19461599999999998</v>
      </c>
      <c r="S257" s="194">
        <v>0</v>
      </c>
      <c r="T257" s="195">
        <f t="shared" si="8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315</v>
      </c>
      <c r="AT257" s="196" t="s">
        <v>177</v>
      </c>
      <c r="AU257" s="196" t="s">
        <v>85</v>
      </c>
      <c r="AY257" s="14" t="s">
        <v>132</v>
      </c>
      <c r="BE257" s="197">
        <f t="shared" si="84"/>
        <v>0</v>
      </c>
      <c r="BF257" s="197">
        <f t="shared" si="85"/>
        <v>0</v>
      </c>
      <c r="BG257" s="197">
        <f t="shared" si="86"/>
        <v>0</v>
      </c>
      <c r="BH257" s="197">
        <f t="shared" si="87"/>
        <v>0</v>
      </c>
      <c r="BI257" s="197">
        <f t="shared" si="88"/>
        <v>0</v>
      </c>
      <c r="BJ257" s="14" t="s">
        <v>83</v>
      </c>
      <c r="BK257" s="197">
        <f t="shared" si="89"/>
        <v>0</v>
      </c>
      <c r="BL257" s="14" t="s">
        <v>134</v>
      </c>
      <c r="BM257" s="196" t="s">
        <v>745</v>
      </c>
    </row>
    <row r="258" spans="1:65" s="2" customFormat="1" ht="21.75" customHeight="1">
      <c r="A258" s="31"/>
      <c r="B258" s="32"/>
      <c r="C258" s="198" t="s">
        <v>746</v>
      </c>
      <c r="D258" s="198" t="s">
        <v>177</v>
      </c>
      <c r="E258" s="199" t="s">
        <v>747</v>
      </c>
      <c r="F258" s="200" t="s">
        <v>748</v>
      </c>
      <c r="G258" s="201" t="s">
        <v>241</v>
      </c>
      <c r="H258" s="202">
        <v>301.80799999999999</v>
      </c>
      <c r="I258" s="203"/>
      <c r="J258" s="204">
        <f t="shared" si="80"/>
        <v>0</v>
      </c>
      <c r="K258" s="205"/>
      <c r="L258" s="206"/>
      <c r="M258" s="207" t="s">
        <v>1</v>
      </c>
      <c r="N258" s="208" t="s">
        <v>40</v>
      </c>
      <c r="O258" s="68"/>
      <c r="P258" s="194">
        <f t="shared" si="81"/>
        <v>0</v>
      </c>
      <c r="Q258" s="194">
        <v>5.0000000000000002E-5</v>
      </c>
      <c r="R258" s="194">
        <f t="shared" si="82"/>
        <v>1.50904E-2</v>
      </c>
      <c r="S258" s="194">
        <v>0</v>
      </c>
      <c r="T258" s="195">
        <f t="shared" si="8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315</v>
      </c>
      <c r="AT258" s="196" t="s">
        <v>177</v>
      </c>
      <c r="AU258" s="196" t="s">
        <v>85</v>
      </c>
      <c r="AY258" s="14" t="s">
        <v>132</v>
      </c>
      <c r="BE258" s="197">
        <f t="shared" si="84"/>
        <v>0</v>
      </c>
      <c r="BF258" s="197">
        <f t="shared" si="85"/>
        <v>0</v>
      </c>
      <c r="BG258" s="197">
        <f t="shared" si="86"/>
        <v>0</v>
      </c>
      <c r="BH258" s="197">
        <f t="shared" si="87"/>
        <v>0</v>
      </c>
      <c r="BI258" s="197">
        <f t="shared" si="88"/>
        <v>0</v>
      </c>
      <c r="BJ258" s="14" t="s">
        <v>83</v>
      </c>
      <c r="BK258" s="197">
        <f t="shared" si="89"/>
        <v>0</v>
      </c>
      <c r="BL258" s="14" t="s">
        <v>134</v>
      </c>
      <c r="BM258" s="196" t="s">
        <v>749</v>
      </c>
    </row>
    <row r="259" spans="1:65" s="2" customFormat="1" ht="44.25" customHeight="1">
      <c r="A259" s="31"/>
      <c r="B259" s="32"/>
      <c r="C259" s="184" t="s">
        <v>750</v>
      </c>
      <c r="D259" s="184" t="s">
        <v>135</v>
      </c>
      <c r="E259" s="185" t="s">
        <v>751</v>
      </c>
      <c r="F259" s="186" t="s">
        <v>752</v>
      </c>
      <c r="G259" s="187" t="s">
        <v>138</v>
      </c>
      <c r="H259" s="188">
        <v>0.88</v>
      </c>
      <c r="I259" s="189"/>
      <c r="J259" s="190">
        <f t="shared" si="80"/>
        <v>0</v>
      </c>
      <c r="K259" s="191"/>
      <c r="L259" s="36"/>
      <c r="M259" s="192" t="s">
        <v>1</v>
      </c>
      <c r="N259" s="193" t="s">
        <v>40</v>
      </c>
      <c r="O259" s="68"/>
      <c r="P259" s="194">
        <f t="shared" si="81"/>
        <v>0</v>
      </c>
      <c r="Q259" s="194">
        <v>0</v>
      </c>
      <c r="R259" s="194">
        <f t="shared" si="82"/>
        <v>0</v>
      </c>
      <c r="S259" s="194">
        <v>0</v>
      </c>
      <c r="T259" s="195">
        <f t="shared" si="8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134</v>
      </c>
      <c r="AT259" s="196" t="s">
        <v>135</v>
      </c>
      <c r="AU259" s="196" t="s">
        <v>85</v>
      </c>
      <c r="AY259" s="14" t="s">
        <v>132</v>
      </c>
      <c r="BE259" s="197">
        <f t="shared" si="84"/>
        <v>0</v>
      </c>
      <c r="BF259" s="197">
        <f t="shared" si="85"/>
        <v>0</v>
      </c>
      <c r="BG259" s="197">
        <f t="shared" si="86"/>
        <v>0</v>
      </c>
      <c r="BH259" s="197">
        <f t="shared" si="87"/>
        <v>0</v>
      </c>
      <c r="BI259" s="197">
        <f t="shared" si="88"/>
        <v>0</v>
      </c>
      <c r="BJ259" s="14" t="s">
        <v>83</v>
      </c>
      <c r="BK259" s="197">
        <f t="shared" si="89"/>
        <v>0</v>
      </c>
      <c r="BL259" s="14" t="s">
        <v>134</v>
      </c>
      <c r="BM259" s="196" t="s">
        <v>753</v>
      </c>
    </row>
    <row r="260" spans="1:65" s="12" customFormat="1" ht="22.9" customHeight="1">
      <c r="B260" s="168"/>
      <c r="C260" s="169"/>
      <c r="D260" s="170" t="s">
        <v>74</v>
      </c>
      <c r="E260" s="182" t="s">
        <v>754</v>
      </c>
      <c r="F260" s="182" t="s">
        <v>755</v>
      </c>
      <c r="G260" s="169"/>
      <c r="H260" s="169"/>
      <c r="I260" s="172"/>
      <c r="J260" s="183">
        <f>BK260</f>
        <v>0</v>
      </c>
      <c r="K260" s="169"/>
      <c r="L260" s="174"/>
      <c r="M260" s="175"/>
      <c r="N260" s="176"/>
      <c r="O260" s="176"/>
      <c r="P260" s="177">
        <f>SUM(P261:P267)</f>
        <v>0</v>
      </c>
      <c r="Q260" s="176"/>
      <c r="R260" s="177">
        <f>SUM(R261:R267)</f>
        <v>0.13591250000000002</v>
      </c>
      <c r="S260" s="176"/>
      <c r="T260" s="178">
        <f>SUM(T261:T267)</f>
        <v>0</v>
      </c>
      <c r="AR260" s="179" t="s">
        <v>85</v>
      </c>
      <c r="AT260" s="180" t="s">
        <v>74</v>
      </c>
      <c r="AU260" s="180" t="s">
        <v>83</v>
      </c>
      <c r="AY260" s="179" t="s">
        <v>132</v>
      </c>
      <c r="BK260" s="181">
        <f>SUM(BK261:BK267)</f>
        <v>0</v>
      </c>
    </row>
    <row r="261" spans="1:65" s="2" customFormat="1" ht="21.75" customHeight="1">
      <c r="A261" s="31"/>
      <c r="B261" s="32"/>
      <c r="C261" s="184" t="s">
        <v>756</v>
      </c>
      <c r="D261" s="184" t="s">
        <v>135</v>
      </c>
      <c r="E261" s="185" t="s">
        <v>757</v>
      </c>
      <c r="F261" s="186" t="s">
        <v>758</v>
      </c>
      <c r="G261" s="187" t="s">
        <v>241</v>
      </c>
      <c r="H261" s="188">
        <v>11.5</v>
      </c>
      <c r="I261" s="189"/>
      <c r="J261" s="190">
        <f t="shared" ref="J261:J267" si="90">ROUND(I261*H261,2)</f>
        <v>0</v>
      </c>
      <c r="K261" s="191"/>
      <c r="L261" s="36"/>
      <c r="M261" s="192" t="s">
        <v>1</v>
      </c>
      <c r="N261" s="193" t="s">
        <v>40</v>
      </c>
      <c r="O261" s="68"/>
      <c r="P261" s="194">
        <f t="shared" ref="P261:P267" si="91">O261*H261</f>
        <v>0</v>
      </c>
      <c r="Q261" s="194">
        <v>1.42E-3</v>
      </c>
      <c r="R261" s="194">
        <f t="shared" ref="R261:R267" si="92">Q261*H261</f>
        <v>1.6330000000000001E-2</v>
      </c>
      <c r="S261" s="194">
        <v>0</v>
      </c>
      <c r="T261" s="195">
        <f t="shared" ref="T261:T267" si="93"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134</v>
      </c>
      <c r="AT261" s="196" t="s">
        <v>135</v>
      </c>
      <c r="AU261" s="196" t="s">
        <v>85</v>
      </c>
      <c r="AY261" s="14" t="s">
        <v>132</v>
      </c>
      <c r="BE261" s="197">
        <f t="shared" ref="BE261:BE267" si="94">IF(N261="základní",J261,0)</f>
        <v>0</v>
      </c>
      <c r="BF261" s="197">
        <f t="shared" ref="BF261:BF267" si="95">IF(N261="snížená",J261,0)</f>
        <v>0</v>
      </c>
      <c r="BG261" s="197">
        <f t="shared" ref="BG261:BG267" si="96">IF(N261="zákl. přenesená",J261,0)</f>
        <v>0</v>
      </c>
      <c r="BH261" s="197">
        <f t="shared" ref="BH261:BH267" si="97">IF(N261="sníž. přenesená",J261,0)</f>
        <v>0</v>
      </c>
      <c r="BI261" s="197">
        <f t="shared" ref="BI261:BI267" si="98">IF(N261="nulová",J261,0)</f>
        <v>0</v>
      </c>
      <c r="BJ261" s="14" t="s">
        <v>83</v>
      </c>
      <c r="BK261" s="197">
        <f t="shared" ref="BK261:BK267" si="99">ROUND(I261*H261,2)</f>
        <v>0</v>
      </c>
      <c r="BL261" s="14" t="s">
        <v>134</v>
      </c>
      <c r="BM261" s="196" t="s">
        <v>759</v>
      </c>
    </row>
    <row r="262" spans="1:65" s="2" customFormat="1" ht="21.75" customHeight="1">
      <c r="A262" s="31"/>
      <c r="B262" s="32"/>
      <c r="C262" s="184" t="s">
        <v>760</v>
      </c>
      <c r="D262" s="184" t="s">
        <v>135</v>
      </c>
      <c r="E262" s="185" t="s">
        <v>761</v>
      </c>
      <c r="F262" s="186" t="s">
        <v>762</v>
      </c>
      <c r="G262" s="187" t="s">
        <v>241</v>
      </c>
      <c r="H262" s="188">
        <v>10.5</v>
      </c>
      <c r="I262" s="189"/>
      <c r="J262" s="190">
        <f t="shared" si="90"/>
        <v>0</v>
      </c>
      <c r="K262" s="191"/>
      <c r="L262" s="36"/>
      <c r="M262" s="192" t="s">
        <v>1</v>
      </c>
      <c r="N262" s="193" t="s">
        <v>40</v>
      </c>
      <c r="O262" s="68"/>
      <c r="P262" s="194">
        <f t="shared" si="91"/>
        <v>0</v>
      </c>
      <c r="Q262" s="194">
        <v>7.4400000000000004E-3</v>
      </c>
      <c r="R262" s="194">
        <f t="shared" si="92"/>
        <v>7.8120000000000009E-2</v>
      </c>
      <c r="S262" s="194">
        <v>0</v>
      </c>
      <c r="T262" s="195">
        <f t="shared" si="9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134</v>
      </c>
      <c r="AT262" s="196" t="s">
        <v>135</v>
      </c>
      <c r="AU262" s="196" t="s">
        <v>85</v>
      </c>
      <c r="AY262" s="14" t="s">
        <v>132</v>
      </c>
      <c r="BE262" s="197">
        <f t="shared" si="94"/>
        <v>0</v>
      </c>
      <c r="BF262" s="197">
        <f t="shared" si="95"/>
        <v>0</v>
      </c>
      <c r="BG262" s="197">
        <f t="shared" si="96"/>
        <v>0</v>
      </c>
      <c r="BH262" s="197">
        <f t="shared" si="97"/>
        <v>0</v>
      </c>
      <c r="BI262" s="197">
        <f t="shared" si="98"/>
        <v>0</v>
      </c>
      <c r="BJ262" s="14" t="s">
        <v>83</v>
      </c>
      <c r="BK262" s="197">
        <f t="shared" si="99"/>
        <v>0</v>
      </c>
      <c r="BL262" s="14" t="s">
        <v>134</v>
      </c>
      <c r="BM262" s="196" t="s">
        <v>763</v>
      </c>
    </row>
    <row r="263" spans="1:65" s="2" customFormat="1" ht="21.75" customHeight="1">
      <c r="A263" s="31"/>
      <c r="B263" s="32"/>
      <c r="C263" s="184" t="s">
        <v>764</v>
      </c>
      <c r="D263" s="184" t="s">
        <v>135</v>
      </c>
      <c r="E263" s="185" t="s">
        <v>765</v>
      </c>
      <c r="F263" s="186" t="s">
        <v>766</v>
      </c>
      <c r="G263" s="187" t="s">
        <v>241</v>
      </c>
      <c r="H263" s="188">
        <v>12.5</v>
      </c>
      <c r="I263" s="189"/>
      <c r="J263" s="190">
        <f t="shared" si="90"/>
        <v>0</v>
      </c>
      <c r="K263" s="191"/>
      <c r="L263" s="36"/>
      <c r="M263" s="192" t="s">
        <v>1</v>
      </c>
      <c r="N263" s="193" t="s">
        <v>40</v>
      </c>
      <c r="O263" s="68"/>
      <c r="P263" s="194">
        <f t="shared" si="91"/>
        <v>0</v>
      </c>
      <c r="Q263" s="194">
        <v>4.6999999999999999E-4</v>
      </c>
      <c r="R263" s="194">
        <f t="shared" si="92"/>
        <v>5.875E-3</v>
      </c>
      <c r="S263" s="194">
        <v>0</v>
      </c>
      <c r="T263" s="195">
        <f t="shared" si="9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134</v>
      </c>
      <c r="AT263" s="196" t="s">
        <v>135</v>
      </c>
      <c r="AU263" s="196" t="s">
        <v>85</v>
      </c>
      <c r="AY263" s="14" t="s">
        <v>132</v>
      </c>
      <c r="BE263" s="197">
        <f t="shared" si="94"/>
        <v>0</v>
      </c>
      <c r="BF263" s="197">
        <f t="shared" si="95"/>
        <v>0</v>
      </c>
      <c r="BG263" s="197">
        <f t="shared" si="96"/>
        <v>0</v>
      </c>
      <c r="BH263" s="197">
        <f t="shared" si="97"/>
        <v>0</v>
      </c>
      <c r="BI263" s="197">
        <f t="shared" si="98"/>
        <v>0</v>
      </c>
      <c r="BJ263" s="14" t="s">
        <v>83</v>
      </c>
      <c r="BK263" s="197">
        <f t="shared" si="99"/>
        <v>0</v>
      </c>
      <c r="BL263" s="14" t="s">
        <v>134</v>
      </c>
      <c r="BM263" s="196" t="s">
        <v>767</v>
      </c>
    </row>
    <row r="264" spans="1:65" s="2" customFormat="1" ht="21.75" customHeight="1">
      <c r="A264" s="31"/>
      <c r="B264" s="32"/>
      <c r="C264" s="184" t="s">
        <v>768</v>
      </c>
      <c r="D264" s="184" t="s">
        <v>135</v>
      </c>
      <c r="E264" s="185" t="s">
        <v>769</v>
      </c>
      <c r="F264" s="186" t="s">
        <v>770</v>
      </c>
      <c r="G264" s="187" t="s">
        <v>241</v>
      </c>
      <c r="H264" s="188">
        <v>48.75</v>
      </c>
      <c r="I264" s="189"/>
      <c r="J264" s="190">
        <f t="shared" si="90"/>
        <v>0</v>
      </c>
      <c r="K264" s="191"/>
      <c r="L264" s="36"/>
      <c r="M264" s="192" t="s">
        <v>1</v>
      </c>
      <c r="N264" s="193" t="s">
        <v>40</v>
      </c>
      <c r="O264" s="68"/>
      <c r="P264" s="194">
        <f t="shared" si="91"/>
        <v>0</v>
      </c>
      <c r="Q264" s="194">
        <v>7.2999999999999996E-4</v>
      </c>
      <c r="R264" s="194">
        <f t="shared" si="92"/>
        <v>3.5587500000000001E-2</v>
      </c>
      <c r="S264" s="194">
        <v>0</v>
      </c>
      <c r="T264" s="195">
        <f t="shared" si="9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134</v>
      </c>
      <c r="AT264" s="196" t="s">
        <v>135</v>
      </c>
      <c r="AU264" s="196" t="s">
        <v>85</v>
      </c>
      <c r="AY264" s="14" t="s">
        <v>132</v>
      </c>
      <c r="BE264" s="197">
        <f t="shared" si="94"/>
        <v>0</v>
      </c>
      <c r="BF264" s="197">
        <f t="shared" si="95"/>
        <v>0</v>
      </c>
      <c r="BG264" s="197">
        <f t="shared" si="96"/>
        <v>0</v>
      </c>
      <c r="BH264" s="197">
        <f t="shared" si="97"/>
        <v>0</v>
      </c>
      <c r="BI264" s="197">
        <f t="shared" si="98"/>
        <v>0</v>
      </c>
      <c r="BJ264" s="14" t="s">
        <v>83</v>
      </c>
      <c r="BK264" s="197">
        <f t="shared" si="99"/>
        <v>0</v>
      </c>
      <c r="BL264" s="14" t="s">
        <v>134</v>
      </c>
      <c r="BM264" s="196" t="s">
        <v>771</v>
      </c>
    </row>
    <row r="265" spans="1:65" s="2" customFormat="1" ht="21.75" customHeight="1">
      <c r="A265" s="31"/>
      <c r="B265" s="32"/>
      <c r="C265" s="184" t="s">
        <v>772</v>
      </c>
      <c r="D265" s="184" t="s">
        <v>135</v>
      </c>
      <c r="E265" s="185" t="s">
        <v>773</v>
      </c>
      <c r="F265" s="186" t="s">
        <v>774</v>
      </c>
      <c r="G265" s="187" t="s">
        <v>361</v>
      </c>
      <c r="H265" s="188">
        <v>3</v>
      </c>
      <c r="I265" s="189"/>
      <c r="J265" s="190">
        <f t="shared" si="90"/>
        <v>0</v>
      </c>
      <c r="K265" s="191"/>
      <c r="L265" s="36"/>
      <c r="M265" s="192" t="s">
        <v>1</v>
      </c>
      <c r="N265" s="193" t="s">
        <v>40</v>
      </c>
      <c r="O265" s="68"/>
      <c r="P265" s="194">
        <f t="shared" si="91"/>
        <v>0</v>
      </c>
      <c r="Q265" s="194">
        <v>0</v>
      </c>
      <c r="R265" s="194">
        <f t="shared" si="92"/>
        <v>0</v>
      </c>
      <c r="S265" s="194">
        <v>0</v>
      </c>
      <c r="T265" s="195">
        <f t="shared" si="9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134</v>
      </c>
      <c r="AT265" s="196" t="s">
        <v>135</v>
      </c>
      <c r="AU265" s="196" t="s">
        <v>85</v>
      </c>
      <c r="AY265" s="14" t="s">
        <v>132</v>
      </c>
      <c r="BE265" s="197">
        <f t="shared" si="94"/>
        <v>0</v>
      </c>
      <c r="BF265" s="197">
        <f t="shared" si="95"/>
        <v>0</v>
      </c>
      <c r="BG265" s="197">
        <f t="shared" si="96"/>
        <v>0</v>
      </c>
      <c r="BH265" s="197">
        <f t="shared" si="97"/>
        <v>0</v>
      </c>
      <c r="BI265" s="197">
        <f t="shared" si="98"/>
        <v>0</v>
      </c>
      <c r="BJ265" s="14" t="s">
        <v>83</v>
      </c>
      <c r="BK265" s="197">
        <f t="shared" si="99"/>
        <v>0</v>
      </c>
      <c r="BL265" s="14" t="s">
        <v>134</v>
      </c>
      <c r="BM265" s="196" t="s">
        <v>775</v>
      </c>
    </row>
    <row r="266" spans="1:65" s="2" customFormat="1" ht="21.75" customHeight="1">
      <c r="A266" s="31"/>
      <c r="B266" s="32"/>
      <c r="C266" s="184" t="s">
        <v>776</v>
      </c>
      <c r="D266" s="184" t="s">
        <v>135</v>
      </c>
      <c r="E266" s="185" t="s">
        <v>777</v>
      </c>
      <c r="F266" s="186" t="s">
        <v>778</v>
      </c>
      <c r="G266" s="187" t="s">
        <v>241</v>
      </c>
      <c r="H266" s="188">
        <v>82.75</v>
      </c>
      <c r="I266" s="189"/>
      <c r="J266" s="190">
        <f t="shared" si="90"/>
        <v>0</v>
      </c>
      <c r="K266" s="191"/>
      <c r="L266" s="36"/>
      <c r="M266" s="192" t="s">
        <v>1</v>
      </c>
      <c r="N266" s="193" t="s">
        <v>40</v>
      </c>
      <c r="O266" s="68"/>
      <c r="P266" s="194">
        <f t="shared" si="91"/>
        <v>0</v>
      </c>
      <c r="Q266" s="194">
        <v>0</v>
      </c>
      <c r="R266" s="194">
        <f t="shared" si="92"/>
        <v>0</v>
      </c>
      <c r="S266" s="194">
        <v>0</v>
      </c>
      <c r="T266" s="195">
        <f t="shared" si="9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134</v>
      </c>
      <c r="AT266" s="196" t="s">
        <v>135</v>
      </c>
      <c r="AU266" s="196" t="s">
        <v>85</v>
      </c>
      <c r="AY266" s="14" t="s">
        <v>132</v>
      </c>
      <c r="BE266" s="197">
        <f t="shared" si="94"/>
        <v>0</v>
      </c>
      <c r="BF266" s="197">
        <f t="shared" si="95"/>
        <v>0</v>
      </c>
      <c r="BG266" s="197">
        <f t="shared" si="96"/>
        <v>0</v>
      </c>
      <c r="BH266" s="197">
        <f t="shared" si="97"/>
        <v>0</v>
      </c>
      <c r="BI266" s="197">
        <f t="shared" si="98"/>
        <v>0</v>
      </c>
      <c r="BJ266" s="14" t="s">
        <v>83</v>
      </c>
      <c r="BK266" s="197">
        <f t="shared" si="99"/>
        <v>0</v>
      </c>
      <c r="BL266" s="14" t="s">
        <v>134</v>
      </c>
      <c r="BM266" s="196" t="s">
        <v>779</v>
      </c>
    </row>
    <row r="267" spans="1:65" s="2" customFormat="1" ht="44.25" customHeight="1">
      <c r="A267" s="31"/>
      <c r="B267" s="32"/>
      <c r="C267" s="184" t="s">
        <v>780</v>
      </c>
      <c r="D267" s="184" t="s">
        <v>135</v>
      </c>
      <c r="E267" s="185" t="s">
        <v>781</v>
      </c>
      <c r="F267" s="186" t="s">
        <v>782</v>
      </c>
      <c r="G267" s="187" t="s">
        <v>138</v>
      </c>
      <c r="H267" s="188">
        <v>0.13600000000000001</v>
      </c>
      <c r="I267" s="189"/>
      <c r="J267" s="190">
        <f t="shared" si="90"/>
        <v>0</v>
      </c>
      <c r="K267" s="191"/>
      <c r="L267" s="36"/>
      <c r="M267" s="192" t="s">
        <v>1</v>
      </c>
      <c r="N267" s="193" t="s">
        <v>40</v>
      </c>
      <c r="O267" s="68"/>
      <c r="P267" s="194">
        <f t="shared" si="91"/>
        <v>0</v>
      </c>
      <c r="Q267" s="194">
        <v>0</v>
      </c>
      <c r="R267" s="194">
        <f t="shared" si="92"/>
        <v>0</v>
      </c>
      <c r="S267" s="194">
        <v>0</v>
      </c>
      <c r="T267" s="195">
        <f t="shared" si="9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134</v>
      </c>
      <c r="AT267" s="196" t="s">
        <v>135</v>
      </c>
      <c r="AU267" s="196" t="s">
        <v>85</v>
      </c>
      <c r="AY267" s="14" t="s">
        <v>132</v>
      </c>
      <c r="BE267" s="197">
        <f t="shared" si="94"/>
        <v>0</v>
      </c>
      <c r="BF267" s="197">
        <f t="shared" si="95"/>
        <v>0</v>
      </c>
      <c r="BG267" s="197">
        <f t="shared" si="96"/>
        <v>0</v>
      </c>
      <c r="BH267" s="197">
        <f t="shared" si="97"/>
        <v>0</v>
      </c>
      <c r="BI267" s="197">
        <f t="shared" si="98"/>
        <v>0</v>
      </c>
      <c r="BJ267" s="14" t="s">
        <v>83</v>
      </c>
      <c r="BK267" s="197">
        <f t="shared" si="99"/>
        <v>0</v>
      </c>
      <c r="BL267" s="14" t="s">
        <v>134</v>
      </c>
      <c r="BM267" s="196" t="s">
        <v>783</v>
      </c>
    </row>
    <row r="268" spans="1:65" s="12" customFormat="1" ht="22.9" customHeight="1">
      <c r="B268" s="168"/>
      <c r="C268" s="169"/>
      <c r="D268" s="170" t="s">
        <v>74</v>
      </c>
      <c r="E268" s="182" t="s">
        <v>784</v>
      </c>
      <c r="F268" s="182" t="s">
        <v>785</v>
      </c>
      <c r="G268" s="169"/>
      <c r="H268" s="169"/>
      <c r="I268" s="172"/>
      <c r="J268" s="183">
        <f>BK268</f>
        <v>0</v>
      </c>
      <c r="K268" s="169"/>
      <c r="L268" s="174"/>
      <c r="M268" s="175"/>
      <c r="N268" s="176"/>
      <c r="O268" s="176"/>
      <c r="P268" s="177">
        <f>SUM(P269:P275)</f>
        <v>0</v>
      </c>
      <c r="Q268" s="176"/>
      <c r="R268" s="177">
        <f>SUM(R269:R275)</f>
        <v>5.8140000000000004E-2</v>
      </c>
      <c r="S268" s="176"/>
      <c r="T268" s="178">
        <f>SUM(T269:T275)</f>
        <v>0</v>
      </c>
      <c r="AR268" s="179" t="s">
        <v>85</v>
      </c>
      <c r="AT268" s="180" t="s">
        <v>74</v>
      </c>
      <c r="AU268" s="180" t="s">
        <v>83</v>
      </c>
      <c r="AY268" s="179" t="s">
        <v>132</v>
      </c>
      <c r="BK268" s="181">
        <f>SUM(BK269:BK275)</f>
        <v>0</v>
      </c>
    </row>
    <row r="269" spans="1:65" s="2" customFormat="1" ht="33" customHeight="1">
      <c r="A269" s="31"/>
      <c r="B269" s="32"/>
      <c r="C269" s="184" t="s">
        <v>786</v>
      </c>
      <c r="D269" s="184" t="s">
        <v>135</v>
      </c>
      <c r="E269" s="185" t="s">
        <v>787</v>
      </c>
      <c r="F269" s="186" t="s">
        <v>788</v>
      </c>
      <c r="G269" s="187" t="s">
        <v>241</v>
      </c>
      <c r="H269" s="188">
        <v>26.5</v>
      </c>
      <c r="I269" s="189"/>
      <c r="J269" s="190">
        <f t="shared" ref="J269:J275" si="100">ROUND(I269*H269,2)</f>
        <v>0</v>
      </c>
      <c r="K269" s="191"/>
      <c r="L269" s="36"/>
      <c r="M269" s="192" t="s">
        <v>1</v>
      </c>
      <c r="N269" s="193" t="s">
        <v>40</v>
      </c>
      <c r="O269" s="68"/>
      <c r="P269" s="194">
        <f t="shared" ref="P269:P275" si="101">O269*H269</f>
        <v>0</v>
      </c>
      <c r="Q269" s="194">
        <v>8.4000000000000003E-4</v>
      </c>
      <c r="R269" s="194">
        <f t="shared" ref="R269:R275" si="102">Q269*H269</f>
        <v>2.2260000000000002E-2</v>
      </c>
      <c r="S269" s="194">
        <v>0</v>
      </c>
      <c r="T269" s="195">
        <f t="shared" ref="T269:T275" si="103"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134</v>
      </c>
      <c r="AT269" s="196" t="s">
        <v>135</v>
      </c>
      <c r="AU269" s="196" t="s">
        <v>85</v>
      </c>
      <c r="AY269" s="14" t="s">
        <v>132</v>
      </c>
      <c r="BE269" s="197">
        <f t="shared" ref="BE269:BE275" si="104">IF(N269="základní",J269,0)</f>
        <v>0</v>
      </c>
      <c r="BF269" s="197">
        <f t="shared" ref="BF269:BF275" si="105">IF(N269="snížená",J269,0)</f>
        <v>0</v>
      </c>
      <c r="BG269" s="197">
        <f t="shared" ref="BG269:BG275" si="106">IF(N269="zákl. přenesená",J269,0)</f>
        <v>0</v>
      </c>
      <c r="BH269" s="197">
        <f t="shared" ref="BH269:BH275" si="107">IF(N269="sníž. přenesená",J269,0)</f>
        <v>0</v>
      </c>
      <c r="BI269" s="197">
        <f t="shared" ref="BI269:BI275" si="108">IF(N269="nulová",J269,0)</f>
        <v>0</v>
      </c>
      <c r="BJ269" s="14" t="s">
        <v>83</v>
      </c>
      <c r="BK269" s="197">
        <f t="shared" ref="BK269:BK275" si="109">ROUND(I269*H269,2)</f>
        <v>0</v>
      </c>
      <c r="BL269" s="14" t="s">
        <v>134</v>
      </c>
      <c r="BM269" s="196" t="s">
        <v>789</v>
      </c>
    </row>
    <row r="270" spans="1:65" s="2" customFormat="1" ht="33" customHeight="1">
      <c r="A270" s="31"/>
      <c r="B270" s="32"/>
      <c r="C270" s="184" t="s">
        <v>790</v>
      </c>
      <c r="D270" s="184" t="s">
        <v>135</v>
      </c>
      <c r="E270" s="185" t="s">
        <v>791</v>
      </c>
      <c r="F270" s="186" t="s">
        <v>792</v>
      </c>
      <c r="G270" s="187" t="s">
        <v>241</v>
      </c>
      <c r="H270" s="188">
        <v>10.5</v>
      </c>
      <c r="I270" s="189"/>
      <c r="J270" s="190">
        <f t="shared" si="100"/>
        <v>0</v>
      </c>
      <c r="K270" s="191"/>
      <c r="L270" s="36"/>
      <c r="M270" s="192" t="s">
        <v>1</v>
      </c>
      <c r="N270" s="193" t="s">
        <v>40</v>
      </c>
      <c r="O270" s="68"/>
      <c r="P270" s="194">
        <f t="shared" si="101"/>
        <v>0</v>
      </c>
      <c r="Q270" s="194">
        <v>1.16E-3</v>
      </c>
      <c r="R270" s="194">
        <f t="shared" si="102"/>
        <v>1.218E-2</v>
      </c>
      <c r="S270" s="194">
        <v>0</v>
      </c>
      <c r="T270" s="195">
        <f t="shared" si="10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134</v>
      </c>
      <c r="AT270" s="196" t="s">
        <v>135</v>
      </c>
      <c r="AU270" s="196" t="s">
        <v>85</v>
      </c>
      <c r="AY270" s="14" t="s">
        <v>132</v>
      </c>
      <c r="BE270" s="197">
        <f t="shared" si="104"/>
        <v>0</v>
      </c>
      <c r="BF270" s="197">
        <f t="shared" si="105"/>
        <v>0</v>
      </c>
      <c r="BG270" s="197">
        <f t="shared" si="106"/>
        <v>0</v>
      </c>
      <c r="BH270" s="197">
        <f t="shared" si="107"/>
        <v>0</v>
      </c>
      <c r="BI270" s="197">
        <f t="shared" si="108"/>
        <v>0</v>
      </c>
      <c r="BJ270" s="14" t="s">
        <v>83</v>
      </c>
      <c r="BK270" s="197">
        <f t="shared" si="109"/>
        <v>0</v>
      </c>
      <c r="BL270" s="14" t="s">
        <v>134</v>
      </c>
      <c r="BM270" s="196" t="s">
        <v>793</v>
      </c>
    </row>
    <row r="271" spans="1:65" s="2" customFormat="1" ht="33" customHeight="1">
      <c r="A271" s="31"/>
      <c r="B271" s="32"/>
      <c r="C271" s="184" t="s">
        <v>794</v>
      </c>
      <c r="D271" s="184" t="s">
        <v>135</v>
      </c>
      <c r="E271" s="185" t="s">
        <v>795</v>
      </c>
      <c r="F271" s="186" t="s">
        <v>796</v>
      </c>
      <c r="G271" s="187" t="s">
        <v>361</v>
      </c>
      <c r="H271" s="188">
        <v>3</v>
      </c>
      <c r="I271" s="189"/>
      <c r="J271" s="190">
        <f t="shared" si="100"/>
        <v>0</v>
      </c>
      <c r="K271" s="191"/>
      <c r="L271" s="36"/>
      <c r="M271" s="192" t="s">
        <v>1</v>
      </c>
      <c r="N271" s="193" t="s">
        <v>40</v>
      </c>
      <c r="O271" s="68"/>
      <c r="P271" s="194">
        <f t="shared" si="101"/>
        <v>0</v>
      </c>
      <c r="Q271" s="194">
        <v>3.1E-4</v>
      </c>
      <c r="R271" s="194">
        <f t="shared" si="102"/>
        <v>9.3000000000000005E-4</v>
      </c>
      <c r="S271" s="194">
        <v>0</v>
      </c>
      <c r="T271" s="195">
        <f t="shared" si="10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134</v>
      </c>
      <c r="AT271" s="196" t="s">
        <v>135</v>
      </c>
      <c r="AU271" s="196" t="s">
        <v>85</v>
      </c>
      <c r="AY271" s="14" t="s">
        <v>132</v>
      </c>
      <c r="BE271" s="197">
        <f t="shared" si="104"/>
        <v>0</v>
      </c>
      <c r="BF271" s="197">
        <f t="shared" si="105"/>
        <v>0</v>
      </c>
      <c r="BG271" s="197">
        <f t="shared" si="106"/>
        <v>0</v>
      </c>
      <c r="BH271" s="197">
        <f t="shared" si="107"/>
        <v>0</v>
      </c>
      <c r="BI271" s="197">
        <f t="shared" si="108"/>
        <v>0</v>
      </c>
      <c r="BJ271" s="14" t="s">
        <v>83</v>
      </c>
      <c r="BK271" s="197">
        <f t="shared" si="109"/>
        <v>0</v>
      </c>
      <c r="BL271" s="14" t="s">
        <v>134</v>
      </c>
      <c r="BM271" s="196" t="s">
        <v>797</v>
      </c>
    </row>
    <row r="272" spans="1:65" s="2" customFormat="1" ht="21.75" customHeight="1">
      <c r="A272" s="31"/>
      <c r="B272" s="32"/>
      <c r="C272" s="184" t="s">
        <v>798</v>
      </c>
      <c r="D272" s="184" t="s">
        <v>135</v>
      </c>
      <c r="E272" s="185" t="s">
        <v>799</v>
      </c>
      <c r="F272" s="186" t="s">
        <v>800</v>
      </c>
      <c r="G272" s="187" t="s">
        <v>361</v>
      </c>
      <c r="H272" s="188">
        <v>10</v>
      </c>
      <c r="I272" s="189"/>
      <c r="J272" s="190">
        <f t="shared" si="100"/>
        <v>0</v>
      </c>
      <c r="K272" s="191"/>
      <c r="L272" s="36"/>
      <c r="M272" s="192" t="s">
        <v>1</v>
      </c>
      <c r="N272" s="193" t="s">
        <v>40</v>
      </c>
      <c r="O272" s="68"/>
      <c r="P272" s="194">
        <f t="shared" si="101"/>
        <v>0</v>
      </c>
      <c r="Q272" s="194">
        <v>7.6000000000000004E-4</v>
      </c>
      <c r="R272" s="194">
        <f t="shared" si="102"/>
        <v>7.6000000000000009E-3</v>
      </c>
      <c r="S272" s="194">
        <v>0</v>
      </c>
      <c r="T272" s="195">
        <f t="shared" si="10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134</v>
      </c>
      <c r="AT272" s="196" t="s">
        <v>135</v>
      </c>
      <c r="AU272" s="196" t="s">
        <v>85</v>
      </c>
      <c r="AY272" s="14" t="s">
        <v>132</v>
      </c>
      <c r="BE272" s="197">
        <f t="shared" si="104"/>
        <v>0</v>
      </c>
      <c r="BF272" s="197">
        <f t="shared" si="105"/>
        <v>0</v>
      </c>
      <c r="BG272" s="197">
        <f t="shared" si="106"/>
        <v>0</v>
      </c>
      <c r="BH272" s="197">
        <f t="shared" si="107"/>
        <v>0</v>
      </c>
      <c r="BI272" s="197">
        <f t="shared" si="108"/>
        <v>0</v>
      </c>
      <c r="BJ272" s="14" t="s">
        <v>83</v>
      </c>
      <c r="BK272" s="197">
        <f t="shared" si="109"/>
        <v>0</v>
      </c>
      <c r="BL272" s="14" t="s">
        <v>134</v>
      </c>
      <c r="BM272" s="196" t="s">
        <v>801</v>
      </c>
    </row>
    <row r="273" spans="1:65" s="2" customFormat="1" ht="33" customHeight="1">
      <c r="A273" s="31"/>
      <c r="B273" s="32"/>
      <c r="C273" s="184" t="s">
        <v>802</v>
      </c>
      <c r="D273" s="184" t="s">
        <v>135</v>
      </c>
      <c r="E273" s="185" t="s">
        <v>803</v>
      </c>
      <c r="F273" s="186" t="s">
        <v>804</v>
      </c>
      <c r="G273" s="187" t="s">
        <v>241</v>
      </c>
      <c r="H273" s="188">
        <v>37</v>
      </c>
      <c r="I273" s="189"/>
      <c r="J273" s="190">
        <f t="shared" si="100"/>
        <v>0</v>
      </c>
      <c r="K273" s="191"/>
      <c r="L273" s="36"/>
      <c r="M273" s="192" t="s">
        <v>1</v>
      </c>
      <c r="N273" s="193" t="s">
        <v>40</v>
      </c>
      <c r="O273" s="68"/>
      <c r="P273" s="194">
        <f t="shared" si="101"/>
        <v>0</v>
      </c>
      <c r="Q273" s="194">
        <v>4.0000000000000002E-4</v>
      </c>
      <c r="R273" s="194">
        <f t="shared" si="102"/>
        <v>1.4800000000000001E-2</v>
      </c>
      <c r="S273" s="194">
        <v>0</v>
      </c>
      <c r="T273" s="195">
        <f t="shared" si="10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134</v>
      </c>
      <c r="AT273" s="196" t="s">
        <v>135</v>
      </c>
      <c r="AU273" s="196" t="s">
        <v>85</v>
      </c>
      <c r="AY273" s="14" t="s">
        <v>132</v>
      </c>
      <c r="BE273" s="197">
        <f t="shared" si="104"/>
        <v>0</v>
      </c>
      <c r="BF273" s="197">
        <f t="shared" si="105"/>
        <v>0</v>
      </c>
      <c r="BG273" s="197">
        <f t="shared" si="106"/>
        <v>0</v>
      </c>
      <c r="BH273" s="197">
        <f t="shared" si="107"/>
        <v>0</v>
      </c>
      <c r="BI273" s="197">
        <f t="shared" si="108"/>
        <v>0</v>
      </c>
      <c r="BJ273" s="14" t="s">
        <v>83</v>
      </c>
      <c r="BK273" s="197">
        <f t="shared" si="109"/>
        <v>0</v>
      </c>
      <c r="BL273" s="14" t="s">
        <v>134</v>
      </c>
      <c r="BM273" s="196" t="s">
        <v>805</v>
      </c>
    </row>
    <row r="274" spans="1:65" s="2" customFormat="1" ht="33" customHeight="1">
      <c r="A274" s="31"/>
      <c r="B274" s="32"/>
      <c r="C274" s="184" t="s">
        <v>806</v>
      </c>
      <c r="D274" s="184" t="s">
        <v>135</v>
      </c>
      <c r="E274" s="185" t="s">
        <v>807</v>
      </c>
      <c r="F274" s="186" t="s">
        <v>808</v>
      </c>
      <c r="G274" s="187" t="s">
        <v>241</v>
      </c>
      <c r="H274" s="188">
        <v>37</v>
      </c>
      <c r="I274" s="189"/>
      <c r="J274" s="190">
        <f t="shared" si="100"/>
        <v>0</v>
      </c>
      <c r="K274" s="191"/>
      <c r="L274" s="36"/>
      <c r="M274" s="192" t="s">
        <v>1</v>
      </c>
      <c r="N274" s="193" t="s">
        <v>40</v>
      </c>
      <c r="O274" s="68"/>
      <c r="P274" s="194">
        <f t="shared" si="101"/>
        <v>0</v>
      </c>
      <c r="Q274" s="194">
        <v>1.0000000000000001E-5</v>
      </c>
      <c r="R274" s="194">
        <f t="shared" si="102"/>
        <v>3.7000000000000005E-4</v>
      </c>
      <c r="S274" s="194">
        <v>0</v>
      </c>
      <c r="T274" s="195">
        <f t="shared" si="10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134</v>
      </c>
      <c r="AT274" s="196" t="s">
        <v>135</v>
      </c>
      <c r="AU274" s="196" t="s">
        <v>85</v>
      </c>
      <c r="AY274" s="14" t="s">
        <v>132</v>
      </c>
      <c r="BE274" s="197">
        <f t="shared" si="104"/>
        <v>0</v>
      </c>
      <c r="BF274" s="197">
        <f t="shared" si="105"/>
        <v>0</v>
      </c>
      <c r="BG274" s="197">
        <f t="shared" si="106"/>
        <v>0</v>
      </c>
      <c r="BH274" s="197">
        <f t="shared" si="107"/>
        <v>0</v>
      </c>
      <c r="BI274" s="197">
        <f t="shared" si="108"/>
        <v>0</v>
      </c>
      <c r="BJ274" s="14" t="s">
        <v>83</v>
      </c>
      <c r="BK274" s="197">
        <f t="shared" si="109"/>
        <v>0</v>
      </c>
      <c r="BL274" s="14" t="s">
        <v>134</v>
      </c>
      <c r="BM274" s="196" t="s">
        <v>809</v>
      </c>
    </row>
    <row r="275" spans="1:65" s="2" customFormat="1" ht="44.25" customHeight="1">
      <c r="A275" s="31"/>
      <c r="B275" s="32"/>
      <c r="C275" s="184" t="s">
        <v>810</v>
      </c>
      <c r="D275" s="184" t="s">
        <v>135</v>
      </c>
      <c r="E275" s="185" t="s">
        <v>811</v>
      </c>
      <c r="F275" s="186" t="s">
        <v>812</v>
      </c>
      <c r="G275" s="187" t="s">
        <v>138</v>
      </c>
      <c r="H275" s="188">
        <v>5.8000000000000003E-2</v>
      </c>
      <c r="I275" s="189"/>
      <c r="J275" s="190">
        <f t="shared" si="100"/>
        <v>0</v>
      </c>
      <c r="K275" s="191"/>
      <c r="L275" s="36"/>
      <c r="M275" s="192" t="s">
        <v>1</v>
      </c>
      <c r="N275" s="193" t="s">
        <v>40</v>
      </c>
      <c r="O275" s="68"/>
      <c r="P275" s="194">
        <f t="shared" si="101"/>
        <v>0</v>
      </c>
      <c r="Q275" s="194">
        <v>0</v>
      </c>
      <c r="R275" s="194">
        <f t="shared" si="102"/>
        <v>0</v>
      </c>
      <c r="S275" s="194">
        <v>0</v>
      </c>
      <c r="T275" s="195">
        <f t="shared" si="10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134</v>
      </c>
      <c r="AT275" s="196" t="s">
        <v>135</v>
      </c>
      <c r="AU275" s="196" t="s">
        <v>85</v>
      </c>
      <c r="AY275" s="14" t="s">
        <v>132</v>
      </c>
      <c r="BE275" s="197">
        <f t="shared" si="104"/>
        <v>0</v>
      </c>
      <c r="BF275" s="197">
        <f t="shared" si="105"/>
        <v>0</v>
      </c>
      <c r="BG275" s="197">
        <f t="shared" si="106"/>
        <v>0</v>
      </c>
      <c r="BH275" s="197">
        <f t="shared" si="107"/>
        <v>0</v>
      </c>
      <c r="BI275" s="197">
        <f t="shared" si="108"/>
        <v>0</v>
      </c>
      <c r="BJ275" s="14" t="s">
        <v>83</v>
      </c>
      <c r="BK275" s="197">
        <f t="shared" si="109"/>
        <v>0</v>
      </c>
      <c r="BL275" s="14" t="s">
        <v>134</v>
      </c>
      <c r="BM275" s="196" t="s">
        <v>813</v>
      </c>
    </row>
    <row r="276" spans="1:65" s="12" customFormat="1" ht="22.9" customHeight="1">
      <c r="B276" s="168"/>
      <c r="C276" s="169"/>
      <c r="D276" s="170" t="s">
        <v>74</v>
      </c>
      <c r="E276" s="182" t="s">
        <v>814</v>
      </c>
      <c r="F276" s="182" t="s">
        <v>815</v>
      </c>
      <c r="G276" s="169"/>
      <c r="H276" s="169"/>
      <c r="I276" s="172"/>
      <c r="J276" s="183">
        <f>BK276</f>
        <v>0</v>
      </c>
      <c r="K276" s="169"/>
      <c r="L276" s="174"/>
      <c r="M276" s="175"/>
      <c r="N276" s="176"/>
      <c r="O276" s="176"/>
      <c r="P276" s="177">
        <f>SUM(P277:P283)</f>
        <v>0</v>
      </c>
      <c r="Q276" s="176"/>
      <c r="R276" s="177">
        <f>SUM(R277:R283)</f>
        <v>0.13608999999999996</v>
      </c>
      <c r="S276" s="176"/>
      <c r="T276" s="178">
        <f>SUM(T277:T283)</f>
        <v>0</v>
      </c>
      <c r="AR276" s="179" t="s">
        <v>85</v>
      </c>
      <c r="AT276" s="180" t="s">
        <v>74</v>
      </c>
      <c r="AU276" s="180" t="s">
        <v>83</v>
      </c>
      <c r="AY276" s="179" t="s">
        <v>132</v>
      </c>
      <c r="BK276" s="181">
        <f>SUM(BK277:BK283)</f>
        <v>0</v>
      </c>
    </row>
    <row r="277" spans="1:65" s="2" customFormat="1" ht="21.75" customHeight="1">
      <c r="A277" s="31"/>
      <c r="B277" s="32"/>
      <c r="C277" s="184" t="s">
        <v>816</v>
      </c>
      <c r="D277" s="184" t="s">
        <v>135</v>
      </c>
      <c r="E277" s="185" t="s">
        <v>817</v>
      </c>
      <c r="F277" s="186" t="s">
        <v>818</v>
      </c>
      <c r="G277" s="187" t="s">
        <v>819</v>
      </c>
      <c r="H277" s="188">
        <v>3</v>
      </c>
      <c r="I277" s="189"/>
      <c r="J277" s="190">
        <f t="shared" ref="J277:J283" si="110">ROUND(I277*H277,2)</f>
        <v>0</v>
      </c>
      <c r="K277" s="191"/>
      <c r="L277" s="36"/>
      <c r="M277" s="192" t="s">
        <v>1</v>
      </c>
      <c r="N277" s="193" t="s">
        <v>40</v>
      </c>
      <c r="O277" s="68"/>
      <c r="P277" s="194">
        <f t="shared" ref="P277:P283" si="111">O277*H277</f>
        <v>0</v>
      </c>
      <c r="Q277" s="194">
        <v>3.1919999999999997E-2</v>
      </c>
      <c r="R277" s="194">
        <f t="shared" ref="R277:R283" si="112">Q277*H277</f>
        <v>9.5759999999999984E-2</v>
      </c>
      <c r="S277" s="194">
        <v>0</v>
      </c>
      <c r="T277" s="195">
        <f t="shared" ref="T277:T283" si="113"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134</v>
      </c>
      <c r="AT277" s="196" t="s">
        <v>135</v>
      </c>
      <c r="AU277" s="196" t="s">
        <v>85</v>
      </c>
      <c r="AY277" s="14" t="s">
        <v>132</v>
      </c>
      <c r="BE277" s="197">
        <f t="shared" ref="BE277:BE283" si="114">IF(N277="základní",J277,0)</f>
        <v>0</v>
      </c>
      <c r="BF277" s="197">
        <f t="shared" ref="BF277:BF283" si="115">IF(N277="snížená",J277,0)</f>
        <v>0</v>
      </c>
      <c r="BG277" s="197">
        <f t="shared" ref="BG277:BG283" si="116">IF(N277="zákl. přenesená",J277,0)</f>
        <v>0</v>
      </c>
      <c r="BH277" s="197">
        <f t="shared" ref="BH277:BH283" si="117">IF(N277="sníž. přenesená",J277,0)</f>
        <v>0</v>
      </c>
      <c r="BI277" s="197">
        <f t="shared" ref="BI277:BI283" si="118">IF(N277="nulová",J277,0)</f>
        <v>0</v>
      </c>
      <c r="BJ277" s="14" t="s">
        <v>83</v>
      </c>
      <c r="BK277" s="197">
        <f t="shared" ref="BK277:BK283" si="119">ROUND(I277*H277,2)</f>
        <v>0</v>
      </c>
      <c r="BL277" s="14" t="s">
        <v>134</v>
      </c>
      <c r="BM277" s="196" t="s">
        <v>820</v>
      </c>
    </row>
    <row r="278" spans="1:65" s="2" customFormat="1" ht="33" customHeight="1">
      <c r="A278" s="31"/>
      <c r="B278" s="32"/>
      <c r="C278" s="184" t="s">
        <v>821</v>
      </c>
      <c r="D278" s="184" t="s">
        <v>135</v>
      </c>
      <c r="E278" s="185" t="s">
        <v>822</v>
      </c>
      <c r="F278" s="186" t="s">
        <v>823</v>
      </c>
      <c r="G278" s="187" t="s">
        <v>819</v>
      </c>
      <c r="H278" s="188">
        <v>2</v>
      </c>
      <c r="I278" s="189"/>
      <c r="J278" s="190">
        <f t="shared" si="110"/>
        <v>0</v>
      </c>
      <c r="K278" s="191"/>
      <c r="L278" s="36"/>
      <c r="M278" s="192" t="s">
        <v>1</v>
      </c>
      <c r="N278" s="193" t="s">
        <v>40</v>
      </c>
      <c r="O278" s="68"/>
      <c r="P278" s="194">
        <f t="shared" si="111"/>
        <v>0</v>
      </c>
      <c r="Q278" s="194">
        <v>9.4599999999999997E-3</v>
      </c>
      <c r="R278" s="194">
        <f t="shared" si="112"/>
        <v>1.8919999999999999E-2</v>
      </c>
      <c r="S278" s="194">
        <v>0</v>
      </c>
      <c r="T278" s="195">
        <f t="shared" si="11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134</v>
      </c>
      <c r="AT278" s="196" t="s">
        <v>135</v>
      </c>
      <c r="AU278" s="196" t="s">
        <v>85</v>
      </c>
      <c r="AY278" s="14" t="s">
        <v>132</v>
      </c>
      <c r="BE278" s="197">
        <f t="shared" si="114"/>
        <v>0</v>
      </c>
      <c r="BF278" s="197">
        <f t="shared" si="115"/>
        <v>0</v>
      </c>
      <c r="BG278" s="197">
        <f t="shared" si="116"/>
        <v>0</v>
      </c>
      <c r="BH278" s="197">
        <f t="shared" si="117"/>
        <v>0</v>
      </c>
      <c r="BI278" s="197">
        <f t="shared" si="118"/>
        <v>0</v>
      </c>
      <c r="BJ278" s="14" t="s">
        <v>83</v>
      </c>
      <c r="BK278" s="197">
        <f t="shared" si="119"/>
        <v>0</v>
      </c>
      <c r="BL278" s="14" t="s">
        <v>134</v>
      </c>
      <c r="BM278" s="196" t="s">
        <v>824</v>
      </c>
    </row>
    <row r="279" spans="1:65" s="2" customFormat="1" ht="21.75" customHeight="1">
      <c r="A279" s="31"/>
      <c r="B279" s="32"/>
      <c r="C279" s="184" t="s">
        <v>825</v>
      </c>
      <c r="D279" s="184" t="s">
        <v>135</v>
      </c>
      <c r="E279" s="185" t="s">
        <v>826</v>
      </c>
      <c r="F279" s="186" t="s">
        <v>827</v>
      </c>
      <c r="G279" s="187" t="s">
        <v>819</v>
      </c>
      <c r="H279" s="188">
        <v>3</v>
      </c>
      <c r="I279" s="189"/>
      <c r="J279" s="190">
        <f t="shared" si="110"/>
        <v>0</v>
      </c>
      <c r="K279" s="191"/>
      <c r="L279" s="36"/>
      <c r="M279" s="192" t="s">
        <v>1</v>
      </c>
      <c r="N279" s="193" t="s">
        <v>40</v>
      </c>
      <c r="O279" s="68"/>
      <c r="P279" s="194">
        <f t="shared" si="111"/>
        <v>0</v>
      </c>
      <c r="Q279" s="194">
        <v>5.1999999999999995E-4</v>
      </c>
      <c r="R279" s="194">
        <f t="shared" si="112"/>
        <v>1.5599999999999998E-3</v>
      </c>
      <c r="S279" s="194">
        <v>0</v>
      </c>
      <c r="T279" s="195">
        <f t="shared" si="11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134</v>
      </c>
      <c r="AT279" s="196" t="s">
        <v>135</v>
      </c>
      <c r="AU279" s="196" t="s">
        <v>85</v>
      </c>
      <c r="AY279" s="14" t="s">
        <v>132</v>
      </c>
      <c r="BE279" s="197">
        <f t="shared" si="114"/>
        <v>0</v>
      </c>
      <c r="BF279" s="197">
        <f t="shared" si="115"/>
        <v>0</v>
      </c>
      <c r="BG279" s="197">
        <f t="shared" si="116"/>
        <v>0</v>
      </c>
      <c r="BH279" s="197">
        <f t="shared" si="117"/>
        <v>0</v>
      </c>
      <c r="BI279" s="197">
        <f t="shared" si="118"/>
        <v>0</v>
      </c>
      <c r="BJ279" s="14" t="s">
        <v>83</v>
      </c>
      <c r="BK279" s="197">
        <f t="shared" si="119"/>
        <v>0</v>
      </c>
      <c r="BL279" s="14" t="s">
        <v>134</v>
      </c>
      <c r="BM279" s="196" t="s">
        <v>828</v>
      </c>
    </row>
    <row r="280" spans="1:65" s="2" customFormat="1" ht="21.75" customHeight="1">
      <c r="A280" s="31"/>
      <c r="B280" s="32"/>
      <c r="C280" s="184" t="s">
        <v>829</v>
      </c>
      <c r="D280" s="184" t="s">
        <v>135</v>
      </c>
      <c r="E280" s="185" t="s">
        <v>830</v>
      </c>
      <c r="F280" s="186" t="s">
        <v>831</v>
      </c>
      <c r="G280" s="187" t="s">
        <v>819</v>
      </c>
      <c r="H280" s="188">
        <v>2</v>
      </c>
      <c r="I280" s="189"/>
      <c r="J280" s="190">
        <f t="shared" si="110"/>
        <v>0</v>
      </c>
      <c r="K280" s="191"/>
      <c r="L280" s="36"/>
      <c r="M280" s="192" t="s">
        <v>1</v>
      </c>
      <c r="N280" s="193" t="s">
        <v>40</v>
      </c>
      <c r="O280" s="68"/>
      <c r="P280" s="194">
        <f t="shared" si="111"/>
        <v>0</v>
      </c>
      <c r="Q280" s="194">
        <v>5.1999999999999995E-4</v>
      </c>
      <c r="R280" s="194">
        <f t="shared" si="112"/>
        <v>1.0399999999999999E-3</v>
      </c>
      <c r="S280" s="194">
        <v>0</v>
      </c>
      <c r="T280" s="195">
        <f t="shared" si="11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134</v>
      </c>
      <c r="AT280" s="196" t="s">
        <v>135</v>
      </c>
      <c r="AU280" s="196" t="s">
        <v>85</v>
      </c>
      <c r="AY280" s="14" t="s">
        <v>132</v>
      </c>
      <c r="BE280" s="197">
        <f t="shared" si="114"/>
        <v>0</v>
      </c>
      <c r="BF280" s="197">
        <f t="shared" si="115"/>
        <v>0</v>
      </c>
      <c r="BG280" s="197">
        <f t="shared" si="116"/>
        <v>0</v>
      </c>
      <c r="BH280" s="197">
        <f t="shared" si="117"/>
        <v>0</v>
      </c>
      <c r="BI280" s="197">
        <f t="shared" si="118"/>
        <v>0</v>
      </c>
      <c r="BJ280" s="14" t="s">
        <v>83</v>
      </c>
      <c r="BK280" s="197">
        <f t="shared" si="119"/>
        <v>0</v>
      </c>
      <c r="BL280" s="14" t="s">
        <v>134</v>
      </c>
      <c r="BM280" s="196" t="s">
        <v>832</v>
      </c>
    </row>
    <row r="281" spans="1:65" s="2" customFormat="1" ht="33" customHeight="1">
      <c r="A281" s="31"/>
      <c r="B281" s="32"/>
      <c r="C281" s="184" t="s">
        <v>833</v>
      </c>
      <c r="D281" s="184" t="s">
        <v>135</v>
      </c>
      <c r="E281" s="185" t="s">
        <v>834</v>
      </c>
      <c r="F281" s="186" t="s">
        <v>835</v>
      </c>
      <c r="G281" s="187" t="s">
        <v>819</v>
      </c>
      <c r="H281" s="188">
        <v>1</v>
      </c>
      <c r="I281" s="189"/>
      <c r="J281" s="190">
        <f t="shared" si="110"/>
        <v>0</v>
      </c>
      <c r="K281" s="191"/>
      <c r="L281" s="36"/>
      <c r="M281" s="192" t="s">
        <v>1</v>
      </c>
      <c r="N281" s="193" t="s">
        <v>40</v>
      </c>
      <c r="O281" s="68"/>
      <c r="P281" s="194">
        <f t="shared" si="111"/>
        <v>0</v>
      </c>
      <c r="Q281" s="194">
        <v>1.4749999999999999E-2</v>
      </c>
      <c r="R281" s="194">
        <f t="shared" si="112"/>
        <v>1.4749999999999999E-2</v>
      </c>
      <c r="S281" s="194">
        <v>0</v>
      </c>
      <c r="T281" s="195">
        <f t="shared" si="11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134</v>
      </c>
      <c r="AT281" s="196" t="s">
        <v>135</v>
      </c>
      <c r="AU281" s="196" t="s">
        <v>85</v>
      </c>
      <c r="AY281" s="14" t="s">
        <v>132</v>
      </c>
      <c r="BE281" s="197">
        <f t="shared" si="114"/>
        <v>0</v>
      </c>
      <c r="BF281" s="197">
        <f t="shared" si="115"/>
        <v>0</v>
      </c>
      <c r="BG281" s="197">
        <f t="shared" si="116"/>
        <v>0</v>
      </c>
      <c r="BH281" s="197">
        <f t="shared" si="117"/>
        <v>0</v>
      </c>
      <c r="BI281" s="197">
        <f t="shared" si="118"/>
        <v>0</v>
      </c>
      <c r="BJ281" s="14" t="s">
        <v>83</v>
      </c>
      <c r="BK281" s="197">
        <f t="shared" si="119"/>
        <v>0</v>
      </c>
      <c r="BL281" s="14" t="s">
        <v>134</v>
      </c>
      <c r="BM281" s="196" t="s">
        <v>836</v>
      </c>
    </row>
    <row r="282" spans="1:65" s="2" customFormat="1" ht="21.75" customHeight="1">
      <c r="A282" s="31"/>
      <c r="B282" s="32"/>
      <c r="C282" s="184" t="s">
        <v>837</v>
      </c>
      <c r="D282" s="184" t="s">
        <v>135</v>
      </c>
      <c r="E282" s="185" t="s">
        <v>838</v>
      </c>
      <c r="F282" s="186" t="s">
        <v>839</v>
      </c>
      <c r="G282" s="187" t="s">
        <v>819</v>
      </c>
      <c r="H282" s="188">
        <v>2</v>
      </c>
      <c r="I282" s="189"/>
      <c r="J282" s="190">
        <f t="shared" si="110"/>
        <v>0</v>
      </c>
      <c r="K282" s="191"/>
      <c r="L282" s="36"/>
      <c r="M282" s="192" t="s">
        <v>1</v>
      </c>
      <c r="N282" s="193" t="s">
        <v>40</v>
      </c>
      <c r="O282" s="68"/>
      <c r="P282" s="194">
        <f t="shared" si="111"/>
        <v>0</v>
      </c>
      <c r="Q282" s="194">
        <v>1.8E-3</v>
      </c>
      <c r="R282" s="194">
        <f t="shared" si="112"/>
        <v>3.5999999999999999E-3</v>
      </c>
      <c r="S282" s="194">
        <v>0</v>
      </c>
      <c r="T282" s="195">
        <f t="shared" si="11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134</v>
      </c>
      <c r="AT282" s="196" t="s">
        <v>135</v>
      </c>
      <c r="AU282" s="196" t="s">
        <v>85</v>
      </c>
      <c r="AY282" s="14" t="s">
        <v>132</v>
      </c>
      <c r="BE282" s="197">
        <f t="shared" si="114"/>
        <v>0</v>
      </c>
      <c r="BF282" s="197">
        <f t="shared" si="115"/>
        <v>0</v>
      </c>
      <c r="BG282" s="197">
        <f t="shared" si="116"/>
        <v>0</v>
      </c>
      <c r="BH282" s="197">
        <f t="shared" si="117"/>
        <v>0</v>
      </c>
      <c r="BI282" s="197">
        <f t="shared" si="118"/>
        <v>0</v>
      </c>
      <c r="BJ282" s="14" t="s">
        <v>83</v>
      </c>
      <c r="BK282" s="197">
        <f t="shared" si="119"/>
        <v>0</v>
      </c>
      <c r="BL282" s="14" t="s">
        <v>134</v>
      </c>
      <c r="BM282" s="196" t="s">
        <v>840</v>
      </c>
    </row>
    <row r="283" spans="1:65" s="2" customFormat="1" ht="21.75" customHeight="1">
      <c r="A283" s="31"/>
      <c r="B283" s="32"/>
      <c r="C283" s="184" t="s">
        <v>508</v>
      </c>
      <c r="D283" s="184" t="s">
        <v>135</v>
      </c>
      <c r="E283" s="185" t="s">
        <v>841</v>
      </c>
      <c r="F283" s="186" t="s">
        <v>842</v>
      </c>
      <c r="G283" s="187" t="s">
        <v>361</v>
      </c>
      <c r="H283" s="188">
        <v>2</v>
      </c>
      <c r="I283" s="189"/>
      <c r="J283" s="190">
        <f t="shared" si="110"/>
        <v>0</v>
      </c>
      <c r="K283" s="191"/>
      <c r="L283" s="36"/>
      <c r="M283" s="192" t="s">
        <v>1</v>
      </c>
      <c r="N283" s="193" t="s">
        <v>40</v>
      </c>
      <c r="O283" s="68"/>
      <c r="P283" s="194">
        <f t="shared" si="111"/>
        <v>0</v>
      </c>
      <c r="Q283" s="194">
        <v>2.3000000000000001E-4</v>
      </c>
      <c r="R283" s="194">
        <f t="shared" si="112"/>
        <v>4.6000000000000001E-4</v>
      </c>
      <c r="S283" s="194">
        <v>0</v>
      </c>
      <c r="T283" s="195">
        <f t="shared" si="11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134</v>
      </c>
      <c r="AT283" s="196" t="s">
        <v>135</v>
      </c>
      <c r="AU283" s="196" t="s">
        <v>85</v>
      </c>
      <c r="AY283" s="14" t="s">
        <v>132</v>
      </c>
      <c r="BE283" s="197">
        <f t="shared" si="114"/>
        <v>0</v>
      </c>
      <c r="BF283" s="197">
        <f t="shared" si="115"/>
        <v>0</v>
      </c>
      <c r="BG283" s="197">
        <f t="shared" si="116"/>
        <v>0</v>
      </c>
      <c r="BH283" s="197">
        <f t="shared" si="117"/>
        <v>0</v>
      </c>
      <c r="BI283" s="197">
        <f t="shared" si="118"/>
        <v>0</v>
      </c>
      <c r="BJ283" s="14" t="s">
        <v>83</v>
      </c>
      <c r="BK283" s="197">
        <f t="shared" si="119"/>
        <v>0</v>
      </c>
      <c r="BL283" s="14" t="s">
        <v>134</v>
      </c>
      <c r="BM283" s="196" t="s">
        <v>843</v>
      </c>
    </row>
    <row r="284" spans="1:65" s="12" customFormat="1" ht="22.9" customHeight="1">
      <c r="B284" s="168"/>
      <c r="C284" s="169"/>
      <c r="D284" s="170" t="s">
        <v>74</v>
      </c>
      <c r="E284" s="182" t="s">
        <v>844</v>
      </c>
      <c r="F284" s="182" t="s">
        <v>845</v>
      </c>
      <c r="G284" s="169"/>
      <c r="H284" s="169"/>
      <c r="I284" s="172"/>
      <c r="J284" s="183">
        <f>BK284</f>
        <v>0</v>
      </c>
      <c r="K284" s="169"/>
      <c r="L284" s="174"/>
      <c r="M284" s="175"/>
      <c r="N284" s="176"/>
      <c r="O284" s="176"/>
      <c r="P284" s="177">
        <f>SUM(P285:P290)</f>
        <v>0</v>
      </c>
      <c r="Q284" s="176"/>
      <c r="R284" s="177">
        <f>SUM(R285:R290)</f>
        <v>6.8519999999999998E-2</v>
      </c>
      <c r="S284" s="176"/>
      <c r="T284" s="178">
        <f>SUM(T285:T290)</f>
        <v>0</v>
      </c>
      <c r="AR284" s="179" t="s">
        <v>85</v>
      </c>
      <c r="AT284" s="180" t="s">
        <v>74</v>
      </c>
      <c r="AU284" s="180" t="s">
        <v>83</v>
      </c>
      <c r="AY284" s="179" t="s">
        <v>132</v>
      </c>
      <c r="BK284" s="181">
        <f>SUM(BK285:BK290)</f>
        <v>0</v>
      </c>
    </row>
    <row r="285" spans="1:65" s="2" customFormat="1" ht="21.75" customHeight="1">
      <c r="A285" s="31"/>
      <c r="B285" s="32"/>
      <c r="C285" s="184" t="s">
        <v>846</v>
      </c>
      <c r="D285" s="184" t="s">
        <v>135</v>
      </c>
      <c r="E285" s="185" t="s">
        <v>847</v>
      </c>
      <c r="F285" s="186" t="s">
        <v>848</v>
      </c>
      <c r="G285" s="187" t="s">
        <v>241</v>
      </c>
      <c r="H285" s="188">
        <v>65</v>
      </c>
      <c r="I285" s="189"/>
      <c r="J285" s="190">
        <f t="shared" ref="J285:J290" si="120">ROUND(I285*H285,2)</f>
        <v>0</v>
      </c>
      <c r="K285" s="191"/>
      <c r="L285" s="36"/>
      <c r="M285" s="192" t="s">
        <v>1</v>
      </c>
      <c r="N285" s="193" t="s">
        <v>40</v>
      </c>
      <c r="O285" s="68"/>
      <c r="P285" s="194">
        <f t="shared" ref="P285:P290" si="121">O285*H285</f>
        <v>0</v>
      </c>
      <c r="Q285" s="194">
        <v>4.6000000000000001E-4</v>
      </c>
      <c r="R285" s="194">
        <f t="shared" ref="R285:R290" si="122">Q285*H285</f>
        <v>2.9899999999999999E-2</v>
      </c>
      <c r="S285" s="194">
        <v>0</v>
      </c>
      <c r="T285" s="195">
        <f t="shared" ref="T285:T290" si="123"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134</v>
      </c>
      <c r="AT285" s="196" t="s">
        <v>135</v>
      </c>
      <c r="AU285" s="196" t="s">
        <v>85</v>
      </c>
      <c r="AY285" s="14" t="s">
        <v>132</v>
      </c>
      <c r="BE285" s="197">
        <f t="shared" ref="BE285:BE290" si="124">IF(N285="základní",J285,0)</f>
        <v>0</v>
      </c>
      <c r="BF285" s="197">
        <f t="shared" ref="BF285:BF290" si="125">IF(N285="snížená",J285,0)</f>
        <v>0</v>
      </c>
      <c r="BG285" s="197">
        <f t="shared" ref="BG285:BG290" si="126">IF(N285="zákl. přenesená",J285,0)</f>
        <v>0</v>
      </c>
      <c r="BH285" s="197">
        <f t="shared" ref="BH285:BH290" si="127">IF(N285="sníž. přenesená",J285,0)</f>
        <v>0</v>
      </c>
      <c r="BI285" s="197">
        <f t="shared" ref="BI285:BI290" si="128">IF(N285="nulová",J285,0)</f>
        <v>0</v>
      </c>
      <c r="BJ285" s="14" t="s">
        <v>83</v>
      </c>
      <c r="BK285" s="197">
        <f t="shared" ref="BK285:BK290" si="129">ROUND(I285*H285,2)</f>
        <v>0</v>
      </c>
      <c r="BL285" s="14" t="s">
        <v>134</v>
      </c>
      <c r="BM285" s="196" t="s">
        <v>849</v>
      </c>
    </row>
    <row r="286" spans="1:65" s="2" customFormat="1" ht="21.75" customHeight="1">
      <c r="A286" s="31"/>
      <c r="B286" s="32"/>
      <c r="C286" s="184" t="s">
        <v>850</v>
      </c>
      <c r="D286" s="184" t="s">
        <v>135</v>
      </c>
      <c r="E286" s="185" t="s">
        <v>851</v>
      </c>
      <c r="F286" s="186" t="s">
        <v>852</v>
      </c>
      <c r="G286" s="187" t="s">
        <v>241</v>
      </c>
      <c r="H286" s="188">
        <v>35</v>
      </c>
      <c r="I286" s="189"/>
      <c r="J286" s="190">
        <f t="shared" si="120"/>
        <v>0</v>
      </c>
      <c r="K286" s="191"/>
      <c r="L286" s="36"/>
      <c r="M286" s="192" t="s">
        <v>1</v>
      </c>
      <c r="N286" s="193" t="s">
        <v>40</v>
      </c>
      <c r="O286" s="68"/>
      <c r="P286" s="194">
        <f t="shared" si="121"/>
        <v>0</v>
      </c>
      <c r="Q286" s="194">
        <v>5.5999999999999995E-4</v>
      </c>
      <c r="R286" s="194">
        <f t="shared" si="122"/>
        <v>1.9599999999999999E-2</v>
      </c>
      <c r="S286" s="194">
        <v>0</v>
      </c>
      <c r="T286" s="195">
        <f t="shared" si="12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134</v>
      </c>
      <c r="AT286" s="196" t="s">
        <v>135</v>
      </c>
      <c r="AU286" s="196" t="s">
        <v>85</v>
      </c>
      <c r="AY286" s="14" t="s">
        <v>132</v>
      </c>
      <c r="BE286" s="197">
        <f t="shared" si="124"/>
        <v>0</v>
      </c>
      <c r="BF286" s="197">
        <f t="shared" si="125"/>
        <v>0</v>
      </c>
      <c r="BG286" s="197">
        <f t="shared" si="126"/>
        <v>0</v>
      </c>
      <c r="BH286" s="197">
        <f t="shared" si="127"/>
        <v>0</v>
      </c>
      <c r="BI286" s="197">
        <f t="shared" si="128"/>
        <v>0</v>
      </c>
      <c r="BJ286" s="14" t="s">
        <v>83</v>
      </c>
      <c r="BK286" s="197">
        <f t="shared" si="129"/>
        <v>0</v>
      </c>
      <c r="BL286" s="14" t="s">
        <v>134</v>
      </c>
      <c r="BM286" s="196" t="s">
        <v>853</v>
      </c>
    </row>
    <row r="287" spans="1:65" s="2" customFormat="1" ht="21.75" customHeight="1">
      <c r="A287" s="31"/>
      <c r="B287" s="32"/>
      <c r="C287" s="184" t="s">
        <v>854</v>
      </c>
      <c r="D287" s="184" t="s">
        <v>135</v>
      </c>
      <c r="E287" s="185" t="s">
        <v>855</v>
      </c>
      <c r="F287" s="186" t="s">
        <v>856</v>
      </c>
      <c r="G287" s="187" t="s">
        <v>241</v>
      </c>
      <c r="H287" s="188">
        <v>20</v>
      </c>
      <c r="I287" s="189"/>
      <c r="J287" s="190">
        <f t="shared" si="120"/>
        <v>0</v>
      </c>
      <c r="K287" s="191"/>
      <c r="L287" s="36"/>
      <c r="M287" s="192" t="s">
        <v>1</v>
      </c>
      <c r="N287" s="193" t="s">
        <v>40</v>
      </c>
      <c r="O287" s="68"/>
      <c r="P287" s="194">
        <f t="shared" si="121"/>
        <v>0</v>
      </c>
      <c r="Q287" s="194">
        <v>6.9999999999999999E-4</v>
      </c>
      <c r="R287" s="194">
        <f t="shared" si="122"/>
        <v>1.4E-2</v>
      </c>
      <c r="S287" s="194">
        <v>0</v>
      </c>
      <c r="T287" s="195">
        <f t="shared" si="12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134</v>
      </c>
      <c r="AT287" s="196" t="s">
        <v>135</v>
      </c>
      <c r="AU287" s="196" t="s">
        <v>85</v>
      </c>
      <c r="AY287" s="14" t="s">
        <v>132</v>
      </c>
      <c r="BE287" s="197">
        <f t="shared" si="124"/>
        <v>0</v>
      </c>
      <c r="BF287" s="197">
        <f t="shared" si="125"/>
        <v>0</v>
      </c>
      <c r="BG287" s="197">
        <f t="shared" si="126"/>
        <v>0</v>
      </c>
      <c r="BH287" s="197">
        <f t="shared" si="127"/>
        <v>0</v>
      </c>
      <c r="BI287" s="197">
        <f t="shared" si="128"/>
        <v>0</v>
      </c>
      <c r="BJ287" s="14" t="s">
        <v>83</v>
      </c>
      <c r="BK287" s="197">
        <f t="shared" si="129"/>
        <v>0</v>
      </c>
      <c r="BL287" s="14" t="s">
        <v>134</v>
      </c>
      <c r="BM287" s="196" t="s">
        <v>857</v>
      </c>
    </row>
    <row r="288" spans="1:65" s="2" customFormat="1" ht="21.75" customHeight="1">
      <c r="A288" s="31"/>
      <c r="B288" s="32"/>
      <c r="C288" s="184" t="s">
        <v>858</v>
      </c>
      <c r="D288" s="184" t="s">
        <v>135</v>
      </c>
      <c r="E288" s="185" t="s">
        <v>859</v>
      </c>
      <c r="F288" s="186" t="s">
        <v>860</v>
      </c>
      <c r="G288" s="187" t="s">
        <v>361</v>
      </c>
      <c r="H288" s="188">
        <v>2</v>
      </c>
      <c r="I288" s="189"/>
      <c r="J288" s="190">
        <f t="shared" si="120"/>
        <v>0</v>
      </c>
      <c r="K288" s="191"/>
      <c r="L288" s="36"/>
      <c r="M288" s="192" t="s">
        <v>1</v>
      </c>
      <c r="N288" s="193" t="s">
        <v>40</v>
      </c>
      <c r="O288" s="68"/>
      <c r="P288" s="194">
        <f t="shared" si="121"/>
        <v>0</v>
      </c>
      <c r="Q288" s="194">
        <v>1.1E-4</v>
      </c>
      <c r="R288" s="194">
        <f t="shared" si="122"/>
        <v>2.2000000000000001E-4</v>
      </c>
      <c r="S288" s="194">
        <v>0</v>
      </c>
      <c r="T288" s="195">
        <f t="shared" si="12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134</v>
      </c>
      <c r="AT288" s="196" t="s">
        <v>135</v>
      </c>
      <c r="AU288" s="196" t="s">
        <v>85</v>
      </c>
      <c r="AY288" s="14" t="s">
        <v>132</v>
      </c>
      <c r="BE288" s="197">
        <f t="shared" si="124"/>
        <v>0</v>
      </c>
      <c r="BF288" s="197">
        <f t="shared" si="125"/>
        <v>0</v>
      </c>
      <c r="BG288" s="197">
        <f t="shared" si="126"/>
        <v>0</v>
      </c>
      <c r="BH288" s="197">
        <f t="shared" si="127"/>
        <v>0</v>
      </c>
      <c r="BI288" s="197">
        <f t="shared" si="128"/>
        <v>0</v>
      </c>
      <c r="BJ288" s="14" t="s">
        <v>83</v>
      </c>
      <c r="BK288" s="197">
        <f t="shared" si="129"/>
        <v>0</v>
      </c>
      <c r="BL288" s="14" t="s">
        <v>134</v>
      </c>
      <c r="BM288" s="196" t="s">
        <v>861</v>
      </c>
    </row>
    <row r="289" spans="1:65" s="2" customFormat="1" ht="21.75" customHeight="1">
      <c r="A289" s="31"/>
      <c r="B289" s="32"/>
      <c r="C289" s="184" t="s">
        <v>862</v>
      </c>
      <c r="D289" s="184" t="s">
        <v>135</v>
      </c>
      <c r="E289" s="185" t="s">
        <v>863</v>
      </c>
      <c r="F289" s="186" t="s">
        <v>864</v>
      </c>
      <c r="G289" s="187" t="s">
        <v>241</v>
      </c>
      <c r="H289" s="188">
        <v>120</v>
      </c>
      <c r="I289" s="189"/>
      <c r="J289" s="190">
        <f t="shared" si="120"/>
        <v>0</v>
      </c>
      <c r="K289" s="191"/>
      <c r="L289" s="36"/>
      <c r="M289" s="192" t="s">
        <v>1</v>
      </c>
      <c r="N289" s="193" t="s">
        <v>40</v>
      </c>
      <c r="O289" s="68"/>
      <c r="P289" s="194">
        <f t="shared" si="121"/>
        <v>0</v>
      </c>
      <c r="Q289" s="194">
        <v>0</v>
      </c>
      <c r="R289" s="194">
        <f t="shared" si="122"/>
        <v>0</v>
      </c>
      <c r="S289" s="194">
        <v>0</v>
      </c>
      <c r="T289" s="195">
        <f t="shared" si="12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134</v>
      </c>
      <c r="AT289" s="196" t="s">
        <v>135</v>
      </c>
      <c r="AU289" s="196" t="s">
        <v>85</v>
      </c>
      <c r="AY289" s="14" t="s">
        <v>132</v>
      </c>
      <c r="BE289" s="197">
        <f t="shared" si="124"/>
        <v>0</v>
      </c>
      <c r="BF289" s="197">
        <f t="shared" si="125"/>
        <v>0</v>
      </c>
      <c r="BG289" s="197">
        <f t="shared" si="126"/>
        <v>0</v>
      </c>
      <c r="BH289" s="197">
        <f t="shared" si="127"/>
        <v>0</v>
      </c>
      <c r="BI289" s="197">
        <f t="shared" si="128"/>
        <v>0</v>
      </c>
      <c r="BJ289" s="14" t="s">
        <v>83</v>
      </c>
      <c r="BK289" s="197">
        <f t="shared" si="129"/>
        <v>0</v>
      </c>
      <c r="BL289" s="14" t="s">
        <v>134</v>
      </c>
      <c r="BM289" s="196" t="s">
        <v>865</v>
      </c>
    </row>
    <row r="290" spans="1:65" s="2" customFormat="1" ht="44.25" customHeight="1">
      <c r="A290" s="31"/>
      <c r="B290" s="32"/>
      <c r="C290" s="184" t="s">
        <v>866</v>
      </c>
      <c r="D290" s="184" t="s">
        <v>135</v>
      </c>
      <c r="E290" s="185" t="s">
        <v>867</v>
      </c>
      <c r="F290" s="186" t="s">
        <v>868</v>
      </c>
      <c r="G290" s="187" t="s">
        <v>241</v>
      </c>
      <c r="H290" s="188">
        <v>120</v>
      </c>
      <c r="I290" s="189"/>
      <c r="J290" s="190">
        <f t="shared" si="120"/>
        <v>0</v>
      </c>
      <c r="K290" s="191"/>
      <c r="L290" s="36"/>
      <c r="M290" s="192" t="s">
        <v>1</v>
      </c>
      <c r="N290" s="193" t="s">
        <v>40</v>
      </c>
      <c r="O290" s="68"/>
      <c r="P290" s="194">
        <f t="shared" si="121"/>
        <v>0</v>
      </c>
      <c r="Q290" s="194">
        <v>4.0000000000000003E-5</v>
      </c>
      <c r="R290" s="194">
        <f t="shared" si="122"/>
        <v>4.8000000000000004E-3</v>
      </c>
      <c r="S290" s="194">
        <v>0</v>
      </c>
      <c r="T290" s="195">
        <f t="shared" si="12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134</v>
      </c>
      <c r="AT290" s="196" t="s">
        <v>135</v>
      </c>
      <c r="AU290" s="196" t="s">
        <v>85</v>
      </c>
      <c r="AY290" s="14" t="s">
        <v>132</v>
      </c>
      <c r="BE290" s="197">
        <f t="shared" si="124"/>
        <v>0</v>
      </c>
      <c r="BF290" s="197">
        <f t="shared" si="125"/>
        <v>0</v>
      </c>
      <c r="BG290" s="197">
        <f t="shared" si="126"/>
        <v>0</v>
      </c>
      <c r="BH290" s="197">
        <f t="shared" si="127"/>
        <v>0</v>
      </c>
      <c r="BI290" s="197">
        <f t="shared" si="128"/>
        <v>0</v>
      </c>
      <c r="BJ290" s="14" t="s">
        <v>83</v>
      </c>
      <c r="BK290" s="197">
        <f t="shared" si="129"/>
        <v>0</v>
      </c>
      <c r="BL290" s="14" t="s">
        <v>134</v>
      </c>
      <c r="BM290" s="196" t="s">
        <v>869</v>
      </c>
    </row>
    <row r="291" spans="1:65" s="12" customFormat="1" ht="22.9" customHeight="1">
      <c r="B291" s="168"/>
      <c r="C291" s="169"/>
      <c r="D291" s="170" t="s">
        <v>74</v>
      </c>
      <c r="E291" s="182" t="s">
        <v>870</v>
      </c>
      <c r="F291" s="182" t="s">
        <v>871</v>
      </c>
      <c r="G291" s="169"/>
      <c r="H291" s="169"/>
      <c r="I291" s="172"/>
      <c r="J291" s="183">
        <f>BK291</f>
        <v>0</v>
      </c>
      <c r="K291" s="169"/>
      <c r="L291" s="174"/>
      <c r="M291" s="175"/>
      <c r="N291" s="176"/>
      <c r="O291" s="176"/>
      <c r="P291" s="177">
        <f>SUM(P292:P293)</f>
        <v>0</v>
      </c>
      <c r="Q291" s="176"/>
      <c r="R291" s="177">
        <f>SUM(R292:R293)</f>
        <v>1.7100000000000001E-3</v>
      </c>
      <c r="S291" s="176"/>
      <c r="T291" s="178">
        <f>SUM(T292:T293)</f>
        <v>0</v>
      </c>
      <c r="AR291" s="179" t="s">
        <v>85</v>
      </c>
      <c r="AT291" s="180" t="s">
        <v>74</v>
      </c>
      <c r="AU291" s="180" t="s">
        <v>83</v>
      </c>
      <c r="AY291" s="179" t="s">
        <v>132</v>
      </c>
      <c r="BK291" s="181">
        <f>SUM(BK292:BK293)</f>
        <v>0</v>
      </c>
    </row>
    <row r="292" spans="1:65" s="2" customFormat="1" ht="21.75" customHeight="1">
      <c r="A292" s="31"/>
      <c r="B292" s="32"/>
      <c r="C292" s="184" t="s">
        <v>872</v>
      </c>
      <c r="D292" s="184" t="s">
        <v>135</v>
      </c>
      <c r="E292" s="185" t="s">
        <v>873</v>
      </c>
      <c r="F292" s="186" t="s">
        <v>874</v>
      </c>
      <c r="G292" s="187" t="s">
        <v>331</v>
      </c>
      <c r="H292" s="188">
        <v>1</v>
      </c>
      <c r="I292" s="189"/>
      <c r="J292" s="190">
        <f>ROUND(I292*H292,2)</f>
        <v>0</v>
      </c>
      <c r="K292" s="191"/>
      <c r="L292" s="36"/>
      <c r="M292" s="192" t="s">
        <v>1</v>
      </c>
      <c r="N292" s="193" t="s">
        <v>40</v>
      </c>
      <c r="O292" s="68"/>
      <c r="P292" s="194">
        <f>O292*H292</f>
        <v>0</v>
      </c>
      <c r="Q292" s="194">
        <v>1.67E-3</v>
      </c>
      <c r="R292" s="194">
        <f>Q292*H292</f>
        <v>1.67E-3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134</v>
      </c>
      <c r="AT292" s="196" t="s">
        <v>135</v>
      </c>
      <c r="AU292" s="196" t="s">
        <v>85</v>
      </c>
      <c r="AY292" s="14" t="s">
        <v>132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83</v>
      </c>
      <c r="BK292" s="197">
        <f>ROUND(I292*H292,2)</f>
        <v>0</v>
      </c>
      <c r="BL292" s="14" t="s">
        <v>134</v>
      </c>
      <c r="BM292" s="196" t="s">
        <v>875</v>
      </c>
    </row>
    <row r="293" spans="1:65" s="2" customFormat="1" ht="21.75" customHeight="1">
      <c r="A293" s="31"/>
      <c r="B293" s="32"/>
      <c r="C293" s="198" t="s">
        <v>876</v>
      </c>
      <c r="D293" s="198" t="s">
        <v>177</v>
      </c>
      <c r="E293" s="199" t="s">
        <v>877</v>
      </c>
      <c r="F293" s="200" t="s">
        <v>878</v>
      </c>
      <c r="G293" s="201" t="s">
        <v>361</v>
      </c>
      <c r="H293" s="202">
        <v>1</v>
      </c>
      <c r="I293" s="203"/>
      <c r="J293" s="204">
        <f>ROUND(I293*H293,2)</f>
        <v>0</v>
      </c>
      <c r="K293" s="205"/>
      <c r="L293" s="206"/>
      <c r="M293" s="207" t="s">
        <v>1</v>
      </c>
      <c r="N293" s="208" t="s">
        <v>40</v>
      </c>
      <c r="O293" s="68"/>
      <c r="P293" s="194">
        <f>O293*H293</f>
        <v>0</v>
      </c>
      <c r="Q293" s="194">
        <v>4.0000000000000003E-5</v>
      </c>
      <c r="R293" s="194">
        <f>Q293*H293</f>
        <v>4.0000000000000003E-5</v>
      </c>
      <c r="S293" s="194">
        <v>0</v>
      </c>
      <c r="T293" s="19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315</v>
      </c>
      <c r="AT293" s="196" t="s">
        <v>177</v>
      </c>
      <c r="AU293" s="196" t="s">
        <v>85</v>
      </c>
      <c r="AY293" s="14" t="s">
        <v>132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4" t="s">
        <v>83</v>
      </c>
      <c r="BK293" s="197">
        <f>ROUND(I293*H293,2)</f>
        <v>0</v>
      </c>
      <c r="BL293" s="14" t="s">
        <v>134</v>
      </c>
      <c r="BM293" s="196" t="s">
        <v>879</v>
      </c>
    </row>
    <row r="294" spans="1:65" s="12" customFormat="1" ht="22.9" customHeight="1">
      <c r="B294" s="168"/>
      <c r="C294" s="169"/>
      <c r="D294" s="170" t="s">
        <v>74</v>
      </c>
      <c r="E294" s="182" t="s">
        <v>880</v>
      </c>
      <c r="F294" s="182" t="s">
        <v>881</v>
      </c>
      <c r="G294" s="169"/>
      <c r="H294" s="169"/>
      <c r="I294" s="172"/>
      <c r="J294" s="183">
        <f>BK294</f>
        <v>0</v>
      </c>
      <c r="K294" s="169"/>
      <c r="L294" s="174"/>
      <c r="M294" s="175"/>
      <c r="N294" s="176"/>
      <c r="O294" s="176"/>
      <c r="P294" s="177">
        <f>SUM(P295:P300)</f>
        <v>0</v>
      </c>
      <c r="Q294" s="176"/>
      <c r="R294" s="177">
        <f>SUM(R295:R300)</f>
        <v>0.25705999999999996</v>
      </c>
      <c r="S294" s="176"/>
      <c r="T294" s="178">
        <f>SUM(T295:T300)</f>
        <v>0</v>
      </c>
      <c r="AR294" s="179" t="s">
        <v>85</v>
      </c>
      <c r="AT294" s="180" t="s">
        <v>74</v>
      </c>
      <c r="AU294" s="180" t="s">
        <v>83</v>
      </c>
      <c r="AY294" s="179" t="s">
        <v>132</v>
      </c>
      <c r="BK294" s="181">
        <f>SUM(BK295:BK300)</f>
        <v>0</v>
      </c>
    </row>
    <row r="295" spans="1:65" s="2" customFormat="1" ht="21.75" customHeight="1">
      <c r="A295" s="31"/>
      <c r="B295" s="32"/>
      <c r="C295" s="184" t="s">
        <v>882</v>
      </c>
      <c r="D295" s="184" t="s">
        <v>135</v>
      </c>
      <c r="E295" s="185" t="s">
        <v>883</v>
      </c>
      <c r="F295" s="186" t="s">
        <v>884</v>
      </c>
      <c r="G295" s="187" t="s">
        <v>361</v>
      </c>
      <c r="H295" s="188">
        <v>3</v>
      </c>
      <c r="I295" s="189"/>
      <c r="J295" s="190">
        <f t="shared" ref="J295:J300" si="130">ROUND(I295*H295,2)</f>
        <v>0</v>
      </c>
      <c r="K295" s="191"/>
      <c r="L295" s="36"/>
      <c r="M295" s="192" t="s">
        <v>1</v>
      </c>
      <c r="N295" s="193" t="s">
        <v>40</v>
      </c>
      <c r="O295" s="68"/>
      <c r="P295" s="194">
        <f t="shared" ref="P295:P300" si="131">O295*H295</f>
        <v>0</v>
      </c>
      <c r="Q295" s="194">
        <v>0</v>
      </c>
      <c r="R295" s="194">
        <f t="shared" ref="R295:R300" si="132">Q295*H295</f>
        <v>0</v>
      </c>
      <c r="S295" s="194">
        <v>0</v>
      </c>
      <c r="T295" s="195">
        <f t="shared" ref="T295:T300" si="133"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134</v>
      </c>
      <c r="AT295" s="196" t="s">
        <v>135</v>
      </c>
      <c r="AU295" s="196" t="s">
        <v>85</v>
      </c>
      <c r="AY295" s="14" t="s">
        <v>132</v>
      </c>
      <c r="BE295" s="197">
        <f t="shared" ref="BE295:BE300" si="134">IF(N295="základní",J295,0)</f>
        <v>0</v>
      </c>
      <c r="BF295" s="197">
        <f t="shared" ref="BF295:BF300" si="135">IF(N295="snížená",J295,0)</f>
        <v>0</v>
      </c>
      <c r="BG295" s="197">
        <f t="shared" ref="BG295:BG300" si="136">IF(N295="zákl. přenesená",J295,0)</f>
        <v>0</v>
      </c>
      <c r="BH295" s="197">
        <f t="shared" ref="BH295:BH300" si="137">IF(N295="sníž. přenesená",J295,0)</f>
        <v>0</v>
      </c>
      <c r="BI295" s="197">
        <f t="shared" ref="BI295:BI300" si="138">IF(N295="nulová",J295,0)</f>
        <v>0</v>
      </c>
      <c r="BJ295" s="14" t="s">
        <v>83</v>
      </c>
      <c r="BK295" s="197">
        <f t="shared" ref="BK295:BK300" si="139">ROUND(I295*H295,2)</f>
        <v>0</v>
      </c>
      <c r="BL295" s="14" t="s">
        <v>134</v>
      </c>
      <c r="BM295" s="196" t="s">
        <v>885</v>
      </c>
    </row>
    <row r="296" spans="1:65" s="2" customFormat="1" ht="21.75" customHeight="1">
      <c r="A296" s="31"/>
      <c r="B296" s="32"/>
      <c r="C296" s="198" t="s">
        <v>886</v>
      </c>
      <c r="D296" s="198" t="s">
        <v>177</v>
      </c>
      <c r="E296" s="199" t="s">
        <v>887</v>
      </c>
      <c r="F296" s="200" t="s">
        <v>888</v>
      </c>
      <c r="G296" s="201" t="s">
        <v>361</v>
      </c>
      <c r="H296" s="202">
        <v>3</v>
      </c>
      <c r="I296" s="203"/>
      <c r="J296" s="204">
        <f t="shared" si="130"/>
        <v>0</v>
      </c>
      <c r="K296" s="205"/>
      <c r="L296" s="206"/>
      <c r="M296" s="207" t="s">
        <v>1</v>
      </c>
      <c r="N296" s="208" t="s">
        <v>40</v>
      </c>
      <c r="O296" s="68"/>
      <c r="P296" s="194">
        <f t="shared" si="131"/>
        <v>0</v>
      </c>
      <c r="Q296" s="194">
        <v>6.4200000000000004E-3</v>
      </c>
      <c r="R296" s="194">
        <f t="shared" si="132"/>
        <v>1.9259999999999999E-2</v>
      </c>
      <c r="S296" s="194">
        <v>0</v>
      </c>
      <c r="T296" s="195">
        <f t="shared" si="13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315</v>
      </c>
      <c r="AT296" s="196" t="s">
        <v>177</v>
      </c>
      <c r="AU296" s="196" t="s">
        <v>85</v>
      </c>
      <c r="AY296" s="14" t="s">
        <v>132</v>
      </c>
      <c r="BE296" s="197">
        <f t="shared" si="134"/>
        <v>0</v>
      </c>
      <c r="BF296" s="197">
        <f t="shared" si="135"/>
        <v>0</v>
      </c>
      <c r="BG296" s="197">
        <f t="shared" si="136"/>
        <v>0</v>
      </c>
      <c r="BH296" s="197">
        <f t="shared" si="137"/>
        <v>0</v>
      </c>
      <c r="BI296" s="197">
        <f t="shared" si="138"/>
        <v>0</v>
      </c>
      <c r="BJ296" s="14" t="s">
        <v>83</v>
      </c>
      <c r="BK296" s="197">
        <f t="shared" si="139"/>
        <v>0</v>
      </c>
      <c r="BL296" s="14" t="s">
        <v>134</v>
      </c>
      <c r="BM296" s="196" t="s">
        <v>889</v>
      </c>
    </row>
    <row r="297" spans="1:65" s="2" customFormat="1" ht="21.75" customHeight="1">
      <c r="A297" s="31"/>
      <c r="B297" s="32"/>
      <c r="C297" s="184" t="s">
        <v>890</v>
      </c>
      <c r="D297" s="184" t="s">
        <v>135</v>
      </c>
      <c r="E297" s="185" t="s">
        <v>891</v>
      </c>
      <c r="F297" s="186" t="s">
        <v>892</v>
      </c>
      <c r="G297" s="187" t="s">
        <v>361</v>
      </c>
      <c r="H297" s="188">
        <v>2</v>
      </c>
      <c r="I297" s="189"/>
      <c r="J297" s="190">
        <f t="shared" si="130"/>
        <v>0</v>
      </c>
      <c r="K297" s="191"/>
      <c r="L297" s="36"/>
      <c r="M297" s="192" t="s">
        <v>1</v>
      </c>
      <c r="N297" s="193" t="s">
        <v>40</v>
      </c>
      <c r="O297" s="68"/>
      <c r="P297" s="194">
        <f t="shared" si="131"/>
        <v>0</v>
      </c>
      <c r="Q297" s="194">
        <v>0</v>
      </c>
      <c r="R297" s="194">
        <f t="shared" si="132"/>
        <v>0</v>
      </c>
      <c r="S297" s="194">
        <v>0</v>
      </c>
      <c r="T297" s="195">
        <f t="shared" si="13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134</v>
      </c>
      <c r="AT297" s="196" t="s">
        <v>135</v>
      </c>
      <c r="AU297" s="196" t="s">
        <v>85</v>
      </c>
      <c r="AY297" s="14" t="s">
        <v>132</v>
      </c>
      <c r="BE297" s="197">
        <f t="shared" si="134"/>
        <v>0</v>
      </c>
      <c r="BF297" s="197">
        <f t="shared" si="135"/>
        <v>0</v>
      </c>
      <c r="BG297" s="197">
        <f t="shared" si="136"/>
        <v>0</v>
      </c>
      <c r="BH297" s="197">
        <f t="shared" si="137"/>
        <v>0</v>
      </c>
      <c r="BI297" s="197">
        <f t="shared" si="138"/>
        <v>0</v>
      </c>
      <c r="BJ297" s="14" t="s">
        <v>83</v>
      </c>
      <c r="BK297" s="197">
        <f t="shared" si="139"/>
        <v>0</v>
      </c>
      <c r="BL297" s="14" t="s">
        <v>134</v>
      </c>
      <c r="BM297" s="196" t="s">
        <v>893</v>
      </c>
    </row>
    <row r="298" spans="1:65" s="2" customFormat="1" ht="21.75" customHeight="1">
      <c r="A298" s="31"/>
      <c r="B298" s="32"/>
      <c r="C298" s="198" t="s">
        <v>894</v>
      </c>
      <c r="D298" s="198" t="s">
        <v>177</v>
      </c>
      <c r="E298" s="199" t="s">
        <v>895</v>
      </c>
      <c r="F298" s="200" t="s">
        <v>896</v>
      </c>
      <c r="G298" s="201" t="s">
        <v>361</v>
      </c>
      <c r="H298" s="202">
        <v>2</v>
      </c>
      <c r="I298" s="203"/>
      <c r="J298" s="204">
        <f t="shared" si="130"/>
        <v>0</v>
      </c>
      <c r="K298" s="205"/>
      <c r="L298" s="206"/>
      <c r="M298" s="207" t="s">
        <v>1</v>
      </c>
      <c r="N298" s="208" t="s">
        <v>40</v>
      </c>
      <c r="O298" s="68"/>
      <c r="P298" s="194">
        <f t="shared" si="131"/>
        <v>0</v>
      </c>
      <c r="Q298" s="194">
        <v>3.8699999999999998E-2</v>
      </c>
      <c r="R298" s="194">
        <f t="shared" si="132"/>
        <v>7.7399999999999997E-2</v>
      </c>
      <c r="S298" s="194">
        <v>0</v>
      </c>
      <c r="T298" s="195">
        <f t="shared" si="13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315</v>
      </c>
      <c r="AT298" s="196" t="s">
        <v>177</v>
      </c>
      <c r="AU298" s="196" t="s">
        <v>85</v>
      </c>
      <c r="AY298" s="14" t="s">
        <v>132</v>
      </c>
      <c r="BE298" s="197">
        <f t="shared" si="134"/>
        <v>0</v>
      </c>
      <c r="BF298" s="197">
        <f t="shared" si="135"/>
        <v>0</v>
      </c>
      <c r="BG298" s="197">
        <f t="shared" si="136"/>
        <v>0</v>
      </c>
      <c r="BH298" s="197">
        <f t="shared" si="137"/>
        <v>0</v>
      </c>
      <c r="BI298" s="197">
        <f t="shared" si="138"/>
        <v>0</v>
      </c>
      <c r="BJ298" s="14" t="s">
        <v>83</v>
      </c>
      <c r="BK298" s="197">
        <f t="shared" si="139"/>
        <v>0</v>
      </c>
      <c r="BL298" s="14" t="s">
        <v>134</v>
      </c>
      <c r="BM298" s="196" t="s">
        <v>897</v>
      </c>
    </row>
    <row r="299" spans="1:65" s="2" customFormat="1" ht="21.75" customHeight="1">
      <c r="A299" s="31"/>
      <c r="B299" s="32"/>
      <c r="C299" s="184" t="s">
        <v>898</v>
      </c>
      <c r="D299" s="184" t="s">
        <v>135</v>
      </c>
      <c r="E299" s="185" t="s">
        <v>899</v>
      </c>
      <c r="F299" s="186" t="s">
        <v>900</v>
      </c>
      <c r="G299" s="187" t="s">
        <v>361</v>
      </c>
      <c r="H299" s="188">
        <v>2</v>
      </c>
      <c r="I299" s="189"/>
      <c r="J299" s="190">
        <f t="shared" si="130"/>
        <v>0</v>
      </c>
      <c r="K299" s="191"/>
      <c r="L299" s="36"/>
      <c r="M299" s="192" t="s">
        <v>1</v>
      </c>
      <c r="N299" s="193" t="s">
        <v>40</v>
      </c>
      <c r="O299" s="68"/>
      <c r="P299" s="194">
        <f t="shared" si="131"/>
        <v>0</v>
      </c>
      <c r="Q299" s="194">
        <v>0</v>
      </c>
      <c r="R299" s="194">
        <f t="shared" si="132"/>
        <v>0</v>
      </c>
      <c r="S299" s="194">
        <v>0</v>
      </c>
      <c r="T299" s="195">
        <f t="shared" si="13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134</v>
      </c>
      <c r="AT299" s="196" t="s">
        <v>135</v>
      </c>
      <c r="AU299" s="196" t="s">
        <v>85</v>
      </c>
      <c r="AY299" s="14" t="s">
        <v>132</v>
      </c>
      <c r="BE299" s="197">
        <f t="shared" si="134"/>
        <v>0</v>
      </c>
      <c r="BF299" s="197">
        <f t="shared" si="135"/>
        <v>0</v>
      </c>
      <c r="BG299" s="197">
        <f t="shared" si="136"/>
        <v>0</v>
      </c>
      <c r="BH299" s="197">
        <f t="shared" si="137"/>
        <v>0</v>
      </c>
      <c r="BI299" s="197">
        <f t="shared" si="138"/>
        <v>0</v>
      </c>
      <c r="BJ299" s="14" t="s">
        <v>83</v>
      </c>
      <c r="BK299" s="197">
        <f t="shared" si="139"/>
        <v>0</v>
      </c>
      <c r="BL299" s="14" t="s">
        <v>134</v>
      </c>
      <c r="BM299" s="196" t="s">
        <v>901</v>
      </c>
    </row>
    <row r="300" spans="1:65" s="2" customFormat="1" ht="21.75" customHeight="1">
      <c r="A300" s="31"/>
      <c r="B300" s="32"/>
      <c r="C300" s="198" t="s">
        <v>902</v>
      </c>
      <c r="D300" s="198" t="s">
        <v>177</v>
      </c>
      <c r="E300" s="199" t="s">
        <v>903</v>
      </c>
      <c r="F300" s="200" t="s">
        <v>904</v>
      </c>
      <c r="G300" s="201" t="s">
        <v>361</v>
      </c>
      <c r="H300" s="202">
        <v>2</v>
      </c>
      <c r="I300" s="203"/>
      <c r="J300" s="204">
        <f t="shared" si="130"/>
        <v>0</v>
      </c>
      <c r="K300" s="205"/>
      <c r="L300" s="206"/>
      <c r="M300" s="207" t="s">
        <v>1</v>
      </c>
      <c r="N300" s="208" t="s">
        <v>40</v>
      </c>
      <c r="O300" s="68"/>
      <c r="P300" s="194">
        <f t="shared" si="131"/>
        <v>0</v>
      </c>
      <c r="Q300" s="194">
        <v>8.0199999999999994E-2</v>
      </c>
      <c r="R300" s="194">
        <f t="shared" si="132"/>
        <v>0.16039999999999999</v>
      </c>
      <c r="S300" s="194">
        <v>0</v>
      </c>
      <c r="T300" s="195">
        <f t="shared" si="13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315</v>
      </c>
      <c r="AT300" s="196" t="s">
        <v>177</v>
      </c>
      <c r="AU300" s="196" t="s">
        <v>85</v>
      </c>
      <c r="AY300" s="14" t="s">
        <v>132</v>
      </c>
      <c r="BE300" s="197">
        <f t="shared" si="134"/>
        <v>0</v>
      </c>
      <c r="BF300" s="197">
        <f t="shared" si="135"/>
        <v>0</v>
      </c>
      <c r="BG300" s="197">
        <f t="shared" si="136"/>
        <v>0</v>
      </c>
      <c r="BH300" s="197">
        <f t="shared" si="137"/>
        <v>0</v>
      </c>
      <c r="BI300" s="197">
        <f t="shared" si="138"/>
        <v>0</v>
      </c>
      <c r="BJ300" s="14" t="s">
        <v>83</v>
      </c>
      <c r="BK300" s="197">
        <f t="shared" si="139"/>
        <v>0</v>
      </c>
      <c r="BL300" s="14" t="s">
        <v>134</v>
      </c>
      <c r="BM300" s="196" t="s">
        <v>905</v>
      </c>
    </row>
    <row r="301" spans="1:65" s="12" customFormat="1" ht="22.9" customHeight="1">
      <c r="B301" s="168"/>
      <c r="C301" s="169"/>
      <c r="D301" s="170" t="s">
        <v>74</v>
      </c>
      <c r="E301" s="182" t="s">
        <v>906</v>
      </c>
      <c r="F301" s="182" t="s">
        <v>907</v>
      </c>
      <c r="G301" s="169"/>
      <c r="H301" s="169"/>
      <c r="I301" s="172"/>
      <c r="J301" s="183">
        <f>BK301</f>
        <v>0</v>
      </c>
      <c r="K301" s="169"/>
      <c r="L301" s="174"/>
      <c r="M301" s="175"/>
      <c r="N301" s="176"/>
      <c r="O301" s="176"/>
      <c r="P301" s="177">
        <f>SUM(P302:P307)</f>
        <v>0</v>
      </c>
      <c r="Q301" s="176"/>
      <c r="R301" s="177">
        <f>SUM(R302:R307)</f>
        <v>2.1475637600000002</v>
      </c>
      <c r="S301" s="176"/>
      <c r="T301" s="178">
        <f>SUM(T302:T307)</f>
        <v>0</v>
      </c>
      <c r="AR301" s="179" t="s">
        <v>85</v>
      </c>
      <c r="AT301" s="180" t="s">
        <v>74</v>
      </c>
      <c r="AU301" s="180" t="s">
        <v>83</v>
      </c>
      <c r="AY301" s="179" t="s">
        <v>132</v>
      </c>
      <c r="BK301" s="181">
        <f>SUM(BK302:BK307)</f>
        <v>0</v>
      </c>
    </row>
    <row r="302" spans="1:65" s="2" customFormat="1" ht="44.25" customHeight="1">
      <c r="A302" s="31"/>
      <c r="B302" s="32"/>
      <c r="C302" s="184" t="s">
        <v>908</v>
      </c>
      <c r="D302" s="184" t="s">
        <v>135</v>
      </c>
      <c r="E302" s="185" t="s">
        <v>909</v>
      </c>
      <c r="F302" s="186" t="s">
        <v>910</v>
      </c>
      <c r="G302" s="187" t="s">
        <v>156</v>
      </c>
      <c r="H302" s="188">
        <v>125.87</v>
      </c>
      <c r="I302" s="189"/>
      <c r="J302" s="190">
        <f t="shared" ref="J302:J307" si="140">ROUND(I302*H302,2)</f>
        <v>0</v>
      </c>
      <c r="K302" s="191"/>
      <c r="L302" s="36"/>
      <c r="M302" s="192" t="s">
        <v>1</v>
      </c>
      <c r="N302" s="193" t="s">
        <v>40</v>
      </c>
      <c r="O302" s="68"/>
      <c r="P302" s="194">
        <f t="shared" ref="P302:P307" si="141">O302*H302</f>
        <v>0</v>
      </c>
      <c r="Q302" s="194">
        <v>1.5769999999999999E-2</v>
      </c>
      <c r="R302" s="194">
        <f t="shared" ref="R302:R307" si="142">Q302*H302</f>
        <v>1.9849699000000001</v>
      </c>
      <c r="S302" s="194">
        <v>0</v>
      </c>
      <c r="T302" s="195">
        <f t="shared" ref="T302:T307" si="143"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6" t="s">
        <v>134</v>
      </c>
      <c r="AT302" s="196" t="s">
        <v>135</v>
      </c>
      <c r="AU302" s="196" t="s">
        <v>85</v>
      </c>
      <c r="AY302" s="14" t="s">
        <v>132</v>
      </c>
      <c r="BE302" s="197">
        <f t="shared" ref="BE302:BE307" si="144">IF(N302="základní",J302,0)</f>
        <v>0</v>
      </c>
      <c r="BF302" s="197">
        <f t="shared" ref="BF302:BF307" si="145">IF(N302="snížená",J302,0)</f>
        <v>0</v>
      </c>
      <c r="BG302" s="197">
        <f t="shared" ref="BG302:BG307" si="146">IF(N302="zákl. přenesená",J302,0)</f>
        <v>0</v>
      </c>
      <c r="BH302" s="197">
        <f t="shared" ref="BH302:BH307" si="147">IF(N302="sníž. přenesená",J302,0)</f>
        <v>0</v>
      </c>
      <c r="BI302" s="197">
        <f t="shared" ref="BI302:BI307" si="148">IF(N302="nulová",J302,0)</f>
        <v>0</v>
      </c>
      <c r="BJ302" s="14" t="s">
        <v>83</v>
      </c>
      <c r="BK302" s="197">
        <f t="shared" ref="BK302:BK307" si="149">ROUND(I302*H302,2)</f>
        <v>0</v>
      </c>
      <c r="BL302" s="14" t="s">
        <v>134</v>
      </c>
      <c r="BM302" s="196" t="s">
        <v>911</v>
      </c>
    </row>
    <row r="303" spans="1:65" s="2" customFormat="1" ht="44.25" customHeight="1">
      <c r="A303" s="31"/>
      <c r="B303" s="32"/>
      <c r="C303" s="184" t="s">
        <v>912</v>
      </c>
      <c r="D303" s="184" t="s">
        <v>135</v>
      </c>
      <c r="E303" s="185" t="s">
        <v>913</v>
      </c>
      <c r="F303" s="186" t="s">
        <v>914</v>
      </c>
      <c r="G303" s="187" t="s">
        <v>156</v>
      </c>
      <c r="H303" s="188">
        <v>9.0589999999999993</v>
      </c>
      <c r="I303" s="189"/>
      <c r="J303" s="190">
        <f t="shared" si="140"/>
        <v>0</v>
      </c>
      <c r="K303" s="191"/>
      <c r="L303" s="36"/>
      <c r="M303" s="192" t="s">
        <v>1</v>
      </c>
      <c r="N303" s="193" t="s">
        <v>40</v>
      </c>
      <c r="O303" s="68"/>
      <c r="P303" s="194">
        <f t="shared" si="141"/>
        <v>0</v>
      </c>
      <c r="Q303" s="194">
        <v>1.6080000000000001E-2</v>
      </c>
      <c r="R303" s="194">
        <f t="shared" si="142"/>
        <v>0.14566872</v>
      </c>
      <c r="S303" s="194">
        <v>0</v>
      </c>
      <c r="T303" s="195">
        <f t="shared" si="14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134</v>
      </c>
      <c r="AT303" s="196" t="s">
        <v>135</v>
      </c>
      <c r="AU303" s="196" t="s">
        <v>85</v>
      </c>
      <c r="AY303" s="14" t="s">
        <v>132</v>
      </c>
      <c r="BE303" s="197">
        <f t="shared" si="144"/>
        <v>0</v>
      </c>
      <c r="BF303" s="197">
        <f t="shared" si="145"/>
        <v>0</v>
      </c>
      <c r="BG303" s="197">
        <f t="shared" si="146"/>
        <v>0</v>
      </c>
      <c r="BH303" s="197">
        <f t="shared" si="147"/>
        <v>0</v>
      </c>
      <c r="BI303" s="197">
        <f t="shared" si="148"/>
        <v>0</v>
      </c>
      <c r="BJ303" s="14" t="s">
        <v>83</v>
      </c>
      <c r="BK303" s="197">
        <f t="shared" si="149"/>
        <v>0</v>
      </c>
      <c r="BL303" s="14" t="s">
        <v>134</v>
      </c>
      <c r="BM303" s="196" t="s">
        <v>915</v>
      </c>
    </row>
    <row r="304" spans="1:65" s="2" customFormat="1" ht="44.25" customHeight="1">
      <c r="A304" s="31"/>
      <c r="B304" s="32"/>
      <c r="C304" s="184" t="s">
        <v>916</v>
      </c>
      <c r="D304" s="184" t="s">
        <v>135</v>
      </c>
      <c r="E304" s="185" t="s">
        <v>917</v>
      </c>
      <c r="F304" s="186" t="s">
        <v>918</v>
      </c>
      <c r="G304" s="187" t="s">
        <v>156</v>
      </c>
      <c r="H304" s="188">
        <v>75.900000000000006</v>
      </c>
      <c r="I304" s="189"/>
      <c r="J304" s="190">
        <f t="shared" si="140"/>
        <v>0</v>
      </c>
      <c r="K304" s="191"/>
      <c r="L304" s="36"/>
      <c r="M304" s="192" t="s">
        <v>1</v>
      </c>
      <c r="N304" s="193" t="s">
        <v>40</v>
      </c>
      <c r="O304" s="68"/>
      <c r="P304" s="194">
        <f t="shared" si="141"/>
        <v>0</v>
      </c>
      <c r="Q304" s="194">
        <v>0</v>
      </c>
      <c r="R304" s="194">
        <f t="shared" si="142"/>
        <v>0</v>
      </c>
      <c r="S304" s="194">
        <v>0</v>
      </c>
      <c r="T304" s="195">
        <f t="shared" si="14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134</v>
      </c>
      <c r="AT304" s="196" t="s">
        <v>135</v>
      </c>
      <c r="AU304" s="196" t="s">
        <v>85</v>
      </c>
      <c r="AY304" s="14" t="s">
        <v>132</v>
      </c>
      <c r="BE304" s="197">
        <f t="shared" si="144"/>
        <v>0</v>
      </c>
      <c r="BF304" s="197">
        <f t="shared" si="145"/>
        <v>0</v>
      </c>
      <c r="BG304" s="197">
        <f t="shared" si="146"/>
        <v>0</v>
      </c>
      <c r="BH304" s="197">
        <f t="shared" si="147"/>
        <v>0</v>
      </c>
      <c r="BI304" s="197">
        <f t="shared" si="148"/>
        <v>0</v>
      </c>
      <c r="BJ304" s="14" t="s">
        <v>83</v>
      </c>
      <c r="BK304" s="197">
        <f t="shared" si="149"/>
        <v>0</v>
      </c>
      <c r="BL304" s="14" t="s">
        <v>134</v>
      </c>
      <c r="BM304" s="196" t="s">
        <v>919</v>
      </c>
    </row>
    <row r="305" spans="1:65" s="2" customFormat="1" ht="21.75" customHeight="1">
      <c r="A305" s="31"/>
      <c r="B305" s="32"/>
      <c r="C305" s="198" t="s">
        <v>920</v>
      </c>
      <c r="D305" s="198" t="s">
        <v>177</v>
      </c>
      <c r="E305" s="199" t="s">
        <v>921</v>
      </c>
      <c r="F305" s="200" t="s">
        <v>922</v>
      </c>
      <c r="G305" s="201" t="s">
        <v>156</v>
      </c>
      <c r="H305" s="202">
        <v>85.274000000000001</v>
      </c>
      <c r="I305" s="203"/>
      <c r="J305" s="204">
        <f t="shared" si="140"/>
        <v>0</v>
      </c>
      <c r="K305" s="205"/>
      <c r="L305" s="206"/>
      <c r="M305" s="207" t="s">
        <v>1</v>
      </c>
      <c r="N305" s="208" t="s">
        <v>40</v>
      </c>
      <c r="O305" s="68"/>
      <c r="P305" s="194">
        <f t="shared" si="141"/>
        <v>0</v>
      </c>
      <c r="Q305" s="194">
        <v>1.1E-4</v>
      </c>
      <c r="R305" s="194">
        <f t="shared" si="142"/>
        <v>9.3801400000000004E-3</v>
      </c>
      <c r="S305" s="194">
        <v>0</v>
      </c>
      <c r="T305" s="195">
        <f t="shared" si="14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315</v>
      </c>
      <c r="AT305" s="196" t="s">
        <v>177</v>
      </c>
      <c r="AU305" s="196" t="s">
        <v>85</v>
      </c>
      <c r="AY305" s="14" t="s">
        <v>132</v>
      </c>
      <c r="BE305" s="197">
        <f t="shared" si="144"/>
        <v>0</v>
      </c>
      <c r="BF305" s="197">
        <f t="shared" si="145"/>
        <v>0</v>
      </c>
      <c r="BG305" s="197">
        <f t="shared" si="146"/>
        <v>0</v>
      </c>
      <c r="BH305" s="197">
        <f t="shared" si="147"/>
        <v>0</v>
      </c>
      <c r="BI305" s="197">
        <f t="shared" si="148"/>
        <v>0</v>
      </c>
      <c r="BJ305" s="14" t="s">
        <v>83</v>
      </c>
      <c r="BK305" s="197">
        <f t="shared" si="149"/>
        <v>0</v>
      </c>
      <c r="BL305" s="14" t="s">
        <v>134</v>
      </c>
      <c r="BM305" s="196" t="s">
        <v>923</v>
      </c>
    </row>
    <row r="306" spans="1:65" s="2" customFormat="1" ht="44.25" customHeight="1">
      <c r="A306" s="31"/>
      <c r="B306" s="32"/>
      <c r="C306" s="184" t="s">
        <v>924</v>
      </c>
      <c r="D306" s="184" t="s">
        <v>135</v>
      </c>
      <c r="E306" s="185" t="s">
        <v>925</v>
      </c>
      <c r="F306" s="186" t="s">
        <v>926</v>
      </c>
      <c r="G306" s="187" t="s">
        <v>241</v>
      </c>
      <c r="H306" s="188">
        <v>1.5</v>
      </c>
      <c r="I306" s="189"/>
      <c r="J306" s="190">
        <f t="shared" si="140"/>
        <v>0</v>
      </c>
      <c r="K306" s="191"/>
      <c r="L306" s="36"/>
      <c r="M306" s="192" t="s">
        <v>1</v>
      </c>
      <c r="N306" s="193" t="s">
        <v>40</v>
      </c>
      <c r="O306" s="68"/>
      <c r="P306" s="194">
        <f t="shared" si="141"/>
        <v>0</v>
      </c>
      <c r="Q306" s="194">
        <v>5.0299999999999997E-3</v>
      </c>
      <c r="R306" s="194">
        <f t="shared" si="142"/>
        <v>7.5449999999999996E-3</v>
      </c>
      <c r="S306" s="194">
        <v>0</v>
      </c>
      <c r="T306" s="195">
        <f t="shared" si="14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134</v>
      </c>
      <c r="AT306" s="196" t="s">
        <v>135</v>
      </c>
      <c r="AU306" s="196" t="s">
        <v>85</v>
      </c>
      <c r="AY306" s="14" t="s">
        <v>132</v>
      </c>
      <c r="BE306" s="197">
        <f t="shared" si="144"/>
        <v>0</v>
      </c>
      <c r="BF306" s="197">
        <f t="shared" si="145"/>
        <v>0</v>
      </c>
      <c r="BG306" s="197">
        <f t="shared" si="146"/>
        <v>0</v>
      </c>
      <c r="BH306" s="197">
        <f t="shared" si="147"/>
        <v>0</v>
      </c>
      <c r="BI306" s="197">
        <f t="shared" si="148"/>
        <v>0</v>
      </c>
      <c r="BJ306" s="14" t="s">
        <v>83</v>
      </c>
      <c r="BK306" s="197">
        <f t="shared" si="149"/>
        <v>0</v>
      </c>
      <c r="BL306" s="14" t="s">
        <v>134</v>
      </c>
      <c r="BM306" s="196" t="s">
        <v>927</v>
      </c>
    </row>
    <row r="307" spans="1:65" s="2" customFormat="1" ht="66.75" customHeight="1">
      <c r="A307" s="31"/>
      <c r="B307" s="32"/>
      <c r="C307" s="184" t="s">
        <v>928</v>
      </c>
      <c r="D307" s="184" t="s">
        <v>135</v>
      </c>
      <c r="E307" s="185" t="s">
        <v>929</v>
      </c>
      <c r="F307" s="186" t="s">
        <v>930</v>
      </c>
      <c r="G307" s="187" t="s">
        <v>138</v>
      </c>
      <c r="H307" s="188">
        <v>2.1480000000000001</v>
      </c>
      <c r="I307" s="189"/>
      <c r="J307" s="190">
        <f t="shared" si="140"/>
        <v>0</v>
      </c>
      <c r="K307" s="191"/>
      <c r="L307" s="36"/>
      <c r="M307" s="192" t="s">
        <v>1</v>
      </c>
      <c r="N307" s="193" t="s">
        <v>40</v>
      </c>
      <c r="O307" s="68"/>
      <c r="P307" s="194">
        <f t="shared" si="141"/>
        <v>0</v>
      </c>
      <c r="Q307" s="194">
        <v>0</v>
      </c>
      <c r="R307" s="194">
        <f t="shared" si="142"/>
        <v>0</v>
      </c>
      <c r="S307" s="194">
        <v>0</v>
      </c>
      <c r="T307" s="195">
        <f t="shared" si="14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134</v>
      </c>
      <c r="AT307" s="196" t="s">
        <v>135</v>
      </c>
      <c r="AU307" s="196" t="s">
        <v>85</v>
      </c>
      <c r="AY307" s="14" t="s">
        <v>132</v>
      </c>
      <c r="BE307" s="197">
        <f t="shared" si="144"/>
        <v>0</v>
      </c>
      <c r="BF307" s="197">
        <f t="shared" si="145"/>
        <v>0</v>
      </c>
      <c r="BG307" s="197">
        <f t="shared" si="146"/>
        <v>0</v>
      </c>
      <c r="BH307" s="197">
        <f t="shared" si="147"/>
        <v>0</v>
      </c>
      <c r="BI307" s="197">
        <f t="shared" si="148"/>
        <v>0</v>
      </c>
      <c r="BJ307" s="14" t="s">
        <v>83</v>
      </c>
      <c r="BK307" s="197">
        <f t="shared" si="149"/>
        <v>0</v>
      </c>
      <c r="BL307" s="14" t="s">
        <v>134</v>
      </c>
      <c r="BM307" s="196" t="s">
        <v>931</v>
      </c>
    </row>
    <row r="308" spans="1:65" s="12" customFormat="1" ht="22.9" customHeight="1">
      <c r="B308" s="168"/>
      <c r="C308" s="169"/>
      <c r="D308" s="170" t="s">
        <v>74</v>
      </c>
      <c r="E308" s="182" t="s">
        <v>317</v>
      </c>
      <c r="F308" s="182" t="s">
        <v>318</v>
      </c>
      <c r="G308" s="169"/>
      <c r="H308" s="169"/>
      <c r="I308" s="172"/>
      <c r="J308" s="183">
        <f>BK308</f>
        <v>0</v>
      </c>
      <c r="K308" s="169"/>
      <c r="L308" s="174"/>
      <c r="M308" s="175"/>
      <c r="N308" s="176"/>
      <c r="O308" s="176"/>
      <c r="P308" s="177">
        <f>P309</f>
        <v>0</v>
      </c>
      <c r="Q308" s="176"/>
      <c r="R308" s="177">
        <f>R309</f>
        <v>0</v>
      </c>
      <c r="S308" s="176"/>
      <c r="T308" s="178">
        <f>T309</f>
        <v>0</v>
      </c>
      <c r="AR308" s="179" t="s">
        <v>85</v>
      </c>
      <c r="AT308" s="180" t="s">
        <v>74</v>
      </c>
      <c r="AU308" s="180" t="s">
        <v>83</v>
      </c>
      <c r="AY308" s="179" t="s">
        <v>132</v>
      </c>
      <c r="BK308" s="181">
        <f>BK309</f>
        <v>0</v>
      </c>
    </row>
    <row r="309" spans="1:65" s="2" customFormat="1" ht="21.75" customHeight="1">
      <c r="A309" s="31"/>
      <c r="B309" s="32"/>
      <c r="C309" s="184" t="s">
        <v>932</v>
      </c>
      <c r="D309" s="184" t="s">
        <v>135</v>
      </c>
      <c r="E309" s="185" t="s">
        <v>329</v>
      </c>
      <c r="F309" s="186" t="s">
        <v>933</v>
      </c>
      <c r="G309" s="187" t="s">
        <v>241</v>
      </c>
      <c r="H309" s="188">
        <v>1</v>
      </c>
      <c r="I309" s="189"/>
      <c r="J309" s="190">
        <f>ROUND(I309*H309,2)</f>
        <v>0</v>
      </c>
      <c r="K309" s="191"/>
      <c r="L309" s="36"/>
      <c r="M309" s="192" t="s">
        <v>1</v>
      </c>
      <c r="N309" s="193" t="s">
        <v>40</v>
      </c>
      <c r="O309" s="68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134</v>
      </c>
      <c r="AT309" s="196" t="s">
        <v>135</v>
      </c>
      <c r="AU309" s="196" t="s">
        <v>85</v>
      </c>
      <c r="AY309" s="14" t="s">
        <v>132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4" t="s">
        <v>83</v>
      </c>
      <c r="BK309" s="197">
        <f>ROUND(I309*H309,2)</f>
        <v>0</v>
      </c>
      <c r="BL309" s="14" t="s">
        <v>134</v>
      </c>
      <c r="BM309" s="196" t="s">
        <v>934</v>
      </c>
    </row>
    <row r="310" spans="1:65" s="12" customFormat="1" ht="22.9" customHeight="1">
      <c r="B310" s="168"/>
      <c r="C310" s="169"/>
      <c r="D310" s="170" t="s">
        <v>74</v>
      </c>
      <c r="E310" s="182" t="s">
        <v>335</v>
      </c>
      <c r="F310" s="182" t="s">
        <v>336</v>
      </c>
      <c r="G310" s="169"/>
      <c r="H310" s="169"/>
      <c r="I310" s="172"/>
      <c r="J310" s="183">
        <f>BK310</f>
        <v>0</v>
      </c>
      <c r="K310" s="169"/>
      <c r="L310" s="174"/>
      <c r="M310" s="175"/>
      <c r="N310" s="176"/>
      <c r="O310" s="176"/>
      <c r="P310" s="177">
        <f>SUM(P311:P326)</f>
        <v>0</v>
      </c>
      <c r="Q310" s="176"/>
      <c r="R310" s="177">
        <f>SUM(R311:R326)</f>
        <v>1.0089320000000002</v>
      </c>
      <c r="S310" s="176"/>
      <c r="T310" s="178">
        <f>SUM(T311:T326)</f>
        <v>0</v>
      </c>
      <c r="AR310" s="179" t="s">
        <v>85</v>
      </c>
      <c r="AT310" s="180" t="s">
        <v>74</v>
      </c>
      <c r="AU310" s="180" t="s">
        <v>83</v>
      </c>
      <c r="AY310" s="179" t="s">
        <v>132</v>
      </c>
      <c r="BK310" s="181">
        <f>SUM(BK311:BK326)</f>
        <v>0</v>
      </c>
    </row>
    <row r="311" spans="1:65" s="2" customFormat="1" ht="21.75" customHeight="1">
      <c r="A311" s="31"/>
      <c r="B311" s="32"/>
      <c r="C311" s="198" t="s">
        <v>935</v>
      </c>
      <c r="D311" s="198" t="s">
        <v>177</v>
      </c>
      <c r="E311" s="199" t="s">
        <v>346</v>
      </c>
      <c r="F311" s="200" t="s">
        <v>347</v>
      </c>
      <c r="G311" s="201" t="s">
        <v>156</v>
      </c>
      <c r="H311" s="202">
        <v>9.1</v>
      </c>
      <c r="I311" s="203"/>
      <c r="J311" s="204">
        <f t="shared" ref="J311:J326" si="150">ROUND(I311*H311,2)</f>
        <v>0</v>
      </c>
      <c r="K311" s="205"/>
      <c r="L311" s="206"/>
      <c r="M311" s="207" t="s">
        <v>1</v>
      </c>
      <c r="N311" s="208" t="s">
        <v>40</v>
      </c>
      <c r="O311" s="68"/>
      <c r="P311" s="194">
        <f t="shared" ref="P311:P326" si="151">O311*H311</f>
        <v>0</v>
      </c>
      <c r="Q311" s="194">
        <v>3.056E-2</v>
      </c>
      <c r="R311" s="194">
        <f t="shared" ref="R311:R326" si="152">Q311*H311</f>
        <v>0.27809600000000001</v>
      </c>
      <c r="S311" s="194">
        <v>0</v>
      </c>
      <c r="T311" s="195">
        <f t="shared" ref="T311:T326" si="153"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6" t="s">
        <v>315</v>
      </c>
      <c r="AT311" s="196" t="s">
        <v>177</v>
      </c>
      <c r="AU311" s="196" t="s">
        <v>85</v>
      </c>
      <c r="AY311" s="14" t="s">
        <v>132</v>
      </c>
      <c r="BE311" s="197">
        <f t="shared" ref="BE311:BE326" si="154">IF(N311="základní",J311,0)</f>
        <v>0</v>
      </c>
      <c r="BF311" s="197">
        <f t="shared" ref="BF311:BF326" si="155">IF(N311="snížená",J311,0)</f>
        <v>0</v>
      </c>
      <c r="BG311" s="197">
        <f t="shared" ref="BG311:BG326" si="156">IF(N311="zákl. přenesená",J311,0)</f>
        <v>0</v>
      </c>
      <c r="BH311" s="197">
        <f t="shared" ref="BH311:BH326" si="157">IF(N311="sníž. přenesená",J311,0)</f>
        <v>0</v>
      </c>
      <c r="BI311" s="197">
        <f t="shared" ref="BI311:BI326" si="158">IF(N311="nulová",J311,0)</f>
        <v>0</v>
      </c>
      <c r="BJ311" s="14" t="s">
        <v>83</v>
      </c>
      <c r="BK311" s="197">
        <f t="shared" ref="BK311:BK326" si="159">ROUND(I311*H311,2)</f>
        <v>0</v>
      </c>
      <c r="BL311" s="14" t="s">
        <v>134</v>
      </c>
      <c r="BM311" s="196" t="s">
        <v>936</v>
      </c>
    </row>
    <row r="312" spans="1:65" s="2" customFormat="1" ht="33" customHeight="1">
      <c r="A312" s="31"/>
      <c r="B312" s="32"/>
      <c r="C312" s="184" t="s">
        <v>937</v>
      </c>
      <c r="D312" s="184" t="s">
        <v>135</v>
      </c>
      <c r="E312" s="185" t="s">
        <v>938</v>
      </c>
      <c r="F312" s="186" t="s">
        <v>939</v>
      </c>
      <c r="G312" s="187" t="s">
        <v>156</v>
      </c>
      <c r="H312" s="188">
        <v>18.7</v>
      </c>
      <c r="I312" s="189"/>
      <c r="J312" s="190">
        <f t="shared" si="150"/>
        <v>0</v>
      </c>
      <c r="K312" s="191"/>
      <c r="L312" s="36"/>
      <c r="M312" s="192" t="s">
        <v>1</v>
      </c>
      <c r="N312" s="193" t="s">
        <v>40</v>
      </c>
      <c r="O312" s="68"/>
      <c r="P312" s="194">
        <f t="shared" si="151"/>
        <v>0</v>
      </c>
      <c r="Q312" s="194">
        <v>2.5999999999999998E-4</v>
      </c>
      <c r="R312" s="194">
        <f t="shared" si="152"/>
        <v>4.8619999999999991E-3</v>
      </c>
      <c r="S312" s="194">
        <v>0</v>
      </c>
      <c r="T312" s="195">
        <f t="shared" si="15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6" t="s">
        <v>134</v>
      </c>
      <c r="AT312" s="196" t="s">
        <v>135</v>
      </c>
      <c r="AU312" s="196" t="s">
        <v>85</v>
      </c>
      <c r="AY312" s="14" t="s">
        <v>132</v>
      </c>
      <c r="BE312" s="197">
        <f t="shared" si="154"/>
        <v>0</v>
      </c>
      <c r="BF312" s="197">
        <f t="shared" si="155"/>
        <v>0</v>
      </c>
      <c r="BG312" s="197">
        <f t="shared" si="156"/>
        <v>0</v>
      </c>
      <c r="BH312" s="197">
        <f t="shared" si="157"/>
        <v>0</v>
      </c>
      <c r="BI312" s="197">
        <f t="shared" si="158"/>
        <v>0</v>
      </c>
      <c r="BJ312" s="14" t="s">
        <v>83</v>
      </c>
      <c r="BK312" s="197">
        <f t="shared" si="159"/>
        <v>0</v>
      </c>
      <c r="BL312" s="14" t="s">
        <v>134</v>
      </c>
      <c r="BM312" s="196" t="s">
        <v>940</v>
      </c>
    </row>
    <row r="313" spans="1:65" s="2" customFormat="1" ht="21.75" customHeight="1">
      <c r="A313" s="31"/>
      <c r="B313" s="32"/>
      <c r="C313" s="198" t="s">
        <v>941</v>
      </c>
      <c r="D313" s="198" t="s">
        <v>177</v>
      </c>
      <c r="E313" s="199" t="s">
        <v>942</v>
      </c>
      <c r="F313" s="200" t="s">
        <v>343</v>
      </c>
      <c r="G313" s="201" t="s">
        <v>156</v>
      </c>
      <c r="H313" s="202">
        <v>9.6</v>
      </c>
      <c r="I313" s="203"/>
      <c r="J313" s="204">
        <f t="shared" si="150"/>
        <v>0</v>
      </c>
      <c r="K313" s="205"/>
      <c r="L313" s="206"/>
      <c r="M313" s="207" t="s">
        <v>1</v>
      </c>
      <c r="N313" s="208" t="s">
        <v>40</v>
      </c>
      <c r="O313" s="68"/>
      <c r="P313" s="194">
        <f t="shared" si="151"/>
        <v>0</v>
      </c>
      <c r="Q313" s="194">
        <v>2.639E-2</v>
      </c>
      <c r="R313" s="194">
        <f t="shared" si="152"/>
        <v>0.25334400000000001</v>
      </c>
      <c r="S313" s="194">
        <v>0</v>
      </c>
      <c r="T313" s="195">
        <f t="shared" si="15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6" t="s">
        <v>315</v>
      </c>
      <c r="AT313" s="196" t="s">
        <v>177</v>
      </c>
      <c r="AU313" s="196" t="s">
        <v>85</v>
      </c>
      <c r="AY313" s="14" t="s">
        <v>132</v>
      </c>
      <c r="BE313" s="197">
        <f t="shared" si="154"/>
        <v>0</v>
      </c>
      <c r="BF313" s="197">
        <f t="shared" si="155"/>
        <v>0</v>
      </c>
      <c r="BG313" s="197">
        <f t="shared" si="156"/>
        <v>0</v>
      </c>
      <c r="BH313" s="197">
        <f t="shared" si="157"/>
        <v>0</v>
      </c>
      <c r="BI313" s="197">
        <f t="shared" si="158"/>
        <v>0</v>
      </c>
      <c r="BJ313" s="14" t="s">
        <v>83</v>
      </c>
      <c r="BK313" s="197">
        <f t="shared" si="159"/>
        <v>0</v>
      </c>
      <c r="BL313" s="14" t="s">
        <v>134</v>
      </c>
      <c r="BM313" s="196" t="s">
        <v>943</v>
      </c>
    </row>
    <row r="314" spans="1:65" s="2" customFormat="1" ht="21.75" customHeight="1">
      <c r="A314" s="31"/>
      <c r="B314" s="32"/>
      <c r="C314" s="198" t="s">
        <v>944</v>
      </c>
      <c r="D314" s="198" t="s">
        <v>177</v>
      </c>
      <c r="E314" s="199" t="s">
        <v>945</v>
      </c>
      <c r="F314" s="200" t="s">
        <v>946</v>
      </c>
      <c r="G314" s="201" t="s">
        <v>361</v>
      </c>
      <c r="H314" s="202">
        <v>7</v>
      </c>
      <c r="I314" s="203"/>
      <c r="J314" s="204">
        <f t="shared" si="150"/>
        <v>0</v>
      </c>
      <c r="K314" s="205"/>
      <c r="L314" s="206"/>
      <c r="M314" s="207" t="s">
        <v>1</v>
      </c>
      <c r="N314" s="208" t="s">
        <v>40</v>
      </c>
      <c r="O314" s="68"/>
      <c r="P314" s="194">
        <f t="shared" si="151"/>
        <v>0</v>
      </c>
      <c r="Q314" s="194">
        <v>1.4500000000000001E-2</v>
      </c>
      <c r="R314" s="194">
        <f t="shared" si="152"/>
        <v>0.10150000000000001</v>
      </c>
      <c r="S314" s="194">
        <v>0</v>
      </c>
      <c r="T314" s="195">
        <f t="shared" si="15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315</v>
      </c>
      <c r="AT314" s="196" t="s">
        <v>177</v>
      </c>
      <c r="AU314" s="196" t="s">
        <v>85</v>
      </c>
      <c r="AY314" s="14" t="s">
        <v>132</v>
      </c>
      <c r="BE314" s="197">
        <f t="shared" si="154"/>
        <v>0</v>
      </c>
      <c r="BF314" s="197">
        <f t="shared" si="155"/>
        <v>0</v>
      </c>
      <c r="BG314" s="197">
        <f t="shared" si="156"/>
        <v>0</v>
      </c>
      <c r="BH314" s="197">
        <f t="shared" si="157"/>
        <v>0</v>
      </c>
      <c r="BI314" s="197">
        <f t="shared" si="158"/>
        <v>0</v>
      </c>
      <c r="BJ314" s="14" t="s">
        <v>83</v>
      </c>
      <c r="BK314" s="197">
        <f t="shared" si="159"/>
        <v>0</v>
      </c>
      <c r="BL314" s="14" t="s">
        <v>134</v>
      </c>
      <c r="BM314" s="196" t="s">
        <v>947</v>
      </c>
    </row>
    <row r="315" spans="1:65" s="2" customFormat="1" ht="21.75" customHeight="1">
      <c r="A315" s="31"/>
      <c r="B315" s="32"/>
      <c r="C315" s="198" t="s">
        <v>948</v>
      </c>
      <c r="D315" s="198" t="s">
        <v>177</v>
      </c>
      <c r="E315" s="199" t="s">
        <v>949</v>
      </c>
      <c r="F315" s="200" t="s">
        <v>950</v>
      </c>
      <c r="G315" s="201" t="s">
        <v>361</v>
      </c>
      <c r="H315" s="202">
        <v>1</v>
      </c>
      <c r="I315" s="203"/>
      <c r="J315" s="204">
        <f t="shared" si="150"/>
        <v>0</v>
      </c>
      <c r="K315" s="205"/>
      <c r="L315" s="206"/>
      <c r="M315" s="207" t="s">
        <v>1</v>
      </c>
      <c r="N315" s="208" t="s">
        <v>40</v>
      </c>
      <c r="O315" s="68"/>
      <c r="P315" s="194">
        <f t="shared" si="151"/>
        <v>0</v>
      </c>
      <c r="Q315" s="194">
        <v>4.2999999999999997E-2</v>
      </c>
      <c r="R315" s="194">
        <f t="shared" si="152"/>
        <v>4.2999999999999997E-2</v>
      </c>
      <c r="S315" s="194">
        <v>0</v>
      </c>
      <c r="T315" s="195">
        <f t="shared" si="15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6" t="s">
        <v>315</v>
      </c>
      <c r="AT315" s="196" t="s">
        <v>177</v>
      </c>
      <c r="AU315" s="196" t="s">
        <v>85</v>
      </c>
      <c r="AY315" s="14" t="s">
        <v>132</v>
      </c>
      <c r="BE315" s="197">
        <f t="shared" si="154"/>
        <v>0</v>
      </c>
      <c r="BF315" s="197">
        <f t="shared" si="155"/>
        <v>0</v>
      </c>
      <c r="BG315" s="197">
        <f t="shared" si="156"/>
        <v>0</v>
      </c>
      <c r="BH315" s="197">
        <f t="shared" si="157"/>
        <v>0</v>
      </c>
      <c r="BI315" s="197">
        <f t="shared" si="158"/>
        <v>0</v>
      </c>
      <c r="BJ315" s="14" t="s">
        <v>83</v>
      </c>
      <c r="BK315" s="197">
        <f t="shared" si="159"/>
        <v>0</v>
      </c>
      <c r="BL315" s="14" t="s">
        <v>134</v>
      </c>
      <c r="BM315" s="196" t="s">
        <v>951</v>
      </c>
    </row>
    <row r="316" spans="1:65" s="2" customFormat="1" ht="33" customHeight="1">
      <c r="A316" s="31"/>
      <c r="B316" s="32"/>
      <c r="C316" s="198" t="s">
        <v>952</v>
      </c>
      <c r="D316" s="198" t="s">
        <v>177</v>
      </c>
      <c r="E316" s="199" t="s">
        <v>953</v>
      </c>
      <c r="F316" s="200" t="s">
        <v>954</v>
      </c>
      <c r="G316" s="201" t="s">
        <v>361</v>
      </c>
      <c r="H316" s="202">
        <v>12</v>
      </c>
      <c r="I316" s="203"/>
      <c r="J316" s="204">
        <f t="shared" si="150"/>
        <v>0</v>
      </c>
      <c r="K316" s="205"/>
      <c r="L316" s="206"/>
      <c r="M316" s="207" t="s">
        <v>1</v>
      </c>
      <c r="N316" s="208" t="s">
        <v>40</v>
      </c>
      <c r="O316" s="68"/>
      <c r="P316" s="194">
        <f t="shared" si="151"/>
        <v>0</v>
      </c>
      <c r="Q316" s="194">
        <v>1.6E-2</v>
      </c>
      <c r="R316" s="194">
        <f t="shared" si="152"/>
        <v>0.192</v>
      </c>
      <c r="S316" s="194">
        <v>0</v>
      </c>
      <c r="T316" s="195">
        <f t="shared" si="15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180</v>
      </c>
      <c r="AT316" s="196" t="s">
        <v>177</v>
      </c>
      <c r="AU316" s="196" t="s">
        <v>85</v>
      </c>
      <c r="AY316" s="14" t="s">
        <v>132</v>
      </c>
      <c r="BE316" s="197">
        <f t="shared" si="154"/>
        <v>0</v>
      </c>
      <c r="BF316" s="197">
        <f t="shared" si="155"/>
        <v>0</v>
      </c>
      <c r="BG316" s="197">
        <f t="shared" si="156"/>
        <v>0</v>
      </c>
      <c r="BH316" s="197">
        <f t="shared" si="157"/>
        <v>0</v>
      </c>
      <c r="BI316" s="197">
        <f t="shared" si="158"/>
        <v>0</v>
      </c>
      <c r="BJ316" s="14" t="s">
        <v>83</v>
      </c>
      <c r="BK316" s="197">
        <f t="shared" si="159"/>
        <v>0</v>
      </c>
      <c r="BL316" s="14" t="s">
        <v>139</v>
      </c>
      <c r="BM316" s="196" t="s">
        <v>955</v>
      </c>
    </row>
    <row r="317" spans="1:65" s="2" customFormat="1" ht="21.75" customHeight="1">
      <c r="A317" s="31"/>
      <c r="B317" s="32"/>
      <c r="C317" s="198" t="s">
        <v>956</v>
      </c>
      <c r="D317" s="198" t="s">
        <v>177</v>
      </c>
      <c r="E317" s="199" t="s">
        <v>957</v>
      </c>
      <c r="F317" s="200" t="s">
        <v>958</v>
      </c>
      <c r="G317" s="201" t="s">
        <v>361</v>
      </c>
      <c r="H317" s="202">
        <v>4</v>
      </c>
      <c r="I317" s="203"/>
      <c r="J317" s="204">
        <f t="shared" si="150"/>
        <v>0</v>
      </c>
      <c r="K317" s="205"/>
      <c r="L317" s="206"/>
      <c r="M317" s="207" t="s">
        <v>1</v>
      </c>
      <c r="N317" s="208" t="s">
        <v>40</v>
      </c>
      <c r="O317" s="68"/>
      <c r="P317" s="194">
        <f t="shared" si="151"/>
        <v>0</v>
      </c>
      <c r="Q317" s="194">
        <v>1.6E-2</v>
      </c>
      <c r="R317" s="194">
        <f t="shared" si="152"/>
        <v>6.4000000000000001E-2</v>
      </c>
      <c r="S317" s="194">
        <v>0</v>
      </c>
      <c r="T317" s="195">
        <f t="shared" si="15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6" t="s">
        <v>315</v>
      </c>
      <c r="AT317" s="196" t="s">
        <v>177</v>
      </c>
      <c r="AU317" s="196" t="s">
        <v>85</v>
      </c>
      <c r="AY317" s="14" t="s">
        <v>132</v>
      </c>
      <c r="BE317" s="197">
        <f t="shared" si="154"/>
        <v>0</v>
      </c>
      <c r="BF317" s="197">
        <f t="shared" si="155"/>
        <v>0</v>
      </c>
      <c r="BG317" s="197">
        <f t="shared" si="156"/>
        <v>0</v>
      </c>
      <c r="BH317" s="197">
        <f t="shared" si="157"/>
        <v>0</v>
      </c>
      <c r="BI317" s="197">
        <f t="shared" si="158"/>
        <v>0</v>
      </c>
      <c r="BJ317" s="14" t="s">
        <v>83</v>
      </c>
      <c r="BK317" s="197">
        <f t="shared" si="159"/>
        <v>0</v>
      </c>
      <c r="BL317" s="14" t="s">
        <v>134</v>
      </c>
      <c r="BM317" s="196" t="s">
        <v>959</v>
      </c>
    </row>
    <row r="318" spans="1:65" s="2" customFormat="1" ht="33" customHeight="1">
      <c r="A318" s="31"/>
      <c r="B318" s="32"/>
      <c r="C318" s="198" t="s">
        <v>960</v>
      </c>
      <c r="D318" s="198" t="s">
        <v>177</v>
      </c>
      <c r="E318" s="199" t="s">
        <v>961</v>
      </c>
      <c r="F318" s="200" t="s">
        <v>962</v>
      </c>
      <c r="G318" s="201" t="s">
        <v>156</v>
      </c>
      <c r="H318" s="202">
        <v>2</v>
      </c>
      <c r="I318" s="203"/>
      <c r="J318" s="204">
        <f t="shared" si="150"/>
        <v>0</v>
      </c>
      <c r="K318" s="205"/>
      <c r="L318" s="206"/>
      <c r="M318" s="207" t="s">
        <v>1</v>
      </c>
      <c r="N318" s="208" t="s">
        <v>40</v>
      </c>
      <c r="O318" s="68"/>
      <c r="P318" s="194">
        <f t="shared" si="151"/>
        <v>0</v>
      </c>
      <c r="Q318" s="194">
        <v>2.5440000000000001E-2</v>
      </c>
      <c r="R318" s="194">
        <f t="shared" si="152"/>
        <v>5.0880000000000002E-2</v>
      </c>
      <c r="S318" s="194">
        <v>0</v>
      </c>
      <c r="T318" s="195">
        <f t="shared" si="15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6" t="s">
        <v>315</v>
      </c>
      <c r="AT318" s="196" t="s">
        <v>177</v>
      </c>
      <c r="AU318" s="196" t="s">
        <v>85</v>
      </c>
      <c r="AY318" s="14" t="s">
        <v>132</v>
      </c>
      <c r="BE318" s="197">
        <f t="shared" si="154"/>
        <v>0</v>
      </c>
      <c r="BF318" s="197">
        <f t="shared" si="155"/>
        <v>0</v>
      </c>
      <c r="BG318" s="197">
        <f t="shared" si="156"/>
        <v>0</v>
      </c>
      <c r="BH318" s="197">
        <f t="shared" si="157"/>
        <v>0</v>
      </c>
      <c r="BI318" s="197">
        <f t="shared" si="158"/>
        <v>0</v>
      </c>
      <c r="BJ318" s="14" t="s">
        <v>83</v>
      </c>
      <c r="BK318" s="197">
        <f t="shared" si="159"/>
        <v>0</v>
      </c>
      <c r="BL318" s="14" t="s">
        <v>134</v>
      </c>
      <c r="BM318" s="196" t="s">
        <v>963</v>
      </c>
    </row>
    <row r="319" spans="1:65" s="2" customFormat="1" ht="21.75" customHeight="1">
      <c r="A319" s="31"/>
      <c r="B319" s="32"/>
      <c r="C319" s="184" t="s">
        <v>964</v>
      </c>
      <c r="D319" s="184" t="s">
        <v>135</v>
      </c>
      <c r="E319" s="185" t="s">
        <v>965</v>
      </c>
      <c r="F319" s="186" t="s">
        <v>966</v>
      </c>
      <c r="G319" s="187" t="s">
        <v>361</v>
      </c>
      <c r="H319" s="188">
        <v>12</v>
      </c>
      <c r="I319" s="189"/>
      <c r="J319" s="190">
        <f t="shared" si="150"/>
        <v>0</v>
      </c>
      <c r="K319" s="191"/>
      <c r="L319" s="36"/>
      <c r="M319" s="192" t="s">
        <v>1</v>
      </c>
      <c r="N319" s="193" t="s">
        <v>40</v>
      </c>
      <c r="O319" s="68"/>
      <c r="P319" s="194">
        <f t="shared" si="151"/>
        <v>0</v>
      </c>
      <c r="Q319" s="194">
        <v>0</v>
      </c>
      <c r="R319" s="194">
        <f t="shared" si="152"/>
        <v>0</v>
      </c>
      <c r="S319" s="194">
        <v>0</v>
      </c>
      <c r="T319" s="195">
        <f t="shared" si="15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6" t="s">
        <v>134</v>
      </c>
      <c r="AT319" s="196" t="s">
        <v>135</v>
      </c>
      <c r="AU319" s="196" t="s">
        <v>85</v>
      </c>
      <c r="AY319" s="14" t="s">
        <v>132</v>
      </c>
      <c r="BE319" s="197">
        <f t="shared" si="154"/>
        <v>0</v>
      </c>
      <c r="BF319" s="197">
        <f t="shared" si="155"/>
        <v>0</v>
      </c>
      <c r="BG319" s="197">
        <f t="shared" si="156"/>
        <v>0</v>
      </c>
      <c r="BH319" s="197">
        <f t="shared" si="157"/>
        <v>0</v>
      </c>
      <c r="BI319" s="197">
        <f t="shared" si="158"/>
        <v>0</v>
      </c>
      <c r="BJ319" s="14" t="s">
        <v>83</v>
      </c>
      <c r="BK319" s="197">
        <f t="shared" si="159"/>
        <v>0</v>
      </c>
      <c r="BL319" s="14" t="s">
        <v>134</v>
      </c>
      <c r="BM319" s="196" t="s">
        <v>967</v>
      </c>
    </row>
    <row r="320" spans="1:65" s="2" customFormat="1" ht="44.25" customHeight="1">
      <c r="A320" s="31"/>
      <c r="B320" s="32"/>
      <c r="C320" s="184" t="s">
        <v>968</v>
      </c>
      <c r="D320" s="184" t="s">
        <v>135</v>
      </c>
      <c r="E320" s="185" t="s">
        <v>969</v>
      </c>
      <c r="F320" s="186" t="s">
        <v>970</v>
      </c>
      <c r="G320" s="187" t="s">
        <v>361</v>
      </c>
      <c r="H320" s="188">
        <v>12</v>
      </c>
      <c r="I320" s="189"/>
      <c r="J320" s="190">
        <f t="shared" si="150"/>
        <v>0</v>
      </c>
      <c r="K320" s="191"/>
      <c r="L320" s="36"/>
      <c r="M320" s="192" t="s">
        <v>1</v>
      </c>
      <c r="N320" s="193" t="s">
        <v>40</v>
      </c>
      <c r="O320" s="68"/>
      <c r="P320" s="194">
        <f t="shared" si="151"/>
        <v>0</v>
      </c>
      <c r="Q320" s="194">
        <v>0</v>
      </c>
      <c r="R320" s="194">
        <f t="shared" si="152"/>
        <v>0</v>
      </c>
      <c r="S320" s="194">
        <v>0</v>
      </c>
      <c r="T320" s="195">
        <f t="shared" si="15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6" t="s">
        <v>134</v>
      </c>
      <c r="AT320" s="196" t="s">
        <v>135</v>
      </c>
      <c r="AU320" s="196" t="s">
        <v>85</v>
      </c>
      <c r="AY320" s="14" t="s">
        <v>132</v>
      </c>
      <c r="BE320" s="197">
        <f t="shared" si="154"/>
        <v>0</v>
      </c>
      <c r="BF320" s="197">
        <f t="shared" si="155"/>
        <v>0</v>
      </c>
      <c r="BG320" s="197">
        <f t="shared" si="156"/>
        <v>0</v>
      </c>
      <c r="BH320" s="197">
        <f t="shared" si="157"/>
        <v>0</v>
      </c>
      <c r="BI320" s="197">
        <f t="shared" si="158"/>
        <v>0</v>
      </c>
      <c r="BJ320" s="14" t="s">
        <v>83</v>
      </c>
      <c r="BK320" s="197">
        <f t="shared" si="159"/>
        <v>0</v>
      </c>
      <c r="BL320" s="14" t="s">
        <v>134</v>
      </c>
      <c r="BM320" s="196" t="s">
        <v>971</v>
      </c>
    </row>
    <row r="321" spans="1:65" s="2" customFormat="1" ht="21.75" customHeight="1">
      <c r="A321" s="31"/>
      <c r="B321" s="32"/>
      <c r="C321" s="184" t="s">
        <v>972</v>
      </c>
      <c r="D321" s="184" t="s">
        <v>135</v>
      </c>
      <c r="E321" s="185" t="s">
        <v>973</v>
      </c>
      <c r="F321" s="186" t="s">
        <v>974</v>
      </c>
      <c r="G321" s="187" t="s">
        <v>361</v>
      </c>
      <c r="H321" s="188">
        <v>2</v>
      </c>
      <c r="I321" s="189"/>
      <c r="J321" s="190">
        <f t="shared" si="150"/>
        <v>0</v>
      </c>
      <c r="K321" s="191"/>
      <c r="L321" s="36"/>
      <c r="M321" s="192" t="s">
        <v>1</v>
      </c>
      <c r="N321" s="193" t="s">
        <v>40</v>
      </c>
      <c r="O321" s="68"/>
      <c r="P321" s="194">
        <f t="shared" si="151"/>
        <v>0</v>
      </c>
      <c r="Q321" s="194">
        <v>9.2000000000000003E-4</v>
      </c>
      <c r="R321" s="194">
        <f t="shared" si="152"/>
        <v>1.8400000000000001E-3</v>
      </c>
      <c r="S321" s="194">
        <v>0</v>
      </c>
      <c r="T321" s="195">
        <f t="shared" si="15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6" t="s">
        <v>134</v>
      </c>
      <c r="AT321" s="196" t="s">
        <v>135</v>
      </c>
      <c r="AU321" s="196" t="s">
        <v>85</v>
      </c>
      <c r="AY321" s="14" t="s">
        <v>132</v>
      </c>
      <c r="BE321" s="197">
        <f t="shared" si="154"/>
        <v>0</v>
      </c>
      <c r="BF321" s="197">
        <f t="shared" si="155"/>
        <v>0</v>
      </c>
      <c r="BG321" s="197">
        <f t="shared" si="156"/>
        <v>0</v>
      </c>
      <c r="BH321" s="197">
        <f t="shared" si="157"/>
        <v>0</v>
      </c>
      <c r="BI321" s="197">
        <f t="shared" si="158"/>
        <v>0</v>
      </c>
      <c r="BJ321" s="14" t="s">
        <v>83</v>
      </c>
      <c r="BK321" s="197">
        <f t="shared" si="159"/>
        <v>0</v>
      </c>
      <c r="BL321" s="14" t="s">
        <v>134</v>
      </c>
      <c r="BM321" s="196" t="s">
        <v>975</v>
      </c>
    </row>
    <row r="322" spans="1:65" s="2" customFormat="1" ht="16.5" customHeight="1">
      <c r="A322" s="31"/>
      <c r="B322" s="32"/>
      <c r="C322" s="198" t="s">
        <v>976</v>
      </c>
      <c r="D322" s="198" t="s">
        <v>177</v>
      </c>
      <c r="E322" s="199" t="s">
        <v>977</v>
      </c>
      <c r="F322" s="200" t="s">
        <v>978</v>
      </c>
      <c r="G322" s="201" t="s">
        <v>361</v>
      </c>
      <c r="H322" s="202">
        <v>12</v>
      </c>
      <c r="I322" s="203"/>
      <c r="J322" s="204">
        <f t="shared" si="150"/>
        <v>0</v>
      </c>
      <c r="K322" s="205"/>
      <c r="L322" s="206"/>
      <c r="M322" s="207" t="s">
        <v>1</v>
      </c>
      <c r="N322" s="208" t="s">
        <v>40</v>
      </c>
      <c r="O322" s="68"/>
      <c r="P322" s="194">
        <f t="shared" si="151"/>
        <v>0</v>
      </c>
      <c r="Q322" s="194">
        <v>1.4999999999999999E-4</v>
      </c>
      <c r="R322" s="194">
        <f t="shared" si="152"/>
        <v>1.8E-3</v>
      </c>
      <c r="S322" s="194">
        <v>0</v>
      </c>
      <c r="T322" s="195">
        <f t="shared" si="15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6" t="s">
        <v>315</v>
      </c>
      <c r="AT322" s="196" t="s">
        <v>177</v>
      </c>
      <c r="AU322" s="196" t="s">
        <v>85</v>
      </c>
      <c r="AY322" s="14" t="s">
        <v>132</v>
      </c>
      <c r="BE322" s="197">
        <f t="shared" si="154"/>
        <v>0</v>
      </c>
      <c r="BF322" s="197">
        <f t="shared" si="155"/>
        <v>0</v>
      </c>
      <c r="BG322" s="197">
        <f t="shared" si="156"/>
        <v>0</v>
      </c>
      <c r="BH322" s="197">
        <f t="shared" si="157"/>
        <v>0</v>
      </c>
      <c r="BI322" s="197">
        <f t="shared" si="158"/>
        <v>0</v>
      </c>
      <c r="BJ322" s="14" t="s">
        <v>83</v>
      </c>
      <c r="BK322" s="197">
        <f t="shared" si="159"/>
        <v>0</v>
      </c>
      <c r="BL322" s="14" t="s">
        <v>134</v>
      </c>
      <c r="BM322" s="196" t="s">
        <v>979</v>
      </c>
    </row>
    <row r="323" spans="1:65" s="2" customFormat="1" ht="21.75" customHeight="1">
      <c r="A323" s="31"/>
      <c r="B323" s="32"/>
      <c r="C323" s="184" t="s">
        <v>980</v>
      </c>
      <c r="D323" s="184" t="s">
        <v>135</v>
      </c>
      <c r="E323" s="185" t="s">
        <v>981</v>
      </c>
      <c r="F323" s="186" t="s">
        <v>982</v>
      </c>
      <c r="G323" s="187" t="s">
        <v>361</v>
      </c>
      <c r="H323" s="188">
        <v>12</v>
      </c>
      <c r="I323" s="189"/>
      <c r="J323" s="190">
        <f t="shared" si="150"/>
        <v>0</v>
      </c>
      <c r="K323" s="191"/>
      <c r="L323" s="36"/>
      <c r="M323" s="192" t="s">
        <v>1</v>
      </c>
      <c r="N323" s="193" t="s">
        <v>40</v>
      </c>
      <c r="O323" s="68"/>
      <c r="P323" s="194">
        <f t="shared" si="151"/>
        <v>0</v>
      </c>
      <c r="Q323" s="194">
        <v>0</v>
      </c>
      <c r="R323" s="194">
        <f t="shared" si="152"/>
        <v>0</v>
      </c>
      <c r="S323" s="194">
        <v>0</v>
      </c>
      <c r="T323" s="195">
        <f t="shared" si="15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6" t="s">
        <v>134</v>
      </c>
      <c r="AT323" s="196" t="s">
        <v>135</v>
      </c>
      <c r="AU323" s="196" t="s">
        <v>85</v>
      </c>
      <c r="AY323" s="14" t="s">
        <v>132</v>
      </c>
      <c r="BE323" s="197">
        <f t="shared" si="154"/>
        <v>0</v>
      </c>
      <c r="BF323" s="197">
        <f t="shared" si="155"/>
        <v>0</v>
      </c>
      <c r="BG323" s="197">
        <f t="shared" si="156"/>
        <v>0</v>
      </c>
      <c r="BH323" s="197">
        <f t="shared" si="157"/>
        <v>0</v>
      </c>
      <c r="BI323" s="197">
        <f t="shared" si="158"/>
        <v>0</v>
      </c>
      <c r="BJ323" s="14" t="s">
        <v>83</v>
      </c>
      <c r="BK323" s="197">
        <f t="shared" si="159"/>
        <v>0</v>
      </c>
      <c r="BL323" s="14" t="s">
        <v>134</v>
      </c>
      <c r="BM323" s="196" t="s">
        <v>983</v>
      </c>
    </row>
    <row r="324" spans="1:65" s="2" customFormat="1" ht="33" customHeight="1">
      <c r="A324" s="31"/>
      <c r="B324" s="32"/>
      <c r="C324" s="184" t="s">
        <v>984</v>
      </c>
      <c r="D324" s="184" t="s">
        <v>135</v>
      </c>
      <c r="E324" s="185" t="s">
        <v>985</v>
      </c>
      <c r="F324" s="186" t="s">
        <v>986</v>
      </c>
      <c r="G324" s="187" t="s">
        <v>361</v>
      </c>
      <c r="H324" s="188">
        <v>12</v>
      </c>
      <c r="I324" s="189"/>
      <c r="J324" s="190">
        <f t="shared" si="150"/>
        <v>0</v>
      </c>
      <c r="K324" s="191"/>
      <c r="L324" s="36"/>
      <c r="M324" s="192" t="s">
        <v>1</v>
      </c>
      <c r="N324" s="193" t="s">
        <v>40</v>
      </c>
      <c r="O324" s="68"/>
      <c r="P324" s="194">
        <f t="shared" si="151"/>
        <v>0</v>
      </c>
      <c r="Q324" s="194">
        <v>4.6999999999999999E-4</v>
      </c>
      <c r="R324" s="194">
        <f t="shared" si="152"/>
        <v>5.64E-3</v>
      </c>
      <c r="S324" s="194">
        <v>0</v>
      </c>
      <c r="T324" s="195">
        <f t="shared" si="15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6" t="s">
        <v>134</v>
      </c>
      <c r="AT324" s="196" t="s">
        <v>135</v>
      </c>
      <c r="AU324" s="196" t="s">
        <v>85</v>
      </c>
      <c r="AY324" s="14" t="s">
        <v>132</v>
      </c>
      <c r="BE324" s="197">
        <f t="shared" si="154"/>
        <v>0</v>
      </c>
      <c r="BF324" s="197">
        <f t="shared" si="155"/>
        <v>0</v>
      </c>
      <c r="BG324" s="197">
        <f t="shared" si="156"/>
        <v>0</v>
      </c>
      <c r="BH324" s="197">
        <f t="shared" si="157"/>
        <v>0</v>
      </c>
      <c r="BI324" s="197">
        <f t="shared" si="158"/>
        <v>0</v>
      </c>
      <c r="BJ324" s="14" t="s">
        <v>83</v>
      </c>
      <c r="BK324" s="197">
        <f t="shared" si="159"/>
        <v>0</v>
      </c>
      <c r="BL324" s="14" t="s">
        <v>134</v>
      </c>
      <c r="BM324" s="196" t="s">
        <v>987</v>
      </c>
    </row>
    <row r="325" spans="1:65" s="2" customFormat="1" ht="16.5" customHeight="1">
      <c r="A325" s="31"/>
      <c r="B325" s="32"/>
      <c r="C325" s="184" t="s">
        <v>988</v>
      </c>
      <c r="D325" s="184" t="s">
        <v>135</v>
      </c>
      <c r="E325" s="185" t="s">
        <v>989</v>
      </c>
      <c r="F325" s="186" t="s">
        <v>990</v>
      </c>
      <c r="G325" s="187" t="s">
        <v>361</v>
      </c>
      <c r="H325" s="188">
        <v>1</v>
      </c>
      <c r="I325" s="189"/>
      <c r="J325" s="190">
        <f t="shared" si="150"/>
        <v>0</v>
      </c>
      <c r="K325" s="191"/>
      <c r="L325" s="36"/>
      <c r="M325" s="192" t="s">
        <v>1</v>
      </c>
      <c r="N325" s="193" t="s">
        <v>40</v>
      </c>
      <c r="O325" s="68"/>
      <c r="P325" s="194">
        <f t="shared" si="151"/>
        <v>0</v>
      </c>
      <c r="Q325" s="194">
        <v>0</v>
      </c>
      <c r="R325" s="194">
        <f t="shared" si="152"/>
        <v>0</v>
      </c>
      <c r="S325" s="194">
        <v>0</v>
      </c>
      <c r="T325" s="195">
        <f t="shared" si="15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6" t="s">
        <v>134</v>
      </c>
      <c r="AT325" s="196" t="s">
        <v>135</v>
      </c>
      <c r="AU325" s="196" t="s">
        <v>85</v>
      </c>
      <c r="AY325" s="14" t="s">
        <v>132</v>
      </c>
      <c r="BE325" s="197">
        <f t="shared" si="154"/>
        <v>0</v>
      </c>
      <c r="BF325" s="197">
        <f t="shared" si="155"/>
        <v>0</v>
      </c>
      <c r="BG325" s="197">
        <f t="shared" si="156"/>
        <v>0</v>
      </c>
      <c r="BH325" s="197">
        <f t="shared" si="157"/>
        <v>0</v>
      </c>
      <c r="BI325" s="197">
        <f t="shared" si="158"/>
        <v>0</v>
      </c>
      <c r="BJ325" s="14" t="s">
        <v>83</v>
      </c>
      <c r="BK325" s="197">
        <f t="shared" si="159"/>
        <v>0</v>
      </c>
      <c r="BL325" s="14" t="s">
        <v>134</v>
      </c>
      <c r="BM325" s="196" t="s">
        <v>991</v>
      </c>
    </row>
    <row r="326" spans="1:65" s="2" customFormat="1" ht="21.75" customHeight="1">
      <c r="A326" s="31"/>
      <c r="B326" s="32"/>
      <c r="C326" s="198" t="s">
        <v>992</v>
      </c>
      <c r="D326" s="198" t="s">
        <v>177</v>
      </c>
      <c r="E326" s="199" t="s">
        <v>993</v>
      </c>
      <c r="F326" s="200" t="s">
        <v>994</v>
      </c>
      <c r="G326" s="201" t="s">
        <v>156</v>
      </c>
      <c r="H326" s="202">
        <v>1</v>
      </c>
      <c r="I326" s="203"/>
      <c r="J326" s="204">
        <f t="shared" si="150"/>
        <v>0</v>
      </c>
      <c r="K326" s="205"/>
      <c r="L326" s="206"/>
      <c r="M326" s="207" t="s">
        <v>1</v>
      </c>
      <c r="N326" s="208" t="s">
        <v>40</v>
      </c>
      <c r="O326" s="68"/>
      <c r="P326" s="194">
        <f t="shared" si="151"/>
        <v>0</v>
      </c>
      <c r="Q326" s="194">
        <v>1.197E-2</v>
      </c>
      <c r="R326" s="194">
        <f t="shared" si="152"/>
        <v>1.197E-2</v>
      </c>
      <c r="S326" s="194">
        <v>0</v>
      </c>
      <c r="T326" s="195">
        <f t="shared" si="15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6" t="s">
        <v>315</v>
      </c>
      <c r="AT326" s="196" t="s">
        <v>177</v>
      </c>
      <c r="AU326" s="196" t="s">
        <v>85</v>
      </c>
      <c r="AY326" s="14" t="s">
        <v>132</v>
      </c>
      <c r="BE326" s="197">
        <f t="shared" si="154"/>
        <v>0</v>
      </c>
      <c r="BF326" s="197">
        <f t="shared" si="155"/>
        <v>0</v>
      </c>
      <c r="BG326" s="197">
        <f t="shared" si="156"/>
        <v>0</v>
      </c>
      <c r="BH326" s="197">
        <f t="shared" si="157"/>
        <v>0</v>
      </c>
      <c r="BI326" s="197">
        <f t="shared" si="158"/>
        <v>0</v>
      </c>
      <c r="BJ326" s="14" t="s">
        <v>83</v>
      </c>
      <c r="BK326" s="197">
        <f t="shared" si="159"/>
        <v>0</v>
      </c>
      <c r="BL326" s="14" t="s">
        <v>134</v>
      </c>
      <c r="BM326" s="196" t="s">
        <v>995</v>
      </c>
    </row>
    <row r="327" spans="1:65" s="12" customFormat="1" ht="22.9" customHeight="1">
      <c r="B327" s="168"/>
      <c r="C327" s="169"/>
      <c r="D327" s="170" t="s">
        <v>74</v>
      </c>
      <c r="E327" s="182" t="s">
        <v>349</v>
      </c>
      <c r="F327" s="182" t="s">
        <v>350</v>
      </c>
      <c r="G327" s="169"/>
      <c r="H327" s="169"/>
      <c r="I327" s="172"/>
      <c r="J327" s="183">
        <f>BK327</f>
        <v>0</v>
      </c>
      <c r="K327" s="169"/>
      <c r="L327" s="174"/>
      <c r="M327" s="175"/>
      <c r="N327" s="176"/>
      <c r="O327" s="176"/>
      <c r="P327" s="177">
        <f>SUM(P328:P338)</f>
        <v>0</v>
      </c>
      <c r="Q327" s="176"/>
      <c r="R327" s="177">
        <f>SUM(R328:R338)</f>
        <v>33.40408</v>
      </c>
      <c r="S327" s="176"/>
      <c r="T327" s="178">
        <f>SUM(T328:T338)</f>
        <v>0</v>
      </c>
      <c r="AR327" s="179" t="s">
        <v>85</v>
      </c>
      <c r="AT327" s="180" t="s">
        <v>74</v>
      </c>
      <c r="AU327" s="180" t="s">
        <v>83</v>
      </c>
      <c r="AY327" s="179" t="s">
        <v>132</v>
      </c>
      <c r="BK327" s="181">
        <f>SUM(BK328:BK338)</f>
        <v>0</v>
      </c>
    </row>
    <row r="328" spans="1:65" s="2" customFormat="1" ht="33" customHeight="1">
      <c r="A328" s="31"/>
      <c r="B328" s="32"/>
      <c r="C328" s="184" t="s">
        <v>996</v>
      </c>
      <c r="D328" s="184" t="s">
        <v>135</v>
      </c>
      <c r="E328" s="185" t="s">
        <v>997</v>
      </c>
      <c r="F328" s="186" t="s">
        <v>998</v>
      </c>
      <c r="G328" s="187" t="s">
        <v>241</v>
      </c>
      <c r="H328" s="188">
        <v>19</v>
      </c>
      <c r="I328" s="189"/>
      <c r="J328" s="190">
        <f t="shared" ref="J328:J338" si="160">ROUND(I328*H328,2)</f>
        <v>0</v>
      </c>
      <c r="K328" s="191"/>
      <c r="L328" s="36"/>
      <c r="M328" s="192" t="s">
        <v>1</v>
      </c>
      <c r="N328" s="193" t="s">
        <v>40</v>
      </c>
      <c r="O328" s="68"/>
      <c r="P328" s="194">
        <f t="shared" ref="P328:P338" si="161">O328*H328</f>
        <v>0</v>
      </c>
      <c r="Q328" s="194">
        <v>4.0000000000000002E-4</v>
      </c>
      <c r="R328" s="194">
        <f t="shared" ref="R328:R338" si="162">Q328*H328</f>
        <v>7.6E-3</v>
      </c>
      <c r="S328" s="194">
        <v>0</v>
      </c>
      <c r="T328" s="195">
        <f t="shared" ref="T328:T338" si="163"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6" t="s">
        <v>134</v>
      </c>
      <c r="AT328" s="196" t="s">
        <v>135</v>
      </c>
      <c r="AU328" s="196" t="s">
        <v>85</v>
      </c>
      <c r="AY328" s="14" t="s">
        <v>132</v>
      </c>
      <c r="BE328" s="197">
        <f t="shared" ref="BE328:BE338" si="164">IF(N328="základní",J328,0)</f>
        <v>0</v>
      </c>
      <c r="BF328" s="197">
        <f t="shared" ref="BF328:BF338" si="165">IF(N328="snížená",J328,0)</f>
        <v>0</v>
      </c>
      <c r="BG328" s="197">
        <f t="shared" ref="BG328:BG338" si="166">IF(N328="zákl. přenesená",J328,0)</f>
        <v>0</v>
      </c>
      <c r="BH328" s="197">
        <f t="shared" ref="BH328:BH338" si="167">IF(N328="sníž. přenesená",J328,0)</f>
        <v>0</v>
      </c>
      <c r="BI328" s="197">
        <f t="shared" ref="BI328:BI338" si="168">IF(N328="nulová",J328,0)</f>
        <v>0</v>
      </c>
      <c r="BJ328" s="14" t="s">
        <v>83</v>
      </c>
      <c r="BK328" s="197">
        <f t="shared" ref="BK328:BK338" si="169">ROUND(I328*H328,2)</f>
        <v>0</v>
      </c>
      <c r="BL328" s="14" t="s">
        <v>134</v>
      </c>
      <c r="BM328" s="196" t="s">
        <v>999</v>
      </c>
    </row>
    <row r="329" spans="1:65" s="2" customFormat="1" ht="21.75" customHeight="1">
      <c r="A329" s="31"/>
      <c r="B329" s="32"/>
      <c r="C329" s="198" t="s">
        <v>1000</v>
      </c>
      <c r="D329" s="198" t="s">
        <v>177</v>
      </c>
      <c r="E329" s="199" t="s">
        <v>1001</v>
      </c>
      <c r="F329" s="200" t="s">
        <v>1002</v>
      </c>
      <c r="G329" s="201" t="s">
        <v>241</v>
      </c>
      <c r="H329" s="202">
        <v>19</v>
      </c>
      <c r="I329" s="203"/>
      <c r="J329" s="204">
        <f t="shared" si="160"/>
        <v>0</v>
      </c>
      <c r="K329" s="205"/>
      <c r="L329" s="206"/>
      <c r="M329" s="207" t="s">
        <v>1</v>
      </c>
      <c r="N329" s="208" t="s">
        <v>40</v>
      </c>
      <c r="O329" s="68"/>
      <c r="P329" s="194">
        <f t="shared" si="161"/>
        <v>0</v>
      </c>
      <c r="Q329" s="194">
        <v>0</v>
      </c>
      <c r="R329" s="194">
        <f t="shared" si="162"/>
        <v>0</v>
      </c>
      <c r="S329" s="194">
        <v>0</v>
      </c>
      <c r="T329" s="195">
        <f t="shared" si="163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6" t="s">
        <v>315</v>
      </c>
      <c r="AT329" s="196" t="s">
        <v>177</v>
      </c>
      <c r="AU329" s="196" t="s">
        <v>85</v>
      </c>
      <c r="AY329" s="14" t="s">
        <v>132</v>
      </c>
      <c r="BE329" s="197">
        <f t="shared" si="164"/>
        <v>0</v>
      </c>
      <c r="BF329" s="197">
        <f t="shared" si="165"/>
        <v>0</v>
      </c>
      <c r="BG329" s="197">
        <f t="shared" si="166"/>
        <v>0</v>
      </c>
      <c r="BH329" s="197">
        <f t="shared" si="167"/>
        <v>0</v>
      </c>
      <c r="BI329" s="197">
        <f t="shared" si="168"/>
        <v>0</v>
      </c>
      <c r="BJ329" s="14" t="s">
        <v>83</v>
      </c>
      <c r="BK329" s="197">
        <f t="shared" si="169"/>
        <v>0</v>
      </c>
      <c r="BL329" s="14" t="s">
        <v>134</v>
      </c>
      <c r="BM329" s="196" t="s">
        <v>1003</v>
      </c>
    </row>
    <row r="330" spans="1:65" s="2" customFormat="1" ht="33" customHeight="1">
      <c r="A330" s="31"/>
      <c r="B330" s="32"/>
      <c r="C330" s="184" t="s">
        <v>1004</v>
      </c>
      <c r="D330" s="184" t="s">
        <v>135</v>
      </c>
      <c r="E330" s="185" t="s">
        <v>1005</v>
      </c>
      <c r="F330" s="186" t="s">
        <v>1006</v>
      </c>
      <c r="G330" s="187" t="s">
        <v>1007</v>
      </c>
      <c r="H330" s="188">
        <v>1</v>
      </c>
      <c r="I330" s="189"/>
      <c r="J330" s="190">
        <f t="shared" si="160"/>
        <v>0</v>
      </c>
      <c r="K330" s="191"/>
      <c r="L330" s="36"/>
      <c r="M330" s="192" t="s">
        <v>1</v>
      </c>
      <c r="N330" s="193" t="s">
        <v>40</v>
      </c>
      <c r="O330" s="68"/>
      <c r="P330" s="194">
        <f t="shared" si="161"/>
        <v>0</v>
      </c>
      <c r="Q330" s="194">
        <v>8.0000000000000007E-5</v>
      </c>
      <c r="R330" s="194">
        <f t="shared" si="162"/>
        <v>8.0000000000000007E-5</v>
      </c>
      <c r="S330" s="194">
        <v>0</v>
      </c>
      <c r="T330" s="195">
        <f t="shared" si="16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6" t="s">
        <v>134</v>
      </c>
      <c r="AT330" s="196" t="s">
        <v>135</v>
      </c>
      <c r="AU330" s="196" t="s">
        <v>85</v>
      </c>
      <c r="AY330" s="14" t="s">
        <v>132</v>
      </c>
      <c r="BE330" s="197">
        <f t="shared" si="164"/>
        <v>0</v>
      </c>
      <c r="BF330" s="197">
        <f t="shared" si="165"/>
        <v>0</v>
      </c>
      <c r="BG330" s="197">
        <f t="shared" si="166"/>
        <v>0</v>
      </c>
      <c r="BH330" s="197">
        <f t="shared" si="167"/>
        <v>0</v>
      </c>
      <c r="BI330" s="197">
        <f t="shared" si="168"/>
        <v>0</v>
      </c>
      <c r="BJ330" s="14" t="s">
        <v>83</v>
      </c>
      <c r="BK330" s="197">
        <f t="shared" si="169"/>
        <v>0</v>
      </c>
      <c r="BL330" s="14" t="s">
        <v>134</v>
      </c>
      <c r="BM330" s="196" t="s">
        <v>1008</v>
      </c>
    </row>
    <row r="331" spans="1:65" s="2" customFormat="1" ht="21.75" customHeight="1">
      <c r="A331" s="31"/>
      <c r="B331" s="32"/>
      <c r="C331" s="184" t="s">
        <v>1009</v>
      </c>
      <c r="D331" s="184" t="s">
        <v>135</v>
      </c>
      <c r="E331" s="185" t="s">
        <v>1010</v>
      </c>
      <c r="F331" s="186" t="s">
        <v>1011</v>
      </c>
      <c r="G331" s="187" t="s">
        <v>361</v>
      </c>
      <c r="H331" s="188">
        <v>1</v>
      </c>
      <c r="I331" s="189"/>
      <c r="J331" s="190">
        <f t="shared" si="160"/>
        <v>0</v>
      </c>
      <c r="K331" s="191"/>
      <c r="L331" s="36"/>
      <c r="M331" s="192" t="s">
        <v>1</v>
      </c>
      <c r="N331" s="193" t="s">
        <v>40</v>
      </c>
      <c r="O331" s="68"/>
      <c r="P331" s="194">
        <f t="shared" si="161"/>
        <v>0</v>
      </c>
      <c r="Q331" s="194">
        <v>0</v>
      </c>
      <c r="R331" s="194">
        <f t="shared" si="162"/>
        <v>0</v>
      </c>
      <c r="S331" s="194">
        <v>0</v>
      </c>
      <c r="T331" s="195">
        <f t="shared" si="163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6" t="s">
        <v>134</v>
      </c>
      <c r="AT331" s="196" t="s">
        <v>135</v>
      </c>
      <c r="AU331" s="196" t="s">
        <v>85</v>
      </c>
      <c r="AY331" s="14" t="s">
        <v>132</v>
      </c>
      <c r="BE331" s="197">
        <f t="shared" si="164"/>
        <v>0</v>
      </c>
      <c r="BF331" s="197">
        <f t="shared" si="165"/>
        <v>0</v>
      </c>
      <c r="BG331" s="197">
        <f t="shared" si="166"/>
        <v>0</v>
      </c>
      <c r="BH331" s="197">
        <f t="shared" si="167"/>
        <v>0</v>
      </c>
      <c r="BI331" s="197">
        <f t="shared" si="168"/>
        <v>0</v>
      </c>
      <c r="BJ331" s="14" t="s">
        <v>83</v>
      </c>
      <c r="BK331" s="197">
        <f t="shared" si="169"/>
        <v>0</v>
      </c>
      <c r="BL331" s="14" t="s">
        <v>134</v>
      </c>
      <c r="BM331" s="196" t="s">
        <v>1012</v>
      </c>
    </row>
    <row r="332" spans="1:65" s="2" customFormat="1" ht="33" customHeight="1">
      <c r="A332" s="31"/>
      <c r="B332" s="32"/>
      <c r="C332" s="198" t="s">
        <v>1013</v>
      </c>
      <c r="D332" s="198" t="s">
        <v>177</v>
      </c>
      <c r="E332" s="199" t="s">
        <v>1014</v>
      </c>
      <c r="F332" s="200" t="s">
        <v>1015</v>
      </c>
      <c r="G332" s="201" t="s">
        <v>361</v>
      </c>
      <c r="H332" s="202">
        <v>1</v>
      </c>
      <c r="I332" s="203"/>
      <c r="J332" s="204">
        <f t="shared" si="160"/>
        <v>0</v>
      </c>
      <c r="K332" s="205"/>
      <c r="L332" s="206"/>
      <c r="M332" s="207" t="s">
        <v>1</v>
      </c>
      <c r="N332" s="208" t="s">
        <v>40</v>
      </c>
      <c r="O332" s="68"/>
      <c r="P332" s="194">
        <f t="shared" si="161"/>
        <v>0</v>
      </c>
      <c r="Q332" s="194">
        <v>0.13600000000000001</v>
      </c>
      <c r="R332" s="194">
        <f t="shared" si="162"/>
        <v>0.13600000000000001</v>
      </c>
      <c r="S332" s="194">
        <v>0</v>
      </c>
      <c r="T332" s="195">
        <f t="shared" si="163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6" t="s">
        <v>315</v>
      </c>
      <c r="AT332" s="196" t="s">
        <v>177</v>
      </c>
      <c r="AU332" s="196" t="s">
        <v>85</v>
      </c>
      <c r="AY332" s="14" t="s">
        <v>132</v>
      </c>
      <c r="BE332" s="197">
        <f t="shared" si="164"/>
        <v>0</v>
      </c>
      <c r="BF332" s="197">
        <f t="shared" si="165"/>
        <v>0</v>
      </c>
      <c r="BG332" s="197">
        <f t="shared" si="166"/>
        <v>0</v>
      </c>
      <c r="BH332" s="197">
        <f t="shared" si="167"/>
        <v>0</v>
      </c>
      <c r="BI332" s="197">
        <f t="shared" si="168"/>
        <v>0</v>
      </c>
      <c r="BJ332" s="14" t="s">
        <v>83</v>
      </c>
      <c r="BK332" s="197">
        <f t="shared" si="169"/>
        <v>0</v>
      </c>
      <c r="BL332" s="14" t="s">
        <v>134</v>
      </c>
      <c r="BM332" s="196" t="s">
        <v>1016</v>
      </c>
    </row>
    <row r="333" spans="1:65" s="2" customFormat="1" ht="33" customHeight="1">
      <c r="A333" s="31"/>
      <c r="B333" s="32"/>
      <c r="C333" s="184" t="s">
        <v>1017</v>
      </c>
      <c r="D333" s="184" t="s">
        <v>135</v>
      </c>
      <c r="E333" s="185" t="s">
        <v>1018</v>
      </c>
      <c r="F333" s="186" t="s">
        <v>1019</v>
      </c>
      <c r="G333" s="187" t="s">
        <v>361</v>
      </c>
      <c r="H333" s="188">
        <v>2</v>
      </c>
      <c r="I333" s="189"/>
      <c r="J333" s="190">
        <f t="shared" si="160"/>
        <v>0</v>
      </c>
      <c r="K333" s="191"/>
      <c r="L333" s="36"/>
      <c r="M333" s="192" t="s">
        <v>1</v>
      </c>
      <c r="N333" s="193" t="s">
        <v>40</v>
      </c>
      <c r="O333" s="68"/>
      <c r="P333" s="194">
        <f t="shared" si="161"/>
        <v>0</v>
      </c>
      <c r="Q333" s="194">
        <v>0</v>
      </c>
      <c r="R333" s="194">
        <f t="shared" si="162"/>
        <v>0</v>
      </c>
      <c r="S333" s="194">
        <v>0</v>
      </c>
      <c r="T333" s="195">
        <f t="shared" si="163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96" t="s">
        <v>134</v>
      </c>
      <c r="AT333" s="196" t="s">
        <v>135</v>
      </c>
      <c r="AU333" s="196" t="s">
        <v>85</v>
      </c>
      <c r="AY333" s="14" t="s">
        <v>132</v>
      </c>
      <c r="BE333" s="197">
        <f t="shared" si="164"/>
        <v>0</v>
      </c>
      <c r="BF333" s="197">
        <f t="shared" si="165"/>
        <v>0</v>
      </c>
      <c r="BG333" s="197">
        <f t="shared" si="166"/>
        <v>0</v>
      </c>
      <c r="BH333" s="197">
        <f t="shared" si="167"/>
        <v>0</v>
      </c>
      <c r="BI333" s="197">
        <f t="shared" si="168"/>
        <v>0</v>
      </c>
      <c r="BJ333" s="14" t="s">
        <v>83</v>
      </c>
      <c r="BK333" s="197">
        <f t="shared" si="169"/>
        <v>0</v>
      </c>
      <c r="BL333" s="14" t="s">
        <v>134</v>
      </c>
      <c r="BM333" s="196" t="s">
        <v>1020</v>
      </c>
    </row>
    <row r="334" spans="1:65" s="2" customFormat="1" ht="33" customHeight="1">
      <c r="A334" s="31"/>
      <c r="B334" s="32"/>
      <c r="C334" s="184" t="s">
        <v>384</v>
      </c>
      <c r="D334" s="184" t="s">
        <v>135</v>
      </c>
      <c r="E334" s="185" t="s">
        <v>1021</v>
      </c>
      <c r="F334" s="186" t="s">
        <v>1022</v>
      </c>
      <c r="G334" s="187" t="s">
        <v>361</v>
      </c>
      <c r="H334" s="188">
        <v>2</v>
      </c>
      <c r="I334" s="189"/>
      <c r="J334" s="190">
        <f t="shared" si="160"/>
        <v>0</v>
      </c>
      <c r="K334" s="191"/>
      <c r="L334" s="36"/>
      <c r="M334" s="192" t="s">
        <v>1</v>
      </c>
      <c r="N334" s="193" t="s">
        <v>40</v>
      </c>
      <c r="O334" s="68"/>
      <c r="P334" s="194">
        <f t="shared" si="161"/>
        <v>0</v>
      </c>
      <c r="Q334" s="194">
        <v>0</v>
      </c>
      <c r="R334" s="194">
        <f t="shared" si="162"/>
        <v>0</v>
      </c>
      <c r="S334" s="194">
        <v>0</v>
      </c>
      <c r="T334" s="195">
        <f t="shared" si="163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6" t="s">
        <v>134</v>
      </c>
      <c r="AT334" s="196" t="s">
        <v>135</v>
      </c>
      <c r="AU334" s="196" t="s">
        <v>85</v>
      </c>
      <c r="AY334" s="14" t="s">
        <v>132</v>
      </c>
      <c r="BE334" s="197">
        <f t="shared" si="164"/>
        <v>0</v>
      </c>
      <c r="BF334" s="197">
        <f t="shared" si="165"/>
        <v>0</v>
      </c>
      <c r="BG334" s="197">
        <f t="shared" si="166"/>
        <v>0</v>
      </c>
      <c r="BH334" s="197">
        <f t="shared" si="167"/>
        <v>0</v>
      </c>
      <c r="BI334" s="197">
        <f t="shared" si="168"/>
        <v>0</v>
      </c>
      <c r="BJ334" s="14" t="s">
        <v>83</v>
      </c>
      <c r="BK334" s="197">
        <f t="shared" si="169"/>
        <v>0</v>
      </c>
      <c r="BL334" s="14" t="s">
        <v>134</v>
      </c>
      <c r="BM334" s="196" t="s">
        <v>1023</v>
      </c>
    </row>
    <row r="335" spans="1:65" s="2" customFormat="1" ht="44.25" customHeight="1">
      <c r="A335" s="31"/>
      <c r="B335" s="32"/>
      <c r="C335" s="184" t="s">
        <v>375</v>
      </c>
      <c r="D335" s="184" t="s">
        <v>135</v>
      </c>
      <c r="E335" s="185" t="s">
        <v>1024</v>
      </c>
      <c r="F335" s="186" t="s">
        <v>1025</v>
      </c>
      <c r="G335" s="187" t="s">
        <v>156</v>
      </c>
      <c r="H335" s="188">
        <v>30</v>
      </c>
      <c r="I335" s="189"/>
      <c r="J335" s="190">
        <f t="shared" si="160"/>
        <v>0</v>
      </c>
      <c r="K335" s="191"/>
      <c r="L335" s="36"/>
      <c r="M335" s="192" t="s">
        <v>1</v>
      </c>
      <c r="N335" s="193" t="s">
        <v>40</v>
      </c>
      <c r="O335" s="68"/>
      <c r="P335" s="194">
        <f t="shared" si="161"/>
        <v>0</v>
      </c>
      <c r="Q335" s="194">
        <v>1.0145999999999999</v>
      </c>
      <c r="R335" s="194">
        <f t="shared" si="162"/>
        <v>30.437999999999999</v>
      </c>
      <c r="S335" s="194">
        <v>0</v>
      </c>
      <c r="T335" s="195">
        <f t="shared" si="163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96" t="s">
        <v>139</v>
      </c>
      <c r="AT335" s="196" t="s">
        <v>135</v>
      </c>
      <c r="AU335" s="196" t="s">
        <v>85</v>
      </c>
      <c r="AY335" s="14" t="s">
        <v>132</v>
      </c>
      <c r="BE335" s="197">
        <f t="shared" si="164"/>
        <v>0</v>
      </c>
      <c r="BF335" s="197">
        <f t="shared" si="165"/>
        <v>0</v>
      </c>
      <c r="BG335" s="197">
        <f t="shared" si="166"/>
        <v>0</v>
      </c>
      <c r="BH335" s="197">
        <f t="shared" si="167"/>
        <v>0</v>
      </c>
      <c r="BI335" s="197">
        <f t="shared" si="168"/>
        <v>0</v>
      </c>
      <c r="BJ335" s="14" t="s">
        <v>83</v>
      </c>
      <c r="BK335" s="197">
        <f t="shared" si="169"/>
        <v>0</v>
      </c>
      <c r="BL335" s="14" t="s">
        <v>139</v>
      </c>
      <c r="BM335" s="196" t="s">
        <v>1026</v>
      </c>
    </row>
    <row r="336" spans="1:65" s="2" customFormat="1" ht="33" customHeight="1">
      <c r="A336" s="31"/>
      <c r="B336" s="32"/>
      <c r="C336" s="198" t="s">
        <v>358</v>
      </c>
      <c r="D336" s="198" t="s">
        <v>177</v>
      </c>
      <c r="E336" s="199" t="s">
        <v>1027</v>
      </c>
      <c r="F336" s="200" t="s">
        <v>1028</v>
      </c>
      <c r="G336" s="201" t="s">
        <v>1007</v>
      </c>
      <c r="H336" s="202">
        <v>2</v>
      </c>
      <c r="I336" s="203"/>
      <c r="J336" s="204">
        <f t="shared" si="160"/>
        <v>0</v>
      </c>
      <c r="K336" s="205"/>
      <c r="L336" s="206"/>
      <c r="M336" s="207" t="s">
        <v>1</v>
      </c>
      <c r="N336" s="208" t="s">
        <v>40</v>
      </c>
      <c r="O336" s="68"/>
      <c r="P336" s="194">
        <f t="shared" si="161"/>
        <v>0</v>
      </c>
      <c r="Q336" s="194">
        <v>0.35</v>
      </c>
      <c r="R336" s="194">
        <f t="shared" si="162"/>
        <v>0.7</v>
      </c>
      <c r="S336" s="194">
        <v>0</v>
      </c>
      <c r="T336" s="195">
        <f t="shared" si="16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96" t="s">
        <v>180</v>
      </c>
      <c r="AT336" s="196" t="s">
        <v>177</v>
      </c>
      <c r="AU336" s="196" t="s">
        <v>85</v>
      </c>
      <c r="AY336" s="14" t="s">
        <v>132</v>
      </c>
      <c r="BE336" s="197">
        <f t="shared" si="164"/>
        <v>0</v>
      </c>
      <c r="BF336" s="197">
        <f t="shared" si="165"/>
        <v>0</v>
      </c>
      <c r="BG336" s="197">
        <f t="shared" si="166"/>
        <v>0</v>
      </c>
      <c r="BH336" s="197">
        <f t="shared" si="167"/>
        <v>0</v>
      </c>
      <c r="BI336" s="197">
        <f t="shared" si="168"/>
        <v>0</v>
      </c>
      <c r="BJ336" s="14" t="s">
        <v>83</v>
      </c>
      <c r="BK336" s="197">
        <f t="shared" si="169"/>
        <v>0</v>
      </c>
      <c r="BL336" s="14" t="s">
        <v>139</v>
      </c>
      <c r="BM336" s="196" t="s">
        <v>1029</v>
      </c>
    </row>
    <row r="337" spans="1:65" s="2" customFormat="1" ht="21.75" customHeight="1">
      <c r="A337" s="31"/>
      <c r="B337" s="32"/>
      <c r="C337" s="198" t="s">
        <v>367</v>
      </c>
      <c r="D337" s="198" t="s">
        <v>177</v>
      </c>
      <c r="E337" s="199" t="s">
        <v>1030</v>
      </c>
      <c r="F337" s="200" t="s">
        <v>1031</v>
      </c>
      <c r="G337" s="201" t="s">
        <v>361</v>
      </c>
      <c r="H337" s="202">
        <v>2</v>
      </c>
      <c r="I337" s="203"/>
      <c r="J337" s="204">
        <f t="shared" si="160"/>
        <v>0</v>
      </c>
      <c r="K337" s="205"/>
      <c r="L337" s="206"/>
      <c r="M337" s="207" t="s">
        <v>1</v>
      </c>
      <c r="N337" s="208" t="s">
        <v>40</v>
      </c>
      <c r="O337" s="68"/>
      <c r="P337" s="194">
        <f t="shared" si="161"/>
        <v>0</v>
      </c>
      <c r="Q337" s="194">
        <v>9.1200000000000003E-2</v>
      </c>
      <c r="R337" s="194">
        <f t="shared" si="162"/>
        <v>0.18240000000000001</v>
      </c>
      <c r="S337" s="194">
        <v>0</v>
      </c>
      <c r="T337" s="195">
        <f t="shared" si="163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96" t="s">
        <v>180</v>
      </c>
      <c r="AT337" s="196" t="s">
        <v>177</v>
      </c>
      <c r="AU337" s="196" t="s">
        <v>85</v>
      </c>
      <c r="AY337" s="14" t="s">
        <v>132</v>
      </c>
      <c r="BE337" s="197">
        <f t="shared" si="164"/>
        <v>0</v>
      </c>
      <c r="BF337" s="197">
        <f t="shared" si="165"/>
        <v>0</v>
      </c>
      <c r="BG337" s="197">
        <f t="shared" si="166"/>
        <v>0</v>
      </c>
      <c r="BH337" s="197">
        <f t="shared" si="167"/>
        <v>0</v>
      </c>
      <c r="BI337" s="197">
        <f t="shared" si="168"/>
        <v>0</v>
      </c>
      <c r="BJ337" s="14" t="s">
        <v>83</v>
      </c>
      <c r="BK337" s="197">
        <f t="shared" si="169"/>
        <v>0</v>
      </c>
      <c r="BL337" s="14" t="s">
        <v>139</v>
      </c>
      <c r="BM337" s="196" t="s">
        <v>1032</v>
      </c>
    </row>
    <row r="338" spans="1:65" s="2" customFormat="1" ht="21.75" customHeight="1">
      <c r="A338" s="31"/>
      <c r="B338" s="32"/>
      <c r="C338" s="198" t="s">
        <v>1033</v>
      </c>
      <c r="D338" s="198" t="s">
        <v>177</v>
      </c>
      <c r="E338" s="199" t="s">
        <v>1034</v>
      </c>
      <c r="F338" s="200" t="s">
        <v>1035</v>
      </c>
      <c r="G338" s="201" t="s">
        <v>361</v>
      </c>
      <c r="H338" s="202">
        <v>2</v>
      </c>
      <c r="I338" s="203"/>
      <c r="J338" s="204">
        <f t="shared" si="160"/>
        <v>0</v>
      </c>
      <c r="K338" s="205"/>
      <c r="L338" s="206"/>
      <c r="M338" s="207" t="s">
        <v>1</v>
      </c>
      <c r="N338" s="208" t="s">
        <v>40</v>
      </c>
      <c r="O338" s="68"/>
      <c r="P338" s="194">
        <f t="shared" si="161"/>
        <v>0</v>
      </c>
      <c r="Q338" s="194">
        <v>0.97</v>
      </c>
      <c r="R338" s="194">
        <f t="shared" si="162"/>
        <v>1.94</v>
      </c>
      <c r="S338" s="194">
        <v>0</v>
      </c>
      <c r="T338" s="195">
        <f t="shared" si="163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96" t="s">
        <v>180</v>
      </c>
      <c r="AT338" s="196" t="s">
        <v>177</v>
      </c>
      <c r="AU338" s="196" t="s">
        <v>85</v>
      </c>
      <c r="AY338" s="14" t="s">
        <v>132</v>
      </c>
      <c r="BE338" s="197">
        <f t="shared" si="164"/>
        <v>0</v>
      </c>
      <c r="BF338" s="197">
        <f t="shared" si="165"/>
        <v>0</v>
      </c>
      <c r="BG338" s="197">
        <f t="shared" si="166"/>
        <v>0</v>
      </c>
      <c r="BH338" s="197">
        <f t="shared" si="167"/>
        <v>0</v>
      </c>
      <c r="BI338" s="197">
        <f t="shared" si="168"/>
        <v>0</v>
      </c>
      <c r="BJ338" s="14" t="s">
        <v>83</v>
      </c>
      <c r="BK338" s="197">
        <f t="shared" si="169"/>
        <v>0</v>
      </c>
      <c r="BL338" s="14" t="s">
        <v>139</v>
      </c>
      <c r="BM338" s="196" t="s">
        <v>1036</v>
      </c>
    </row>
    <row r="339" spans="1:65" s="12" customFormat="1" ht="22.9" customHeight="1">
      <c r="B339" s="168"/>
      <c r="C339" s="169"/>
      <c r="D339" s="170" t="s">
        <v>74</v>
      </c>
      <c r="E339" s="182" t="s">
        <v>1037</v>
      </c>
      <c r="F339" s="182" t="s">
        <v>1038</v>
      </c>
      <c r="G339" s="169"/>
      <c r="H339" s="169"/>
      <c r="I339" s="172"/>
      <c r="J339" s="183">
        <f>BK339</f>
        <v>0</v>
      </c>
      <c r="K339" s="169"/>
      <c r="L339" s="174"/>
      <c r="M339" s="175"/>
      <c r="N339" s="176"/>
      <c r="O339" s="176"/>
      <c r="P339" s="177">
        <f>SUM(P340:P342)</f>
        <v>0</v>
      </c>
      <c r="Q339" s="176"/>
      <c r="R339" s="177">
        <f>SUM(R340:R342)</f>
        <v>0</v>
      </c>
      <c r="S339" s="176"/>
      <c r="T339" s="178">
        <f>SUM(T340:T342)</f>
        <v>0</v>
      </c>
      <c r="AR339" s="179" t="s">
        <v>83</v>
      </c>
      <c r="AT339" s="180" t="s">
        <v>74</v>
      </c>
      <c r="AU339" s="180" t="s">
        <v>83</v>
      </c>
      <c r="AY339" s="179" t="s">
        <v>132</v>
      </c>
      <c r="BK339" s="181">
        <f>SUM(BK340:BK342)</f>
        <v>0</v>
      </c>
    </row>
    <row r="340" spans="1:65" s="2" customFormat="1" ht="55.5" customHeight="1">
      <c r="A340" s="31"/>
      <c r="B340" s="32"/>
      <c r="C340" s="184" t="s">
        <v>1039</v>
      </c>
      <c r="D340" s="184" t="s">
        <v>135</v>
      </c>
      <c r="E340" s="185" t="s">
        <v>1040</v>
      </c>
      <c r="F340" s="186" t="s">
        <v>1041</v>
      </c>
      <c r="G340" s="187" t="s">
        <v>138</v>
      </c>
      <c r="H340" s="188">
        <v>146.02699999999999</v>
      </c>
      <c r="I340" s="189"/>
      <c r="J340" s="190">
        <f>ROUND(I340*H340,2)</f>
        <v>0</v>
      </c>
      <c r="K340" s="191"/>
      <c r="L340" s="36"/>
      <c r="M340" s="192" t="s">
        <v>1</v>
      </c>
      <c r="N340" s="193" t="s">
        <v>40</v>
      </c>
      <c r="O340" s="68"/>
      <c r="P340" s="194">
        <f>O340*H340</f>
        <v>0</v>
      </c>
      <c r="Q340" s="194">
        <v>0</v>
      </c>
      <c r="R340" s="194">
        <f>Q340*H340</f>
        <v>0</v>
      </c>
      <c r="S340" s="194">
        <v>0</v>
      </c>
      <c r="T340" s="195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96" t="s">
        <v>139</v>
      </c>
      <c r="AT340" s="196" t="s">
        <v>135</v>
      </c>
      <c r="AU340" s="196" t="s">
        <v>85</v>
      </c>
      <c r="AY340" s="14" t="s">
        <v>132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14" t="s">
        <v>83</v>
      </c>
      <c r="BK340" s="197">
        <f>ROUND(I340*H340,2)</f>
        <v>0</v>
      </c>
      <c r="BL340" s="14" t="s">
        <v>139</v>
      </c>
      <c r="BM340" s="196" t="s">
        <v>1042</v>
      </c>
    </row>
    <row r="341" spans="1:65" s="2" customFormat="1" ht="44.25" customHeight="1">
      <c r="A341" s="31"/>
      <c r="B341" s="32"/>
      <c r="C341" s="184" t="s">
        <v>1043</v>
      </c>
      <c r="D341" s="184" t="s">
        <v>135</v>
      </c>
      <c r="E341" s="185" t="s">
        <v>1044</v>
      </c>
      <c r="F341" s="186" t="s">
        <v>1045</v>
      </c>
      <c r="G341" s="187" t="s">
        <v>138</v>
      </c>
      <c r="H341" s="188">
        <v>603.09500000000003</v>
      </c>
      <c r="I341" s="189"/>
      <c r="J341" s="190">
        <f>ROUND(I341*H341,2)</f>
        <v>0</v>
      </c>
      <c r="K341" s="191"/>
      <c r="L341" s="36"/>
      <c r="M341" s="192" t="s">
        <v>1</v>
      </c>
      <c r="N341" s="193" t="s">
        <v>40</v>
      </c>
      <c r="O341" s="68"/>
      <c r="P341" s="194">
        <f>O341*H341</f>
        <v>0</v>
      </c>
      <c r="Q341" s="194">
        <v>0</v>
      </c>
      <c r="R341" s="194">
        <f>Q341*H341</f>
        <v>0</v>
      </c>
      <c r="S341" s="194">
        <v>0</v>
      </c>
      <c r="T341" s="195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96" t="s">
        <v>139</v>
      </c>
      <c r="AT341" s="196" t="s">
        <v>135</v>
      </c>
      <c r="AU341" s="196" t="s">
        <v>85</v>
      </c>
      <c r="AY341" s="14" t="s">
        <v>132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14" t="s">
        <v>83</v>
      </c>
      <c r="BK341" s="197">
        <f>ROUND(I341*H341,2)</f>
        <v>0</v>
      </c>
      <c r="BL341" s="14" t="s">
        <v>139</v>
      </c>
      <c r="BM341" s="196" t="s">
        <v>1046</v>
      </c>
    </row>
    <row r="342" spans="1:65" s="2" customFormat="1" ht="55.5" customHeight="1">
      <c r="A342" s="31"/>
      <c r="B342" s="32"/>
      <c r="C342" s="184" t="s">
        <v>1047</v>
      </c>
      <c r="D342" s="184" t="s">
        <v>135</v>
      </c>
      <c r="E342" s="185" t="s">
        <v>1048</v>
      </c>
      <c r="F342" s="186" t="s">
        <v>1049</v>
      </c>
      <c r="G342" s="187" t="s">
        <v>138</v>
      </c>
      <c r="H342" s="188">
        <v>1135.557</v>
      </c>
      <c r="I342" s="189"/>
      <c r="J342" s="190">
        <f>ROUND(I342*H342,2)</f>
        <v>0</v>
      </c>
      <c r="K342" s="191"/>
      <c r="L342" s="36"/>
      <c r="M342" s="192" t="s">
        <v>1</v>
      </c>
      <c r="N342" s="193" t="s">
        <v>40</v>
      </c>
      <c r="O342" s="68"/>
      <c r="P342" s="194">
        <f>O342*H342</f>
        <v>0</v>
      </c>
      <c r="Q342" s="194">
        <v>0</v>
      </c>
      <c r="R342" s="194">
        <f>Q342*H342</f>
        <v>0</v>
      </c>
      <c r="S342" s="194">
        <v>0</v>
      </c>
      <c r="T342" s="195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96" t="s">
        <v>139</v>
      </c>
      <c r="AT342" s="196" t="s">
        <v>135</v>
      </c>
      <c r="AU342" s="196" t="s">
        <v>85</v>
      </c>
      <c r="AY342" s="14" t="s">
        <v>132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14" t="s">
        <v>83</v>
      </c>
      <c r="BK342" s="197">
        <f>ROUND(I342*H342,2)</f>
        <v>0</v>
      </c>
      <c r="BL342" s="14" t="s">
        <v>139</v>
      </c>
      <c r="BM342" s="196" t="s">
        <v>1050</v>
      </c>
    </row>
    <row r="343" spans="1:65" s="12" customFormat="1" ht="22.9" customHeight="1">
      <c r="B343" s="168"/>
      <c r="C343" s="169"/>
      <c r="D343" s="170" t="s">
        <v>74</v>
      </c>
      <c r="E343" s="182" t="s">
        <v>382</v>
      </c>
      <c r="F343" s="182" t="s">
        <v>383</v>
      </c>
      <c r="G343" s="169"/>
      <c r="H343" s="169"/>
      <c r="I343" s="172"/>
      <c r="J343" s="183">
        <f>BK343</f>
        <v>0</v>
      </c>
      <c r="K343" s="169"/>
      <c r="L343" s="174"/>
      <c r="M343" s="175"/>
      <c r="N343" s="176"/>
      <c r="O343" s="176"/>
      <c r="P343" s="177">
        <f>SUM(P344:P350)</f>
        <v>0</v>
      </c>
      <c r="Q343" s="176"/>
      <c r="R343" s="177">
        <f>SUM(R344:R350)</f>
        <v>3.9687904999999994</v>
      </c>
      <c r="S343" s="176"/>
      <c r="T343" s="178">
        <f>SUM(T344:T350)</f>
        <v>0</v>
      </c>
      <c r="AR343" s="179" t="s">
        <v>85</v>
      </c>
      <c r="AT343" s="180" t="s">
        <v>74</v>
      </c>
      <c r="AU343" s="180" t="s">
        <v>83</v>
      </c>
      <c r="AY343" s="179" t="s">
        <v>132</v>
      </c>
      <c r="BK343" s="181">
        <f>SUM(BK344:BK350)</f>
        <v>0</v>
      </c>
    </row>
    <row r="344" spans="1:65" s="2" customFormat="1" ht="21.75" customHeight="1">
      <c r="A344" s="31"/>
      <c r="B344" s="32"/>
      <c r="C344" s="184" t="s">
        <v>1051</v>
      </c>
      <c r="D344" s="184" t="s">
        <v>135</v>
      </c>
      <c r="E344" s="185" t="s">
        <v>1052</v>
      </c>
      <c r="F344" s="186" t="s">
        <v>1053</v>
      </c>
      <c r="G344" s="187" t="s">
        <v>156</v>
      </c>
      <c r="H344" s="188">
        <v>148.81</v>
      </c>
      <c r="I344" s="189"/>
      <c r="J344" s="190">
        <f t="shared" ref="J344:J350" si="170">ROUND(I344*H344,2)</f>
        <v>0</v>
      </c>
      <c r="K344" s="191"/>
      <c r="L344" s="36"/>
      <c r="M344" s="192" t="s">
        <v>1</v>
      </c>
      <c r="N344" s="193" t="s">
        <v>40</v>
      </c>
      <c r="O344" s="68"/>
      <c r="P344" s="194">
        <f t="shared" ref="P344:P350" si="171">O344*H344</f>
        <v>0</v>
      </c>
      <c r="Q344" s="194">
        <v>0</v>
      </c>
      <c r="R344" s="194">
        <f t="shared" ref="R344:R350" si="172">Q344*H344</f>
        <v>0</v>
      </c>
      <c r="S344" s="194">
        <v>0</v>
      </c>
      <c r="T344" s="195">
        <f t="shared" ref="T344:T350" si="173"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96" t="s">
        <v>134</v>
      </c>
      <c r="AT344" s="196" t="s">
        <v>135</v>
      </c>
      <c r="AU344" s="196" t="s">
        <v>85</v>
      </c>
      <c r="AY344" s="14" t="s">
        <v>132</v>
      </c>
      <c r="BE344" s="197">
        <f t="shared" ref="BE344:BE350" si="174">IF(N344="základní",J344,0)</f>
        <v>0</v>
      </c>
      <c r="BF344" s="197">
        <f t="shared" ref="BF344:BF350" si="175">IF(N344="snížená",J344,0)</f>
        <v>0</v>
      </c>
      <c r="BG344" s="197">
        <f t="shared" ref="BG344:BG350" si="176">IF(N344="zákl. přenesená",J344,0)</f>
        <v>0</v>
      </c>
      <c r="BH344" s="197">
        <f t="shared" ref="BH344:BH350" si="177">IF(N344="sníž. přenesená",J344,0)</f>
        <v>0</v>
      </c>
      <c r="BI344" s="197">
        <f t="shared" ref="BI344:BI350" si="178">IF(N344="nulová",J344,0)</f>
        <v>0</v>
      </c>
      <c r="BJ344" s="14" t="s">
        <v>83</v>
      </c>
      <c r="BK344" s="197">
        <f t="shared" ref="BK344:BK350" si="179">ROUND(I344*H344,2)</f>
        <v>0</v>
      </c>
      <c r="BL344" s="14" t="s">
        <v>134</v>
      </c>
      <c r="BM344" s="196" t="s">
        <v>1054</v>
      </c>
    </row>
    <row r="345" spans="1:65" s="2" customFormat="1" ht="21.75" customHeight="1">
      <c r="A345" s="31"/>
      <c r="B345" s="32"/>
      <c r="C345" s="184" t="s">
        <v>1055</v>
      </c>
      <c r="D345" s="184" t="s">
        <v>135</v>
      </c>
      <c r="E345" s="185" t="s">
        <v>1056</v>
      </c>
      <c r="F345" s="186" t="s">
        <v>1057</v>
      </c>
      <c r="G345" s="187" t="s">
        <v>156</v>
      </c>
      <c r="H345" s="188">
        <v>148.81</v>
      </c>
      <c r="I345" s="189"/>
      <c r="J345" s="190">
        <f t="shared" si="170"/>
        <v>0</v>
      </c>
      <c r="K345" s="191"/>
      <c r="L345" s="36"/>
      <c r="M345" s="192" t="s">
        <v>1</v>
      </c>
      <c r="N345" s="193" t="s">
        <v>40</v>
      </c>
      <c r="O345" s="68"/>
      <c r="P345" s="194">
        <f t="shared" si="171"/>
        <v>0</v>
      </c>
      <c r="Q345" s="194">
        <v>2.9999999999999997E-4</v>
      </c>
      <c r="R345" s="194">
        <f t="shared" si="172"/>
        <v>4.4642999999999995E-2</v>
      </c>
      <c r="S345" s="194">
        <v>0</v>
      </c>
      <c r="T345" s="195">
        <f t="shared" si="173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96" t="s">
        <v>134</v>
      </c>
      <c r="AT345" s="196" t="s">
        <v>135</v>
      </c>
      <c r="AU345" s="196" t="s">
        <v>85</v>
      </c>
      <c r="AY345" s="14" t="s">
        <v>132</v>
      </c>
      <c r="BE345" s="197">
        <f t="shared" si="174"/>
        <v>0</v>
      </c>
      <c r="BF345" s="197">
        <f t="shared" si="175"/>
        <v>0</v>
      </c>
      <c r="BG345" s="197">
        <f t="shared" si="176"/>
        <v>0</v>
      </c>
      <c r="BH345" s="197">
        <f t="shared" si="177"/>
        <v>0</v>
      </c>
      <c r="BI345" s="197">
        <f t="shared" si="178"/>
        <v>0</v>
      </c>
      <c r="BJ345" s="14" t="s">
        <v>83</v>
      </c>
      <c r="BK345" s="197">
        <f t="shared" si="179"/>
        <v>0</v>
      </c>
      <c r="BL345" s="14" t="s">
        <v>134</v>
      </c>
      <c r="BM345" s="196" t="s">
        <v>1058</v>
      </c>
    </row>
    <row r="346" spans="1:65" s="2" customFormat="1" ht="21.75" customHeight="1">
      <c r="A346" s="31"/>
      <c r="B346" s="32"/>
      <c r="C346" s="184" t="s">
        <v>1059</v>
      </c>
      <c r="D346" s="184" t="s">
        <v>135</v>
      </c>
      <c r="E346" s="185" t="s">
        <v>1060</v>
      </c>
      <c r="F346" s="186" t="s">
        <v>1061</v>
      </c>
      <c r="G346" s="187" t="s">
        <v>241</v>
      </c>
      <c r="H346" s="188">
        <v>109.22</v>
      </c>
      <c r="I346" s="189"/>
      <c r="J346" s="190">
        <f t="shared" si="170"/>
        <v>0</v>
      </c>
      <c r="K346" s="191"/>
      <c r="L346" s="36"/>
      <c r="M346" s="192" t="s">
        <v>1</v>
      </c>
      <c r="N346" s="193" t="s">
        <v>40</v>
      </c>
      <c r="O346" s="68"/>
      <c r="P346" s="194">
        <f t="shared" si="171"/>
        <v>0</v>
      </c>
      <c r="Q346" s="194">
        <v>2.9999999999999997E-4</v>
      </c>
      <c r="R346" s="194">
        <f t="shared" si="172"/>
        <v>3.2765999999999997E-2</v>
      </c>
      <c r="S346" s="194">
        <v>0</v>
      </c>
      <c r="T346" s="195">
        <f t="shared" si="17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96" t="s">
        <v>134</v>
      </c>
      <c r="AT346" s="196" t="s">
        <v>135</v>
      </c>
      <c r="AU346" s="196" t="s">
        <v>85</v>
      </c>
      <c r="AY346" s="14" t="s">
        <v>132</v>
      </c>
      <c r="BE346" s="197">
        <f t="shared" si="174"/>
        <v>0</v>
      </c>
      <c r="BF346" s="197">
        <f t="shared" si="175"/>
        <v>0</v>
      </c>
      <c r="BG346" s="197">
        <f t="shared" si="176"/>
        <v>0</v>
      </c>
      <c r="BH346" s="197">
        <f t="shared" si="177"/>
        <v>0</v>
      </c>
      <c r="BI346" s="197">
        <f t="shared" si="178"/>
        <v>0</v>
      </c>
      <c r="BJ346" s="14" t="s">
        <v>83</v>
      </c>
      <c r="BK346" s="197">
        <f t="shared" si="179"/>
        <v>0</v>
      </c>
      <c r="BL346" s="14" t="s">
        <v>134</v>
      </c>
      <c r="BM346" s="196" t="s">
        <v>1062</v>
      </c>
    </row>
    <row r="347" spans="1:65" s="2" customFormat="1" ht="33" customHeight="1">
      <c r="A347" s="31"/>
      <c r="B347" s="32"/>
      <c r="C347" s="184" t="s">
        <v>1063</v>
      </c>
      <c r="D347" s="184" t="s">
        <v>135</v>
      </c>
      <c r="E347" s="185" t="s">
        <v>1064</v>
      </c>
      <c r="F347" s="186" t="s">
        <v>1065</v>
      </c>
      <c r="G347" s="187" t="s">
        <v>156</v>
      </c>
      <c r="H347" s="188">
        <v>148.81</v>
      </c>
      <c r="I347" s="189"/>
      <c r="J347" s="190">
        <f t="shared" si="170"/>
        <v>0</v>
      </c>
      <c r="K347" s="191"/>
      <c r="L347" s="36"/>
      <c r="M347" s="192" t="s">
        <v>1</v>
      </c>
      <c r="N347" s="193" t="s">
        <v>40</v>
      </c>
      <c r="O347" s="68"/>
      <c r="P347" s="194">
        <f t="shared" si="171"/>
        <v>0</v>
      </c>
      <c r="Q347" s="194">
        <v>6.3E-3</v>
      </c>
      <c r="R347" s="194">
        <f t="shared" si="172"/>
        <v>0.93750299999999998</v>
      </c>
      <c r="S347" s="194">
        <v>0</v>
      </c>
      <c r="T347" s="195">
        <f t="shared" si="17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96" t="s">
        <v>134</v>
      </c>
      <c r="AT347" s="196" t="s">
        <v>135</v>
      </c>
      <c r="AU347" s="196" t="s">
        <v>85</v>
      </c>
      <c r="AY347" s="14" t="s">
        <v>132</v>
      </c>
      <c r="BE347" s="197">
        <f t="shared" si="174"/>
        <v>0</v>
      </c>
      <c r="BF347" s="197">
        <f t="shared" si="175"/>
        <v>0</v>
      </c>
      <c r="BG347" s="197">
        <f t="shared" si="176"/>
        <v>0</v>
      </c>
      <c r="BH347" s="197">
        <f t="shared" si="177"/>
        <v>0</v>
      </c>
      <c r="BI347" s="197">
        <f t="shared" si="178"/>
        <v>0</v>
      </c>
      <c r="BJ347" s="14" t="s">
        <v>83</v>
      </c>
      <c r="BK347" s="197">
        <f t="shared" si="179"/>
        <v>0</v>
      </c>
      <c r="BL347" s="14" t="s">
        <v>134</v>
      </c>
      <c r="BM347" s="196" t="s">
        <v>1066</v>
      </c>
    </row>
    <row r="348" spans="1:65" s="2" customFormat="1" ht="21.75" customHeight="1">
      <c r="A348" s="31"/>
      <c r="B348" s="32"/>
      <c r="C348" s="198" t="s">
        <v>1067</v>
      </c>
      <c r="D348" s="198" t="s">
        <v>177</v>
      </c>
      <c r="E348" s="199" t="s">
        <v>1068</v>
      </c>
      <c r="F348" s="200" t="s">
        <v>1069</v>
      </c>
      <c r="G348" s="201" t="s">
        <v>156</v>
      </c>
      <c r="H348" s="202">
        <v>163.691</v>
      </c>
      <c r="I348" s="203"/>
      <c r="J348" s="204">
        <f t="shared" si="170"/>
        <v>0</v>
      </c>
      <c r="K348" s="205"/>
      <c r="L348" s="206"/>
      <c r="M348" s="207" t="s">
        <v>1</v>
      </c>
      <c r="N348" s="208" t="s">
        <v>40</v>
      </c>
      <c r="O348" s="68"/>
      <c r="P348" s="194">
        <f t="shared" si="171"/>
        <v>0</v>
      </c>
      <c r="Q348" s="194">
        <v>1.7999999999999999E-2</v>
      </c>
      <c r="R348" s="194">
        <f t="shared" si="172"/>
        <v>2.9464379999999997</v>
      </c>
      <c r="S348" s="194">
        <v>0</v>
      </c>
      <c r="T348" s="195">
        <f t="shared" si="17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96" t="s">
        <v>315</v>
      </c>
      <c r="AT348" s="196" t="s">
        <v>177</v>
      </c>
      <c r="AU348" s="196" t="s">
        <v>85</v>
      </c>
      <c r="AY348" s="14" t="s">
        <v>132</v>
      </c>
      <c r="BE348" s="197">
        <f t="shared" si="174"/>
        <v>0</v>
      </c>
      <c r="BF348" s="197">
        <f t="shared" si="175"/>
        <v>0</v>
      </c>
      <c r="BG348" s="197">
        <f t="shared" si="176"/>
        <v>0</v>
      </c>
      <c r="BH348" s="197">
        <f t="shared" si="177"/>
        <v>0</v>
      </c>
      <c r="BI348" s="197">
        <f t="shared" si="178"/>
        <v>0</v>
      </c>
      <c r="BJ348" s="14" t="s">
        <v>83</v>
      </c>
      <c r="BK348" s="197">
        <f t="shared" si="179"/>
        <v>0</v>
      </c>
      <c r="BL348" s="14" t="s">
        <v>134</v>
      </c>
      <c r="BM348" s="196" t="s">
        <v>1070</v>
      </c>
    </row>
    <row r="349" spans="1:65" s="2" customFormat="1" ht="21.75" customHeight="1">
      <c r="A349" s="31"/>
      <c r="B349" s="32"/>
      <c r="C349" s="184" t="s">
        <v>1071</v>
      </c>
      <c r="D349" s="184" t="s">
        <v>135</v>
      </c>
      <c r="E349" s="185" t="s">
        <v>1072</v>
      </c>
      <c r="F349" s="186" t="s">
        <v>1073</v>
      </c>
      <c r="G349" s="187" t="s">
        <v>156</v>
      </c>
      <c r="H349" s="188">
        <v>148.81</v>
      </c>
      <c r="I349" s="189"/>
      <c r="J349" s="190">
        <f t="shared" si="170"/>
        <v>0</v>
      </c>
      <c r="K349" s="191"/>
      <c r="L349" s="36"/>
      <c r="M349" s="192" t="s">
        <v>1</v>
      </c>
      <c r="N349" s="193" t="s">
        <v>40</v>
      </c>
      <c r="O349" s="68"/>
      <c r="P349" s="194">
        <f t="shared" si="171"/>
        <v>0</v>
      </c>
      <c r="Q349" s="194">
        <v>5.0000000000000002E-5</v>
      </c>
      <c r="R349" s="194">
        <f t="shared" si="172"/>
        <v>7.4405000000000001E-3</v>
      </c>
      <c r="S349" s="194">
        <v>0</v>
      </c>
      <c r="T349" s="195">
        <f t="shared" si="17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96" t="s">
        <v>134</v>
      </c>
      <c r="AT349" s="196" t="s">
        <v>135</v>
      </c>
      <c r="AU349" s="196" t="s">
        <v>85</v>
      </c>
      <c r="AY349" s="14" t="s">
        <v>132</v>
      </c>
      <c r="BE349" s="197">
        <f t="shared" si="174"/>
        <v>0</v>
      </c>
      <c r="BF349" s="197">
        <f t="shared" si="175"/>
        <v>0</v>
      </c>
      <c r="BG349" s="197">
        <f t="shared" si="176"/>
        <v>0</v>
      </c>
      <c r="BH349" s="197">
        <f t="shared" si="177"/>
        <v>0</v>
      </c>
      <c r="BI349" s="197">
        <f t="shared" si="178"/>
        <v>0</v>
      </c>
      <c r="BJ349" s="14" t="s">
        <v>83</v>
      </c>
      <c r="BK349" s="197">
        <f t="shared" si="179"/>
        <v>0</v>
      </c>
      <c r="BL349" s="14" t="s">
        <v>134</v>
      </c>
      <c r="BM349" s="196" t="s">
        <v>1074</v>
      </c>
    </row>
    <row r="350" spans="1:65" s="2" customFormat="1" ht="44.25" customHeight="1">
      <c r="A350" s="31"/>
      <c r="B350" s="32"/>
      <c r="C350" s="184" t="s">
        <v>1075</v>
      </c>
      <c r="D350" s="184" t="s">
        <v>135</v>
      </c>
      <c r="E350" s="185" t="s">
        <v>1076</v>
      </c>
      <c r="F350" s="186" t="s">
        <v>1077</v>
      </c>
      <c r="G350" s="187" t="s">
        <v>138</v>
      </c>
      <c r="H350" s="188">
        <v>3.9689999999999999</v>
      </c>
      <c r="I350" s="189"/>
      <c r="J350" s="190">
        <f t="shared" si="170"/>
        <v>0</v>
      </c>
      <c r="K350" s="191"/>
      <c r="L350" s="36"/>
      <c r="M350" s="192" t="s">
        <v>1</v>
      </c>
      <c r="N350" s="193" t="s">
        <v>40</v>
      </c>
      <c r="O350" s="68"/>
      <c r="P350" s="194">
        <f t="shared" si="171"/>
        <v>0</v>
      </c>
      <c r="Q350" s="194">
        <v>0</v>
      </c>
      <c r="R350" s="194">
        <f t="shared" si="172"/>
        <v>0</v>
      </c>
      <c r="S350" s="194">
        <v>0</v>
      </c>
      <c r="T350" s="195">
        <f t="shared" si="17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96" t="s">
        <v>134</v>
      </c>
      <c r="AT350" s="196" t="s">
        <v>135</v>
      </c>
      <c r="AU350" s="196" t="s">
        <v>85</v>
      </c>
      <c r="AY350" s="14" t="s">
        <v>132</v>
      </c>
      <c r="BE350" s="197">
        <f t="shared" si="174"/>
        <v>0</v>
      </c>
      <c r="BF350" s="197">
        <f t="shared" si="175"/>
        <v>0</v>
      </c>
      <c r="BG350" s="197">
        <f t="shared" si="176"/>
        <v>0</v>
      </c>
      <c r="BH350" s="197">
        <f t="shared" si="177"/>
        <v>0</v>
      </c>
      <c r="BI350" s="197">
        <f t="shared" si="178"/>
        <v>0</v>
      </c>
      <c r="BJ350" s="14" t="s">
        <v>83</v>
      </c>
      <c r="BK350" s="197">
        <f t="shared" si="179"/>
        <v>0</v>
      </c>
      <c r="BL350" s="14" t="s">
        <v>134</v>
      </c>
      <c r="BM350" s="196" t="s">
        <v>1078</v>
      </c>
    </row>
    <row r="351" spans="1:65" s="12" customFormat="1" ht="22.9" customHeight="1">
      <c r="B351" s="168"/>
      <c r="C351" s="169"/>
      <c r="D351" s="170" t="s">
        <v>74</v>
      </c>
      <c r="E351" s="182" t="s">
        <v>1079</v>
      </c>
      <c r="F351" s="182" t="s">
        <v>1080</v>
      </c>
      <c r="G351" s="169"/>
      <c r="H351" s="169"/>
      <c r="I351" s="172"/>
      <c r="J351" s="183">
        <f>BK351</f>
        <v>0</v>
      </c>
      <c r="K351" s="169"/>
      <c r="L351" s="174"/>
      <c r="M351" s="175"/>
      <c r="N351" s="176"/>
      <c r="O351" s="176"/>
      <c r="P351" s="177">
        <f>SUM(P352:P355)</f>
        <v>0</v>
      </c>
      <c r="Q351" s="176"/>
      <c r="R351" s="177">
        <f>SUM(R352:R355)</f>
        <v>0.82518399999999992</v>
      </c>
      <c r="S351" s="176"/>
      <c r="T351" s="178">
        <f>SUM(T352:T355)</f>
        <v>0</v>
      </c>
      <c r="AR351" s="179" t="s">
        <v>85</v>
      </c>
      <c r="AT351" s="180" t="s">
        <v>74</v>
      </c>
      <c r="AU351" s="180" t="s">
        <v>83</v>
      </c>
      <c r="AY351" s="179" t="s">
        <v>132</v>
      </c>
      <c r="BK351" s="181">
        <f>SUM(BK352:BK355)</f>
        <v>0</v>
      </c>
    </row>
    <row r="352" spans="1:65" s="2" customFormat="1" ht="21.75" customHeight="1">
      <c r="A352" s="31"/>
      <c r="B352" s="32"/>
      <c r="C352" s="184" t="s">
        <v>1081</v>
      </c>
      <c r="D352" s="184" t="s">
        <v>135</v>
      </c>
      <c r="E352" s="185" t="s">
        <v>1082</v>
      </c>
      <c r="F352" s="186" t="s">
        <v>1083</v>
      </c>
      <c r="G352" s="187" t="s">
        <v>156</v>
      </c>
      <c r="H352" s="188">
        <v>42.8</v>
      </c>
      <c r="I352" s="189"/>
      <c r="J352" s="190">
        <f>ROUND(I352*H352,2)</f>
        <v>0</v>
      </c>
      <c r="K352" s="191"/>
      <c r="L352" s="36"/>
      <c r="M352" s="192" t="s">
        <v>1</v>
      </c>
      <c r="N352" s="193" t="s">
        <v>40</v>
      </c>
      <c r="O352" s="68"/>
      <c r="P352" s="194">
        <f>O352*H352</f>
        <v>0</v>
      </c>
      <c r="Q352" s="194">
        <v>0</v>
      </c>
      <c r="R352" s="194">
        <f>Q352*H352</f>
        <v>0</v>
      </c>
      <c r="S352" s="194">
        <v>0</v>
      </c>
      <c r="T352" s="195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96" t="s">
        <v>134</v>
      </c>
      <c r="AT352" s="196" t="s">
        <v>135</v>
      </c>
      <c r="AU352" s="196" t="s">
        <v>85</v>
      </c>
      <c r="AY352" s="14" t="s">
        <v>132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14" t="s">
        <v>83</v>
      </c>
      <c r="BK352" s="197">
        <f>ROUND(I352*H352,2)</f>
        <v>0</v>
      </c>
      <c r="BL352" s="14" t="s">
        <v>134</v>
      </c>
      <c r="BM352" s="196" t="s">
        <v>1084</v>
      </c>
    </row>
    <row r="353" spans="1:65" s="2" customFormat="1" ht="21.75" customHeight="1">
      <c r="A353" s="31"/>
      <c r="B353" s="32"/>
      <c r="C353" s="184" t="s">
        <v>1085</v>
      </c>
      <c r="D353" s="184" t="s">
        <v>135</v>
      </c>
      <c r="E353" s="185" t="s">
        <v>1086</v>
      </c>
      <c r="F353" s="186" t="s">
        <v>1087</v>
      </c>
      <c r="G353" s="187" t="s">
        <v>156</v>
      </c>
      <c r="H353" s="188">
        <v>42.8</v>
      </c>
      <c r="I353" s="189"/>
      <c r="J353" s="190">
        <f>ROUND(I353*H353,2)</f>
        <v>0</v>
      </c>
      <c r="K353" s="191"/>
      <c r="L353" s="36"/>
      <c r="M353" s="192" t="s">
        <v>1</v>
      </c>
      <c r="N353" s="193" t="s">
        <v>40</v>
      </c>
      <c r="O353" s="68"/>
      <c r="P353" s="194">
        <f>O353*H353</f>
        <v>0</v>
      </c>
      <c r="Q353" s="194">
        <v>2.9999999999999997E-4</v>
      </c>
      <c r="R353" s="194">
        <f>Q353*H353</f>
        <v>1.2839999999999997E-2</v>
      </c>
      <c r="S353" s="194">
        <v>0</v>
      </c>
      <c r="T353" s="195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96" t="s">
        <v>134</v>
      </c>
      <c r="AT353" s="196" t="s">
        <v>135</v>
      </c>
      <c r="AU353" s="196" t="s">
        <v>85</v>
      </c>
      <c r="AY353" s="14" t="s">
        <v>132</v>
      </c>
      <c r="BE353" s="197">
        <f>IF(N353="základní",J353,0)</f>
        <v>0</v>
      </c>
      <c r="BF353" s="197">
        <f>IF(N353="snížená",J353,0)</f>
        <v>0</v>
      </c>
      <c r="BG353" s="197">
        <f>IF(N353="zákl. přenesená",J353,0)</f>
        <v>0</v>
      </c>
      <c r="BH353" s="197">
        <f>IF(N353="sníž. přenesená",J353,0)</f>
        <v>0</v>
      </c>
      <c r="BI353" s="197">
        <f>IF(N353="nulová",J353,0)</f>
        <v>0</v>
      </c>
      <c r="BJ353" s="14" t="s">
        <v>83</v>
      </c>
      <c r="BK353" s="197">
        <f>ROUND(I353*H353,2)</f>
        <v>0</v>
      </c>
      <c r="BL353" s="14" t="s">
        <v>134</v>
      </c>
      <c r="BM353" s="196" t="s">
        <v>1088</v>
      </c>
    </row>
    <row r="354" spans="1:65" s="2" customFormat="1" ht="33" customHeight="1">
      <c r="A354" s="31"/>
      <c r="B354" s="32"/>
      <c r="C354" s="184" t="s">
        <v>1089</v>
      </c>
      <c r="D354" s="184" t="s">
        <v>135</v>
      </c>
      <c r="E354" s="185" t="s">
        <v>1090</v>
      </c>
      <c r="F354" s="186" t="s">
        <v>1091</v>
      </c>
      <c r="G354" s="187" t="s">
        <v>156</v>
      </c>
      <c r="H354" s="188">
        <v>42.8</v>
      </c>
      <c r="I354" s="189"/>
      <c r="J354" s="190">
        <f>ROUND(I354*H354,2)</f>
        <v>0</v>
      </c>
      <c r="K354" s="191"/>
      <c r="L354" s="36"/>
      <c r="M354" s="192" t="s">
        <v>1</v>
      </c>
      <c r="N354" s="193" t="s">
        <v>40</v>
      </c>
      <c r="O354" s="68"/>
      <c r="P354" s="194">
        <f>O354*H354</f>
        <v>0</v>
      </c>
      <c r="Q354" s="194">
        <v>6.0000000000000001E-3</v>
      </c>
      <c r="R354" s="194">
        <f>Q354*H354</f>
        <v>0.25679999999999997</v>
      </c>
      <c r="S354" s="194">
        <v>0</v>
      </c>
      <c r="T354" s="195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96" t="s">
        <v>134</v>
      </c>
      <c r="AT354" s="196" t="s">
        <v>135</v>
      </c>
      <c r="AU354" s="196" t="s">
        <v>85</v>
      </c>
      <c r="AY354" s="14" t="s">
        <v>132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4" t="s">
        <v>83</v>
      </c>
      <c r="BK354" s="197">
        <f>ROUND(I354*H354,2)</f>
        <v>0</v>
      </c>
      <c r="BL354" s="14" t="s">
        <v>134</v>
      </c>
      <c r="BM354" s="196" t="s">
        <v>1092</v>
      </c>
    </row>
    <row r="355" spans="1:65" s="2" customFormat="1" ht="16.5" customHeight="1">
      <c r="A355" s="31"/>
      <c r="B355" s="32"/>
      <c r="C355" s="198" t="s">
        <v>1093</v>
      </c>
      <c r="D355" s="198" t="s">
        <v>177</v>
      </c>
      <c r="E355" s="199" t="s">
        <v>1094</v>
      </c>
      <c r="F355" s="200" t="s">
        <v>1095</v>
      </c>
      <c r="G355" s="201" t="s">
        <v>156</v>
      </c>
      <c r="H355" s="202">
        <v>47.08</v>
      </c>
      <c r="I355" s="203"/>
      <c r="J355" s="204">
        <f>ROUND(I355*H355,2)</f>
        <v>0</v>
      </c>
      <c r="K355" s="205"/>
      <c r="L355" s="206"/>
      <c r="M355" s="207" t="s">
        <v>1</v>
      </c>
      <c r="N355" s="208" t="s">
        <v>40</v>
      </c>
      <c r="O355" s="68"/>
      <c r="P355" s="194">
        <f>O355*H355</f>
        <v>0</v>
      </c>
      <c r="Q355" s="194">
        <v>1.18E-2</v>
      </c>
      <c r="R355" s="194">
        <f>Q355*H355</f>
        <v>0.55554399999999993</v>
      </c>
      <c r="S355" s="194">
        <v>0</v>
      </c>
      <c r="T355" s="195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96" t="s">
        <v>315</v>
      </c>
      <c r="AT355" s="196" t="s">
        <v>177</v>
      </c>
      <c r="AU355" s="196" t="s">
        <v>85</v>
      </c>
      <c r="AY355" s="14" t="s">
        <v>132</v>
      </c>
      <c r="BE355" s="197">
        <f>IF(N355="základní",J355,0)</f>
        <v>0</v>
      </c>
      <c r="BF355" s="197">
        <f>IF(N355="snížená",J355,0)</f>
        <v>0</v>
      </c>
      <c r="BG355" s="197">
        <f>IF(N355="zákl. přenesená",J355,0)</f>
        <v>0</v>
      </c>
      <c r="BH355" s="197">
        <f>IF(N355="sníž. přenesená",J355,0)</f>
        <v>0</v>
      </c>
      <c r="BI355" s="197">
        <f>IF(N355="nulová",J355,0)</f>
        <v>0</v>
      </c>
      <c r="BJ355" s="14" t="s">
        <v>83</v>
      </c>
      <c r="BK355" s="197">
        <f>ROUND(I355*H355,2)</f>
        <v>0</v>
      </c>
      <c r="BL355" s="14" t="s">
        <v>134</v>
      </c>
      <c r="BM355" s="196" t="s">
        <v>1096</v>
      </c>
    </row>
    <row r="356" spans="1:65" s="12" customFormat="1" ht="22.9" customHeight="1">
      <c r="B356" s="168"/>
      <c r="C356" s="169"/>
      <c r="D356" s="170" t="s">
        <v>74</v>
      </c>
      <c r="E356" s="182" t="s">
        <v>1097</v>
      </c>
      <c r="F356" s="182" t="s">
        <v>1098</v>
      </c>
      <c r="G356" s="169"/>
      <c r="H356" s="169"/>
      <c r="I356" s="172"/>
      <c r="J356" s="183">
        <f>BK356</f>
        <v>0</v>
      </c>
      <c r="K356" s="169"/>
      <c r="L356" s="174"/>
      <c r="M356" s="175"/>
      <c r="N356" s="176"/>
      <c r="O356" s="176"/>
      <c r="P356" s="177">
        <f>SUM(P357:P359)</f>
        <v>0</v>
      </c>
      <c r="Q356" s="176"/>
      <c r="R356" s="177">
        <f>SUM(R357:R359)</f>
        <v>0.18849056</v>
      </c>
      <c r="S356" s="176"/>
      <c r="T356" s="178">
        <f>SUM(T357:T359)</f>
        <v>0</v>
      </c>
      <c r="AR356" s="179" t="s">
        <v>85</v>
      </c>
      <c r="AT356" s="180" t="s">
        <v>74</v>
      </c>
      <c r="AU356" s="180" t="s">
        <v>83</v>
      </c>
      <c r="AY356" s="179" t="s">
        <v>132</v>
      </c>
      <c r="BK356" s="181">
        <f>SUM(BK357:BK359)</f>
        <v>0</v>
      </c>
    </row>
    <row r="357" spans="1:65" s="2" customFormat="1" ht="21.75" customHeight="1">
      <c r="A357" s="31"/>
      <c r="B357" s="32"/>
      <c r="C357" s="184" t="s">
        <v>1099</v>
      </c>
      <c r="D357" s="184" t="s">
        <v>135</v>
      </c>
      <c r="E357" s="185" t="s">
        <v>1100</v>
      </c>
      <c r="F357" s="186" t="s">
        <v>1101</v>
      </c>
      <c r="G357" s="187" t="s">
        <v>156</v>
      </c>
      <c r="H357" s="188">
        <v>554.38400000000001</v>
      </c>
      <c r="I357" s="189"/>
      <c r="J357" s="190">
        <f>ROUND(I357*H357,2)</f>
        <v>0</v>
      </c>
      <c r="K357" s="191"/>
      <c r="L357" s="36"/>
      <c r="M357" s="192" t="s">
        <v>1</v>
      </c>
      <c r="N357" s="193" t="s">
        <v>40</v>
      </c>
      <c r="O357" s="68"/>
      <c r="P357" s="194">
        <f>O357*H357</f>
        <v>0</v>
      </c>
      <c r="Q357" s="194">
        <v>0</v>
      </c>
      <c r="R357" s="194">
        <f>Q357*H357</f>
        <v>0</v>
      </c>
      <c r="S357" s="194">
        <v>0</v>
      </c>
      <c r="T357" s="195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96" t="s">
        <v>134</v>
      </c>
      <c r="AT357" s="196" t="s">
        <v>135</v>
      </c>
      <c r="AU357" s="196" t="s">
        <v>85</v>
      </c>
      <c r="AY357" s="14" t="s">
        <v>132</v>
      </c>
      <c r="BE357" s="197">
        <f>IF(N357="základní",J357,0)</f>
        <v>0</v>
      </c>
      <c r="BF357" s="197">
        <f>IF(N357="snížená",J357,0)</f>
        <v>0</v>
      </c>
      <c r="BG357" s="197">
        <f>IF(N357="zákl. přenesená",J357,0)</f>
        <v>0</v>
      </c>
      <c r="BH357" s="197">
        <f>IF(N357="sníž. přenesená",J357,0)</f>
        <v>0</v>
      </c>
      <c r="BI357" s="197">
        <f>IF(N357="nulová",J357,0)</f>
        <v>0</v>
      </c>
      <c r="BJ357" s="14" t="s">
        <v>83</v>
      </c>
      <c r="BK357" s="197">
        <f>ROUND(I357*H357,2)</f>
        <v>0</v>
      </c>
      <c r="BL357" s="14" t="s">
        <v>134</v>
      </c>
      <c r="BM357" s="196" t="s">
        <v>1102</v>
      </c>
    </row>
    <row r="358" spans="1:65" s="2" customFormat="1" ht="33" customHeight="1">
      <c r="A358" s="31"/>
      <c r="B358" s="32"/>
      <c r="C358" s="184" t="s">
        <v>1103</v>
      </c>
      <c r="D358" s="184" t="s">
        <v>135</v>
      </c>
      <c r="E358" s="185" t="s">
        <v>1104</v>
      </c>
      <c r="F358" s="186" t="s">
        <v>1105</v>
      </c>
      <c r="G358" s="187" t="s">
        <v>156</v>
      </c>
      <c r="H358" s="188">
        <v>554.38400000000001</v>
      </c>
      <c r="I358" s="189"/>
      <c r="J358" s="190">
        <f>ROUND(I358*H358,2)</f>
        <v>0</v>
      </c>
      <c r="K358" s="191"/>
      <c r="L358" s="36"/>
      <c r="M358" s="192" t="s">
        <v>1</v>
      </c>
      <c r="N358" s="193" t="s">
        <v>40</v>
      </c>
      <c r="O358" s="68"/>
      <c r="P358" s="194">
        <f>O358*H358</f>
        <v>0</v>
      </c>
      <c r="Q358" s="194">
        <v>2.0000000000000001E-4</v>
      </c>
      <c r="R358" s="194">
        <f>Q358*H358</f>
        <v>0.11087680000000001</v>
      </c>
      <c r="S358" s="194">
        <v>0</v>
      </c>
      <c r="T358" s="19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96" t="s">
        <v>134</v>
      </c>
      <c r="AT358" s="196" t="s">
        <v>135</v>
      </c>
      <c r="AU358" s="196" t="s">
        <v>85</v>
      </c>
      <c r="AY358" s="14" t="s">
        <v>132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14" t="s">
        <v>83</v>
      </c>
      <c r="BK358" s="197">
        <f>ROUND(I358*H358,2)</f>
        <v>0</v>
      </c>
      <c r="BL358" s="14" t="s">
        <v>134</v>
      </c>
      <c r="BM358" s="196" t="s">
        <v>1106</v>
      </c>
    </row>
    <row r="359" spans="1:65" s="2" customFormat="1" ht="33" customHeight="1">
      <c r="A359" s="31"/>
      <c r="B359" s="32"/>
      <c r="C359" s="184" t="s">
        <v>1107</v>
      </c>
      <c r="D359" s="184" t="s">
        <v>135</v>
      </c>
      <c r="E359" s="185" t="s">
        <v>1108</v>
      </c>
      <c r="F359" s="186" t="s">
        <v>1109</v>
      </c>
      <c r="G359" s="187" t="s">
        <v>156</v>
      </c>
      <c r="H359" s="188">
        <v>554.38400000000001</v>
      </c>
      <c r="I359" s="189"/>
      <c r="J359" s="190">
        <f>ROUND(I359*H359,2)</f>
        <v>0</v>
      </c>
      <c r="K359" s="191"/>
      <c r="L359" s="36"/>
      <c r="M359" s="192" t="s">
        <v>1</v>
      </c>
      <c r="N359" s="193" t="s">
        <v>40</v>
      </c>
      <c r="O359" s="68"/>
      <c r="P359" s="194">
        <f>O359*H359</f>
        <v>0</v>
      </c>
      <c r="Q359" s="194">
        <v>1.3999999999999999E-4</v>
      </c>
      <c r="R359" s="194">
        <f>Q359*H359</f>
        <v>7.761375999999999E-2</v>
      </c>
      <c r="S359" s="194">
        <v>0</v>
      </c>
      <c r="T359" s="195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96" t="s">
        <v>134</v>
      </c>
      <c r="AT359" s="196" t="s">
        <v>135</v>
      </c>
      <c r="AU359" s="196" t="s">
        <v>85</v>
      </c>
      <c r="AY359" s="14" t="s">
        <v>132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14" t="s">
        <v>83</v>
      </c>
      <c r="BK359" s="197">
        <f>ROUND(I359*H359,2)</f>
        <v>0</v>
      </c>
      <c r="BL359" s="14" t="s">
        <v>134</v>
      </c>
      <c r="BM359" s="196" t="s">
        <v>1110</v>
      </c>
    </row>
    <row r="360" spans="1:65" s="12" customFormat="1" ht="22.9" customHeight="1">
      <c r="B360" s="168"/>
      <c r="C360" s="169"/>
      <c r="D360" s="170" t="s">
        <v>74</v>
      </c>
      <c r="E360" s="182" t="s">
        <v>1111</v>
      </c>
      <c r="F360" s="182" t="s">
        <v>1112</v>
      </c>
      <c r="G360" s="169"/>
      <c r="H360" s="169"/>
      <c r="I360" s="172"/>
      <c r="J360" s="183">
        <f>BK360</f>
        <v>0</v>
      </c>
      <c r="K360" s="169"/>
      <c r="L360" s="174"/>
      <c r="M360" s="175"/>
      <c r="N360" s="176"/>
      <c r="O360" s="176"/>
      <c r="P360" s="177">
        <f>SUM(P361:P364)</f>
        <v>0</v>
      </c>
      <c r="Q360" s="176"/>
      <c r="R360" s="177">
        <f>SUM(R361:R364)</f>
        <v>0</v>
      </c>
      <c r="S360" s="176"/>
      <c r="T360" s="178">
        <f>SUM(T361:T364)</f>
        <v>0</v>
      </c>
      <c r="AR360" s="179" t="s">
        <v>319</v>
      </c>
      <c r="AT360" s="180" t="s">
        <v>74</v>
      </c>
      <c r="AU360" s="180" t="s">
        <v>83</v>
      </c>
      <c r="AY360" s="179" t="s">
        <v>132</v>
      </c>
      <c r="BK360" s="181">
        <f>SUM(BK361:BK364)</f>
        <v>0</v>
      </c>
    </row>
    <row r="361" spans="1:65" s="2" customFormat="1" ht="16.5" customHeight="1">
      <c r="A361" s="31"/>
      <c r="B361" s="32"/>
      <c r="C361" s="184" t="s">
        <v>208</v>
      </c>
      <c r="D361" s="184" t="s">
        <v>135</v>
      </c>
      <c r="E361" s="185" t="s">
        <v>1113</v>
      </c>
      <c r="F361" s="186" t="s">
        <v>1114</v>
      </c>
      <c r="G361" s="187" t="s">
        <v>1007</v>
      </c>
      <c r="H361" s="188">
        <v>1</v>
      </c>
      <c r="I361" s="189"/>
      <c r="J361" s="190">
        <f>ROUND(I361*H361,2)</f>
        <v>0</v>
      </c>
      <c r="K361" s="191"/>
      <c r="L361" s="36"/>
      <c r="M361" s="192" t="s">
        <v>1</v>
      </c>
      <c r="N361" s="193" t="s">
        <v>40</v>
      </c>
      <c r="O361" s="68"/>
      <c r="P361" s="194">
        <f>O361*H361</f>
        <v>0</v>
      </c>
      <c r="Q361" s="194">
        <v>0</v>
      </c>
      <c r="R361" s="194">
        <f>Q361*H361</f>
        <v>0</v>
      </c>
      <c r="S361" s="194">
        <v>0</v>
      </c>
      <c r="T361" s="195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96" t="s">
        <v>204</v>
      </c>
      <c r="AT361" s="196" t="s">
        <v>135</v>
      </c>
      <c r="AU361" s="196" t="s">
        <v>85</v>
      </c>
      <c r="AY361" s="14" t="s">
        <v>132</v>
      </c>
      <c r="BE361" s="197">
        <f>IF(N361="základní",J361,0)</f>
        <v>0</v>
      </c>
      <c r="BF361" s="197">
        <f>IF(N361="snížená",J361,0)</f>
        <v>0</v>
      </c>
      <c r="BG361" s="197">
        <f>IF(N361="zákl. přenesená",J361,0)</f>
        <v>0</v>
      </c>
      <c r="BH361" s="197">
        <f>IF(N361="sníž. přenesená",J361,0)</f>
        <v>0</v>
      </c>
      <c r="BI361" s="197">
        <f>IF(N361="nulová",J361,0)</f>
        <v>0</v>
      </c>
      <c r="BJ361" s="14" t="s">
        <v>83</v>
      </c>
      <c r="BK361" s="197">
        <f>ROUND(I361*H361,2)</f>
        <v>0</v>
      </c>
      <c r="BL361" s="14" t="s">
        <v>204</v>
      </c>
      <c r="BM361" s="196" t="s">
        <v>1115</v>
      </c>
    </row>
    <row r="362" spans="1:65" s="2" customFormat="1" ht="16.5" customHeight="1">
      <c r="A362" s="31"/>
      <c r="B362" s="32"/>
      <c r="C362" s="184" t="s">
        <v>354</v>
      </c>
      <c r="D362" s="184" t="s">
        <v>135</v>
      </c>
      <c r="E362" s="185" t="s">
        <v>1116</v>
      </c>
      <c r="F362" s="186" t="s">
        <v>1117</v>
      </c>
      <c r="G362" s="187" t="s">
        <v>1007</v>
      </c>
      <c r="H362" s="188">
        <v>1</v>
      </c>
      <c r="I362" s="189"/>
      <c r="J362" s="190">
        <f>ROUND(I362*H362,2)</f>
        <v>0</v>
      </c>
      <c r="K362" s="191"/>
      <c r="L362" s="36"/>
      <c r="M362" s="192" t="s">
        <v>1</v>
      </c>
      <c r="N362" s="193" t="s">
        <v>40</v>
      </c>
      <c r="O362" s="68"/>
      <c r="P362" s="194">
        <f>O362*H362</f>
        <v>0</v>
      </c>
      <c r="Q362" s="194">
        <v>0</v>
      </c>
      <c r="R362" s="194">
        <f>Q362*H362</f>
        <v>0</v>
      </c>
      <c r="S362" s="194">
        <v>0</v>
      </c>
      <c r="T362" s="19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96" t="s">
        <v>204</v>
      </c>
      <c r="AT362" s="196" t="s">
        <v>135</v>
      </c>
      <c r="AU362" s="196" t="s">
        <v>85</v>
      </c>
      <c r="AY362" s="14" t="s">
        <v>132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4" t="s">
        <v>83</v>
      </c>
      <c r="BK362" s="197">
        <f>ROUND(I362*H362,2)</f>
        <v>0</v>
      </c>
      <c r="BL362" s="14" t="s">
        <v>204</v>
      </c>
      <c r="BM362" s="196" t="s">
        <v>1118</v>
      </c>
    </row>
    <row r="363" spans="1:65" s="2" customFormat="1" ht="16.5" customHeight="1">
      <c r="A363" s="31"/>
      <c r="B363" s="32"/>
      <c r="C363" s="184" t="s">
        <v>180</v>
      </c>
      <c r="D363" s="184" t="s">
        <v>135</v>
      </c>
      <c r="E363" s="185" t="s">
        <v>1119</v>
      </c>
      <c r="F363" s="186" t="s">
        <v>1120</v>
      </c>
      <c r="G363" s="187" t="s">
        <v>1007</v>
      </c>
      <c r="H363" s="188">
        <v>2</v>
      </c>
      <c r="I363" s="189"/>
      <c r="J363" s="190">
        <f>ROUND(I363*H363,2)</f>
        <v>0</v>
      </c>
      <c r="K363" s="191"/>
      <c r="L363" s="36"/>
      <c r="M363" s="192" t="s">
        <v>1</v>
      </c>
      <c r="N363" s="193" t="s">
        <v>40</v>
      </c>
      <c r="O363" s="68"/>
      <c r="P363" s="194">
        <f>O363*H363</f>
        <v>0</v>
      </c>
      <c r="Q363" s="194">
        <v>0</v>
      </c>
      <c r="R363" s="194">
        <f>Q363*H363</f>
        <v>0</v>
      </c>
      <c r="S363" s="194">
        <v>0</v>
      </c>
      <c r="T363" s="195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96" t="s">
        <v>204</v>
      </c>
      <c r="AT363" s="196" t="s">
        <v>135</v>
      </c>
      <c r="AU363" s="196" t="s">
        <v>85</v>
      </c>
      <c r="AY363" s="14" t="s">
        <v>132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14" t="s">
        <v>83</v>
      </c>
      <c r="BK363" s="197">
        <f>ROUND(I363*H363,2)</f>
        <v>0</v>
      </c>
      <c r="BL363" s="14" t="s">
        <v>204</v>
      </c>
      <c r="BM363" s="196" t="s">
        <v>1121</v>
      </c>
    </row>
    <row r="364" spans="1:65" s="2" customFormat="1" ht="16.5" customHeight="1">
      <c r="A364" s="31"/>
      <c r="B364" s="32"/>
      <c r="C364" s="184" t="s">
        <v>243</v>
      </c>
      <c r="D364" s="184" t="s">
        <v>135</v>
      </c>
      <c r="E364" s="185" t="s">
        <v>1122</v>
      </c>
      <c r="F364" s="186" t="s">
        <v>1123</v>
      </c>
      <c r="G364" s="187" t="s">
        <v>1007</v>
      </c>
      <c r="H364" s="188">
        <v>1</v>
      </c>
      <c r="I364" s="189"/>
      <c r="J364" s="190">
        <f>ROUND(I364*H364,2)</f>
        <v>0</v>
      </c>
      <c r="K364" s="191"/>
      <c r="L364" s="36"/>
      <c r="M364" s="192" t="s">
        <v>1</v>
      </c>
      <c r="N364" s="193" t="s">
        <v>40</v>
      </c>
      <c r="O364" s="68"/>
      <c r="P364" s="194">
        <f>O364*H364</f>
        <v>0</v>
      </c>
      <c r="Q364" s="194">
        <v>0</v>
      </c>
      <c r="R364" s="194">
        <f>Q364*H364</f>
        <v>0</v>
      </c>
      <c r="S364" s="194">
        <v>0</v>
      </c>
      <c r="T364" s="195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96" t="s">
        <v>204</v>
      </c>
      <c r="AT364" s="196" t="s">
        <v>135</v>
      </c>
      <c r="AU364" s="196" t="s">
        <v>85</v>
      </c>
      <c r="AY364" s="14" t="s">
        <v>132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14" t="s">
        <v>83</v>
      </c>
      <c r="BK364" s="197">
        <f>ROUND(I364*H364,2)</f>
        <v>0</v>
      </c>
      <c r="BL364" s="14" t="s">
        <v>204</v>
      </c>
      <c r="BM364" s="196" t="s">
        <v>1124</v>
      </c>
    </row>
    <row r="365" spans="1:65" s="12" customFormat="1" ht="22.9" customHeight="1">
      <c r="B365" s="168"/>
      <c r="C365" s="169"/>
      <c r="D365" s="170" t="s">
        <v>74</v>
      </c>
      <c r="E365" s="182" t="s">
        <v>1125</v>
      </c>
      <c r="F365" s="182" t="s">
        <v>1126</v>
      </c>
      <c r="G365" s="169"/>
      <c r="H365" s="169"/>
      <c r="I365" s="172"/>
      <c r="J365" s="183">
        <f>BK365</f>
        <v>0</v>
      </c>
      <c r="K365" s="169"/>
      <c r="L365" s="174"/>
      <c r="M365" s="175"/>
      <c r="N365" s="176"/>
      <c r="O365" s="176"/>
      <c r="P365" s="177">
        <f>P366</f>
        <v>0</v>
      </c>
      <c r="Q365" s="176"/>
      <c r="R365" s="177">
        <f>R366</f>
        <v>0</v>
      </c>
      <c r="S365" s="176"/>
      <c r="T365" s="178">
        <f>T366</f>
        <v>0</v>
      </c>
      <c r="AR365" s="179" t="s">
        <v>319</v>
      </c>
      <c r="AT365" s="180" t="s">
        <v>74</v>
      </c>
      <c r="AU365" s="180" t="s">
        <v>83</v>
      </c>
      <c r="AY365" s="179" t="s">
        <v>132</v>
      </c>
      <c r="BK365" s="181">
        <f>BK366</f>
        <v>0</v>
      </c>
    </row>
    <row r="366" spans="1:65" s="2" customFormat="1" ht="16.5" customHeight="1">
      <c r="A366" s="31"/>
      <c r="B366" s="32"/>
      <c r="C366" s="184" t="s">
        <v>398</v>
      </c>
      <c r="D366" s="184" t="s">
        <v>135</v>
      </c>
      <c r="E366" s="185" t="s">
        <v>1127</v>
      </c>
      <c r="F366" s="186" t="s">
        <v>1128</v>
      </c>
      <c r="G366" s="187" t="s">
        <v>361</v>
      </c>
      <c r="H366" s="188">
        <v>4</v>
      </c>
      <c r="I366" s="189"/>
      <c r="J366" s="190">
        <f>ROUND(I366*H366,2)</f>
        <v>0</v>
      </c>
      <c r="K366" s="191"/>
      <c r="L366" s="36"/>
      <c r="M366" s="192" t="s">
        <v>1</v>
      </c>
      <c r="N366" s="193" t="s">
        <v>40</v>
      </c>
      <c r="O366" s="68"/>
      <c r="P366" s="194">
        <f>O366*H366</f>
        <v>0</v>
      </c>
      <c r="Q366" s="194">
        <v>0</v>
      </c>
      <c r="R366" s="194">
        <f>Q366*H366</f>
        <v>0</v>
      </c>
      <c r="S366" s="194">
        <v>0</v>
      </c>
      <c r="T366" s="19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96" t="s">
        <v>204</v>
      </c>
      <c r="AT366" s="196" t="s">
        <v>135</v>
      </c>
      <c r="AU366" s="196" t="s">
        <v>85</v>
      </c>
      <c r="AY366" s="14" t="s">
        <v>132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14" t="s">
        <v>83</v>
      </c>
      <c r="BK366" s="197">
        <f>ROUND(I366*H366,2)</f>
        <v>0</v>
      </c>
      <c r="BL366" s="14" t="s">
        <v>204</v>
      </c>
      <c r="BM366" s="196" t="s">
        <v>1129</v>
      </c>
    </row>
    <row r="367" spans="1:65" s="12" customFormat="1" ht="25.9" customHeight="1">
      <c r="B367" s="168"/>
      <c r="C367" s="169"/>
      <c r="D367" s="170" t="s">
        <v>74</v>
      </c>
      <c r="E367" s="171" t="s">
        <v>1130</v>
      </c>
      <c r="F367" s="171" t="s">
        <v>1131</v>
      </c>
      <c r="G367" s="169"/>
      <c r="H367" s="169"/>
      <c r="I367" s="172"/>
      <c r="J367" s="173">
        <f>BK367</f>
        <v>0</v>
      </c>
      <c r="K367" s="169"/>
      <c r="L367" s="174"/>
      <c r="M367" s="175"/>
      <c r="N367" s="176"/>
      <c r="O367" s="176"/>
      <c r="P367" s="177">
        <f>P368</f>
        <v>0</v>
      </c>
      <c r="Q367" s="176"/>
      <c r="R367" s="177">
        <f>R368</f>
        <v>0</v>
      </c>
      <c r="S367" s="176"/>
      <c r="T367" s="178">
        <f>T368</f>
        <v>0</v>
      </c>
      <c r="AR367" s="179" t="s">
        <v>319</v>
      </c>
      <c r="AT367" s="180" t="s">
        <v>74</v>
      </c>
      <c r="AU367" s="180" t="s">
        <v>75</v>
      </c>
      <c r="AY367" s="179" t="s">
        <v>132</v>
      </c>
      <c r="BK367" s="181">
        <f>BK368</f>
        <v>0</v>
      </c>
    </row>
    <row r="368" spans="1:65" s="12" customFormat="1" ht="22.9" customHeight="1">
      <c r="B368" s="168"/>
      <c r="C368" s="169"/>
      <c r="D368" s="170" t="s">
        <v>74</v>
      </c>
      <c r="E368" s="182" t="s">
        <v>1132</v>
      </c>
      <c r="F368" s="182" t="s">
        <v>1133</v>
      </c>
      <c r="G368" s="169"/>
      <c r="H368" s="169"/>
      <c r="I368" s="172"/>
      <c r="J368" s="183">
        <f>BK368</f>
        <v>0</v>
      </c>
      <c r="K368" s="169"/>
      <c r="L368" s="174"/>
      <c r="M368" s="175"/>
      <c r="N368" s="176"/>
      <c r="O368" s="176"/>
      <c r="P368" s="177">
        <f>P369</f>
        <v>0</v>
      </c>
      <c r="Q368" s="176"/>
      <c r="R368" s="177">
        <f>R369</f>
        <v>0</v>
      </c>
      <c r="S368" s="176"/>
      <c r="T368" s="178">
        <f>T369</f>
        <v>0</v>
      </c>
      <c r="AR368" s="179" t="s">
        <v>319</v>
      </c>
      <c r="AT368" s="180" t="s">
        <v>74</v>
      </c>
      <c r="AU368" s="180" t="s">
        <v>83</v>
      </c>
      <c r="AY368" s="179" t="s">
        <v>132</v>
      </c>
      <c r="BK368" s="181">
        <f>BK369</f>
        <v>0</v>
      </c>
    </row>
    <row r="369" spans="1:65" s="2" customFormat="1" ht="16.5" customHeight="1">
      <c r="A369" s="31"/>
      <c r="B369" s="32"/>
      <c r="C369" s="184" t="s">
        <v>1134</v>
      </c>
      <c r="D369" s="184" t="s">
        <v>135</v>
      </c>
      <c r="E369" s="185" t="s">
        <v>1135</v>
      </c>
      <c r="F369" s="186" t="s">
        <v>1136</v>
      </c>
      <c r="G369" s="187" t="s">
        <v>361</v>
      </c>
      <c r="H369" s="188">
        <v>1</v>
      </c>
      <c r="I369" s="189"/>
      <c r="J369" s="190">
        <f>ROUND(I369*H369,2)</f>
        <v>0</v>
      </c>
      <c r="K369" s="191"/>
      <c r="L369" s="36"/>
      <c r="M369" s="209" t="s">
        <v>1</v>
      </c>
      <c r="N369" s="210" t="s">
        <v>40</v>
      </c>
      <c r="O369" s="211"/>
      <c r="P369" s="212">
        <f>O369*H369</f>
        <v>0</v>
      </c>
      <c r="Q369" s="212">
        <v>0</v>
      </c>
      <c r="R369" s="212">
        <f>Q369*H369</f>
        <v>0</v>
      </c>
      <c r="S369" s="212">
        <v>0</v>
      </c>
      <c r="T369" s="213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96" t="s">
        <v>204</v>
      </c>
      <c r="AT369" s="196" t="s">
        <v>135</v>
      </c>
      <c r="AU369" s="196" t="s">
        <v>85</v>
      </c>
      <c r="AY369" s="14" t="s">
        <v>132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14" t="s">
        <v>83</v>
      </c>
      <c r="BK369" s="197">
        <f>ROUND(I369*H369,2)</f>
        <v>0</v>
      </c>
      <c r="BL369" s="14" t="s">
        <v>204</v>
      </c>
      <c r="BM369" s="196" t="s">
        <v>1137</v>
      </c>
    </row>
    <row r="370" spans="1:65" s="2" customFormat="1" ht="6.95" customHeight="1">
      <c r="A370" s="31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36"/>
      <c r="M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</row>
  </sheetData>
  <sheetProtection algorithmName="SHA-512" hashValue="dWxxr46jSxQz4wXCJSxjSfgBngN3En/dsTL3SS6SGvjt9OGBxLjDQvNfswtfqa/+sz7aldsZ/eGOxRPrcNikyA==" saltValue="LaP9GYg6bAzSxY2wyJsggNf1iWa3ybZeGbB8yRnUXwir7kXpmfFWDZ8jN6NOcsrKTuSD4hCVwNcJNnqg186JxA==" spinCount="100000" sheet="1" objects="1" scenarios="1" formatColumns="0" formatRows="0" autoFilter="0"/>
  <autoFilter ref="C145:K369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opLeftCell="A118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91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customHeight="1">
      <c r="B4" s="17"/>
      <c r="D4" s="107" t="s">
        <v>95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PŘÍSTAVBA A REVITALIZACE OBJEKTU ZELTR AGRO a.s.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96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1138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>ZELTR AGRO a.s. IČ: 25541439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ROUND(J118,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ROUND((SUM(BE118:BE126)),  2)</f>
        <v>0</v>
      </c>
      <c r="G33" s="31"/>
      <c r="H33" s="31"/>
      <c r="I33" s="121">
        <v>0.21</v>
      </c>
      <c r="J33" s="120">
        <f>ROUND(((SUM(BE118:BE126))*I33),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ROUND((SUM(BF118:BF126)),  2)</f>
        <v>0</v>
      </c>
      <c r="G34" s="31"/>
      <c r="H34" s="31"/>
      <c r="I34" s="121">
        <v>0.15</v>
      </c>
      <c r="J34" s="120">
        <f>ROUND(((SUM(BF118:BF126))*I34),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ROUND((SUM(BG118:BG126)),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ROUND((SUM(BH118:BH126)),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ROUND((SUM(BI118:BI126)),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PŘÍSTAVBA A REVITALIZACE OBJEKTU ZELTR AGRO a.s.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14" t="str">
        <f>E9</f>
        <v>3/22 - SO 3 - ROZVODY INŽENÝRSKÝCH SÍTÍ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TROUBKY (519651)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ZELTR AGRO a.s. IČ: 25541439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1:31" s="9" customFormat="1" ht="24.95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J119</f>
        <v>0</v>
      </c>
      <c r="K97" s="145"/>
      <c r="L97" s="149"/>
    </row>
    <row r="98" spans="1:31" s="10" customFormat="1" ht="19.899999999999999" customHeight="1">
      <c r="B98" s="150"/>
      <c r="C98" s="151"/>
      <c r="D98" s="152" t="s">
        <v>406</v>
      </c>
      <c r="E98" s="153"/>
      <c r="F98" s="153"/>
      <c r="G98" s="153"/>
      <c r="H98" s="153"/>
      <c r="I98" s="153"/>
      <c r="J98" s="154">
        <f>J120</f>
        <v>0</v>
      </c>
      <c r="K98" s="151"/>
      <c r="L98" s="155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117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62" t="str">
        <f>E7</f>
        <v>PŘÍSTAVBA A REVITALIZACE OBJEKTU ZELTR AGRO a.s.</v>
      </c>
      <c r="F108" s="263"/>
      <c r="G108" s="263"/>
      <c r="H108" s="26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14" t="str">
        <f>E9</f>
        <v>3/22 - SO 3 - ROZVODY INŽENÝRSKÝCH SÍTÍ</v>
      </c>
      <c r="F110" s="264"/>
      <c r="G110" s="264"/>
      <c r="H110" s="264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TROUBKY (519651)</v>
      </c>
      <c r="G112" s="33"/>
      <c r="H112" s="33"/>
      <c r="I112" s="26" t="s">
        <v>22</v>
      </c>
      <c r="J112" s="63" t="str">
        <f>IF(J12="","",J12)</f>
        <v>24. 2. 2022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ZELTR AGRO a.s. IČ: 25541439</v>
      </c>
      <c r="G114" s="33"/>
      <c r="H114" s="33"/>
      <c r="I114" s="26" t="s">
        <v>30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26" t="s">
        <v>33</v>
      </c>
      <c r="J115" s="29" t="str">
        <f>E24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1" customFormat="1" ht="29.25" customHeight="1">
      <c r="A117" s="156"/>
      <c r="B117" s="157"/>
      <c r="C117" s="158" t="s">
        <v>118</v>
      </c>
      <c r="D117" s="159" t="s">
        <v>60</v>
      </c>
      <c r="E117" s="159" t="s">
        <v>56</v>
      </c>
      <c r="F117" s="159" t="s">
        <v>57</v>
      </c>
      <c r="G117" s="159" t="s">
        <v>119</v>
      </c>
      <c r="H117" s="159" t="s">
        <v>120</v>
      </c>
      <c r="I117" s="159" t="s">
        <v>121</v>
      </c>
      <c r="J117" s="160" t="s">
        <v>100</v>
      </c>
      <c r="K117" s="161" t="s">
        <v>122</v>
      </c>
      <c r="L117" s="162"/>
      <c r="M117" s="72" t="s">
        <v>1</v>
      </c>
      <c r="N117" s="73" t="s">
        <v>39</v>
      </c>
      <c r="O117" s="73" t="s">
        <v>123</v>
      </c>
      <c r="P117" s="73" t="s">
        <v>124</v>
      </c>
      <c r="Q117" s="73" t="s">
        <v>125</v>
      </c>
      <c r="R117" s="73" t="s">
        <v>126</v>
      </c>
      <c r="S117" s="73" t="s">
        <v>127</v>
      </c>
      <c r="T117" s="74" t="s">
        <v>128</v>
      </c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65" s="2" customFormat="1" ht="22.9" customHeight="1">
      <c r="A118" s="31"/>
      <c r="B118" s="32"/>
      <c r="C118" s="79" t="s">
        <v>129</v>
      </c>
      <c r="D118" s="33"/>
      <c r="E118" s="33"/>
      <c r="F118" s="33"/>
      <c r="G118" s="33"/>
      <c r="H118" s="33"/>
      <c r="I118" s="33"/>
      <c r="J118" s="163">
        <f>BK118</f>
        <v>0</v>
      </c>
      <c r="K118" s="33"/>
      <c r="L118" s="36"/>
      <c r="M118" s="75"/>
      <c r="N118" s="164"/>
      <c r="O118" s="76"/>
      <c r="P118" s="165">
        <f>P119</f>
        <v>0</v>
      </c>
      <c r="Q118" s="76"/>
      <c r="R118" s="165">
        <f>R119</f>
        <v>4.2670700000000004</v>
      </c>
      <c r="S118" s="76"/>
      <c r="T118" s="166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74</v>
      </c>
      <c r="AU118" s="14" t="s">
        <v>102</v>
      </c>
      <c r="BK118" s="167">
        <f>BK119</f>
        <v>0</v>
      </c>
    </row>
    <row r="119" spans="1:65" s="12" customFormat="1" ht="25.9" customHeight="1">
      <c r="B119" s="168"/>
      <c r="C119" s="169"/>
      <c r="D119" s="170" t="s">
        <v>74</v>
      </c>
      <c r="E119" s="171" t="s">
        <v>130</v>
      </c>
      <c r="F119" s="171" t="s">
        <v>131</v>
      </c>
      <c r="G119" s="169"/>
      <c r="H119" s="169"/>
      <c r="I119" s="172"/>
      <c r="J119" s="173">
        <f>BK119</f>
        <v>0</v>
      </c>
      <c r="K119" s="169"/>
      <c r="L119" s="174"/>
      <c r="M119" s="175"/>
      <c r="N119" s="176"/>
      <c r="O119" s="176"/>
      <c r="P119" s="177">
        <f>P120</f>
        <v>0</v>
      </c>
      <c r="Q119" s="176"/>
      <c r="R119" s="177">
        <f>R120</f>
        <v>4.2670700000000004</v>
      </c>
      <c r="S119" s="176"/>
      <c r="T119" s="178">
        <f>T120</f>
        <v>0</v>
      </c>
      <c r="AR119" s="179" t="s">
        <v>83</v>
      </c>
      <c r="AT119" s="180" t="s">
        <v>74</v>
      </c>
      <c r="AU119" s="180" t="s">
        <v>75</v>
      </c>
      <c r="AY119" s="179" t="s">
        <v>132</v>
      </c>
      <c r="BK119" s="181">
        <f>BK120</f>
        <v>0</v>
      </c>
    </row>
    <row r="120" spans="1:65" s="12" customFormat="1" ht="22.9" customHeight="1">
      <c r="B120" s="168"/>
      <c r="C120" s="169"/>
      <c r="D120" s="170" t="s">
        <v>74</v>
      </c>
      <c r="E120" s="182" t="s">
        <v>180</v>
      </c>
      <c r="F120" s="182" t="s">
        <v>615</v>
      </c>
      <c r="G120" s="169"/>
      <c r="H120" s="169"/>
      <c r="I120" s="172"/>
      <c r="J120" s="183">
        <f>BK120</f>
        <v>0</v>
      </c>
      <c r="K120" s="169"/>
      <c r="L120" s="174"/>
      <c r="M120" s="175"/>
      <c r="N120" s="176"/>
      <c r="O120" s="176"/>
      <c r="P120" s="177">
        <f>SUM(P121:P126)</f>
        <v>0</v>
      </c>
      <c r="Q120" s="176"/>
      <c r="R120" s="177">
        <f>SUM(R121:R126)</f>
        <v>4.2670700000000004</v>
      </c>
      <c r="S120" s="176"/>
      <c r="T120" s="178">
        <f>SUM(T121:T126)</f>
        <v>0</v>
      </c>
      <c r="AR120" s="179" t="s">
        <v>83</v>
      </c>
      <c r="AT120" s="180" t="s">
        <v>74</v>
      </c>
      <c r="AU120" s="180" t="s">
        <v>83</v>
      </c>
      <c r="AY120" s="179" t="s">
        <v>132</v>
      </c>
      <c r="BK120" s="181">
        <f>SUM(BK121:BK126)</f>
        <v>0</v>
      </c>
    </row>
    <row r="121" spans="1:65" s="2" customFormat="1" ht="33" customHeight="1">
      <c r="A121" s="31"/>
      <c r="B121" s="32"/>
      <c r="C121" s="184" t="s">
        <v>85</v>
      </c>
      <c r="D121" s="184" t="s">
        <v>135</v>
      </c>
      <c r="E121" s="185" t="s">
        <v>1139</v>
      </c>
      <c r="F121" s="186" t="s">
        <v>1140</v>
      </c>
      <c r="G121" s="187" t="s">
        <v>361</v>
      </c>
      <c r="H121" s="188">
        <v>40</v>
      </c>
      <c r="I121" s="189"/>
      <c r="J121" s="190">
        <f t="shared" ref="J121:J126" si="0">ROUND(I121*H121,2)</f>
        <v>0</v>
      </c>
      <c r="K121" s="191"/>
      <c r="L121" s="36"/>
      <c r="M121" s="192" t="s">
        <v>1</v>
      </c>
      <c r="N121" s="193" t="s">
        <v>40</v>
      </c>
      <c r="O121" s="68"/>
      <c r="P121" s="194">
        <f t="shared" ref="P121:P126" si="1">O121*H121</f>
        <v>0</v>
      </c>
      <c r="Q121" s="194">
        <v>6.8640000000000007E-2</v>
      </c>
      <c r="R121" s="194">
        <f t="shared" ref="R121:R126" si="2">Q121*H121</f>
        <v>2.7456000000000005</v>
      </c>
      <c r="S121" s="194">
        <v>0</v>
      </c>
      <c r="T121" s="195">
        <f t="shared" ref="T121:T126" si="3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139</v>
      </c>
      <c r="AT121" s="196" t="s">
        <v>135</v>
      </c>
      <c r="AU121" s="196" t="s">
        <v>85</v>
      </c>
      <c r="AY121" s="14" t="s">
        <v>132</v>
      </c>
      <c r="BE121" s="197">
        <f t="shared" ref="BE121:BE126" si="4">IF(N121="základní",J121,0)</f>
        <v>0</v>
      </c>
      <c r="BF121" s="197">
        <f t="shared" ref="BF121:BF126" si="5">IF(N121="snížená",J121,0)</f>
        <v>0</v>
      </c>
      <c r="BG121" s="197">
        <f t="shared" ref="BG121:BG126" si="6">IF(N121="zákl. přenesená",J121,0)</f>
        <v>0</v>
      </c>
      <c r="BH121" s="197">
        <f t="shared" ref="BH121:BH126" si="7">IF(N121="sníž. přenesená",J121,0)</f>
        <v>0</v>
      </c>
      <c r="BI121" s="197">
        <f t="shared" ref="BI121:BI126" si="8">IF(N121="nulová",J121,0)</f>
        <v>0</v>
      </c>
      <c r="BJ121" s="14" t="s">
        <v>83</v>
      </c>
      <c r="BK121" s="197">
        <f t="shared" ref="BK121:BK126" si="9">ROUND(I121*H121,2)</f>
        <v>0</v>
      </c>
      <c r="BL121" s="14" t="s">
        <v>139</v>
      </c>
      <c r="BM121" s="196" t="s">
        <v>1141</v>
      </c>
    </row>
    <row r="122" spans="1:65" s="2" customFormat="1" ht="21.75" customHeight="1">
      <c r="A122" s="31"/>
      <c r="B122" s="32"/>
      <c r="C122" s="198" t="s">
        <v>162</v>
      </c>
      <c r="D122" s="198" t="s">
        <v>177</v>
      </c>
      <c r="E122" s="199" t="s">
        <v>1142</v>
      </c>
      <c r="F122" s="200" t="s">
        <v>1143</v>
      </c>
      <c r="G122" s="201" t="s">
        <v>241</v>
      </c>
      <c r="H122" s="202">
        <v>59</v>
      </c>
      <c r="I122" s="203"/>
      <c r="J122" s="204">
        <f t="shared" si="0"/>
        <v>0</v>
      </c>
      <c r="K122" s="205"/>
      <c r="L122" s="206"/>
      <c r="M122" s="207" t="s">
        <v>1</v>
      </c>
      <c r="N122" s="208" t="s">
        <v>40</v>
      </c>
      <c r="O122" s="68"/>
      <c r="P122" s="194">
        <f t="shared" si="1"/>
        <v>0</v>
      </c>
      <c r="Q122" s="194">
        <v>2.4E-2</v>
      </c>
      <c r="R122" s="194">
        <f t="shared" si="2"/>
        <v>1.4159999999999999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180</v>
      </c>
      <c r="AT122" s="196" t="s">
        <v>177</v>
      </c>
      <c r="AU122" s="196" t="s">
        <v>85</v>
      </c>
      <c r="AY122" s="14" t="s">
        <v>132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83</v>
      </c>
      <c r="BK122" s="197">
        <f t="shared" si="9"/>
        <v>0</v>
      </c>
      <c r="BL122" s="14" t="s">
        <v>139</v>
      </c>
      <c r="BM122" s="196" t="s">
        <v>1144</v>
      </c>
    </row>
    <row r="123" spans="1:65" s="2" customFormat="1" ht="21.75" customHeight="1">
      <c r="A123" s="31"/>
      <c r="B123" s="32"/>
      <c r="C123" s="184" t="s">
        <v>83</v>
      </c>
      <c r="D123" s="184" t="s">
        <v>135</v>
      </c>
      <c r="E123" s="185" t="s">
        <v>1145</v>
      </c>
      <c r="F123" s="186" t="s">
        <v>1146</v>
      </c>
      <c r="G123" s="187" t="s">
        <v>361</v>
      </c>
      <c r="H123" s="188">
        <v>2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40</v>
      </c>
      <c r="O123" s="68"/>
      <c r="P123" s="194">
        <f t="shared" si="1"/>
        <v>0</v>
      </c>
      <c r="Q123" s="194">
        <v>1.6299999999999999E-3</v>
      </c>
      <c r="R123" s="194">
        <f t="shared" si="2"/>
        <v>3.2599999999999999E-3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139</v>
      </c>
      <c r="AT123" s="196" t="s">
        <v>135</v>
      </c>
      <c r="AU123" s="196" t="s">
        <v>85</v>
      </c>
      <c r="AY123" s="14" t="s">
        <v>132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83</v>
      </c>
      <c r="BK123" s="197">
        <f t="shared" si="9"/>
        <v>0</v>
      </c>
      <c r="BL123" s="14" t="s">
        <v>139</v>
      </c>
      <c r="BM123" s="196" t="s">
        <v>1147</v>
      </c>
    </row>
    <row r="124" spans="1:65" s="2" customFormat="1" ht="16.5" customHeight="1">
      <c r="A124" s="31"/>
      <c r="B124" s="32"/>
      <c r="C124" s="198" t="s">
        <v>180</v>
      </c>
      <c r="D124" s="198" t="s">
        <v>177</v>
      </c>
      <c r="E124" s="199" t="s">
        <v>1148</v>
      </c>
      <c r="F124" s="200" t="s">
        <v>1149</v>
      </c>
      <c r="G124" s="201" t="s">
        <v>241</v>
      </c>
      <c r="H124" s="202">
        <v>129</v>
      </c>
      <c r="I124" s="203"/>
      <c r="J124" s="204">
        <f t="shared" si="0"/>
        <v>0</v>
      </c>
      <c r="K124" s="205"/>
      <c r="L124" s="206"/>
      <c r="M124" s="207" t="s">
        <v>1</v>
      </c>
      <c r="N124" s="208" t="s">
        <v>40</v>
      </c>
      <c r="O124" s="68"/>
      <c r="P124" s="194">
        <f t="shared" si="1"/>
        <v>0</v>
      </c>
      <c r="Q124" s="194">
        <v>7.1000000000000002E-4</v>
      </c>
      <c r="R124" s="194">
        <f t="shared" si="2"/>
        <v>9.1590000000000005E-2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180</v>
      </c>
      <c r="AT124" s="196" t="s">
        <v>177</v>
      </c>
      <c r="AU124" s="196" t="s">
        <v>85</v>
      </c>
      <c r="AY124" s="14" t="s">
        <v>132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83</v>
      </c>
      <c r="BK124" s="197">
        <f t="shared" si="9"/>
        <v>0</v>
      </c>
      <c r="BL124" s="14" t="s">
        <v>139</v>
      </c>
      <c r="BM124" s="196" t="s">
        <v>1150</v>
      </c>
    </row>
    <row r="125" spans="1:65" s="2" customFormat="1" ht="16.5" customHeight="1">
      <c r="A125" s="31"/>
      <c r="B125" s="32"/>
      <c r="C125" s="184" t="s">
        <v>208</v>
      </c>
      <c r="D125" s="184" t="s">
        <v>135</v>
      </c>
      <c r="E125" s="185" t="s">
        <v>1151</v>
      </c>
      <c r="F125" s="186" t="s">
        <v>1152</v>
      </c>
      <c r="G125" s="187" t="s">
        <v>241</v>
      </c>
      <c r="H125" s="188">
        <v>129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40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139</v>
      </c>
      <c r="AT125" s="196" t="s">
        <v>135</v>
      </c>
      <c r="AU125" s="196" t="s">
        <v>85</v>
      </c>
      <c r="AY125" s="14" t="s">
        <v>132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83</v>
      </c>
      <c r="BK125" s="197">
        <f t="shared" si="9"/>
        <v>0</v>
      </c>
      <c r="BL125" s="14" t="s">
        <v>139</v>
      </c>
      <c r="BM125" s="196" t="s">
        <v>1153</v>
      </c>
    </row>
    <row r="126" spans="1:65" s="2" customFormat="1" ht="16.5" customHeight="1">
      <c r="A126" s="31"/>
      <c r="B126" s="32"/>
      <c r="C126" s="184" t="s">
        <v>354</v>
      </c>
      <c r="D126" s="184" t="s">
        <v>135</v>
      </c>
      <c r="E126" s="185" t="s">
        <v>1154</v>
      </c>
      <c r="F126" s="186" t="s">
        <v>1155</v>
      </c>
      <c r="G126" s="187" t="s">
        <v>241</v>
      </c>
      <c r="H126" s="188">
        <v>59</v>
      </c>
      <c r="I126" s="189"/>
      <c r="J126" s="190">
        <f t="shared" si="0"/>
        <v>0</v>
      </c>
      <c r="K126" s="191"/>
      <c r="L126" s="36"/>
      <c r="M126" s="209" t="s">
        <v>1</v>
      </c>
      <c r="N126" s="210" t="s">
        <v>40</v>
      </c>
      <c r="O126" s="211"/>
      <c r="P126" s="212">
        <f t="shared" si="1"/>
        <v>0</v>
      </c>
      <c r="Q126" s="212">
        <v>1.8000000000000001E-4</v>
      </c>
      <c r="R126" s="212">
        <f t="shared" si="2"/>
        <v>1.0620000000000001E-2</v>
      </c>
      <c r="S126" s="212">
        <v>0</v>
      </c>
      <c r="T126" s="213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139</v>
      </c>
      <c r="AT126" s="196" t="s">
        <v>135</v>
      </c>
      <c r="AU126" s="196" t="s">
        <v>85</v>
      </c>
      <c r="AY126" s="14" t="s">
        <v>132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83</v>
      </c>
      <c r="BK126" s="197">
        <f t="shared" si="9"/>
        <v>0</v>
      </c>
      <c r="BL126" s="14" t="s">
        <v>139</v>
      </c>
      <c r="BM126" s="196" t="s">
        <v>1156</v>
      </c>
    </row>
    <row r="127" spans="1:65" s="2" customFormat="1" ht="6.95" customHeight="1">
      <c r="A127" s="31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36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sheetProtection algorithmName="SHA-512" hashValue="PiPWClEnJIEhefuWQZSIOa5goljhYXtLul8PuSUvgoNYLCFHYkeVo0RuCh7FlmvtrddhPwh18DzhFT9sAtvzxg==" saltValue="ryzJCMgKA1XWua4NV9345rDqDUdPwYabiWB20Ck6Tuv9WdT3m/D2jO8ty3fdk5KMHA87MMsihBOTLsCwgxpzhg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94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customHeight="1">
      <c r="B4" s="17"/>
      <c r="D4" s="107" t="s">
        <v>95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PŘÍSTAVBA A REVITALIZACE OBJEKTU ZELTR AGRO a.s.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96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1157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>ZELTR AGRO a.s. IČ: 25541439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ROUND((SUM(BE126:BE164)),  2)</f>
        <v>0</v>
      </c>
      <c r="G33" s="31"/>
      <c r="H33" s="31"/>
      <c r="I33" s="121">
        <v>0.21</v>
      </c>
      <c r="J33" s="120">
        <f>ROUND(((SUM(BE126:BE164))*I33),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ROUND((SUM(BF126:BF164)),  2)</f>
        <v>0</v>
      </c>
      <c r="G34" s="31"/>
      <c r="H34" s="31"/>
      <c r="I34" s="121">
        <v>0.15</v>
      </c>
      <c r="J34" s="120">
        <f>ROUND(((SUM(BF126:BF164))*I34),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ROUND((SUM(BG126:BG164)),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ROUND((SUM(BH126:BH164)),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ROUND((SUM(BI126:BI164)),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PŘÍSTAVBA A REVITALIZACE OBJEKTU ZELTR AGRO a.s.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14" t="str">
        <f>E9</f>
        <v>4/22 - SO 4 - PŘELOŽKA FOTOVOLTAIKY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TROUBKY (519651)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ZELTR AGRO a.s. IČ: 25541439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1:31" s="9" customFormat="1" ht="24.95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J127</f>
        <v>0</v>
      </c>
      <c r="K97" s="145"/>
      <c r="L97" s="149"/>
    </row>
    <row r="98" spans="1:31" s="10" customFormat="1" ht="19.899999999999999" customHeight="1">
      <c r="B98" s="150"/>
      <c r="C98" s="151"/>
      <c r="D98" s="152" t="s">
        <v>104</v>
      </c>
      <c r="E98" s="153"/>
      <c r="F98" s="153"/>
      <c r="G98" s="153"/>
      <c r="H98" s="153"/>
      <c r="I98" s="153"/>
      <c r="J98" s="154">
        <f>J128</f>
        <v>0</v>
      </c>
      <c r="K98" s="151"/>
      <c r="L98" s="155"/>
    </row>
    <row r="99" spans="1:31" s="9" customFormat="1" ht="24.95" customHeight="1">
      <c r="B99" s="144"/>
      <c r="C99" s="145"/>
      <c r="D99" s="146" t="s">
        <v>110</v>
      </c>
      <c r="E99" s="147"/>
      <c r="F99" s="147"/>
      <c r="G99" s="147"/>
      <c r="H99" s="147"/>
      <c r="I99" s="147"/>
      <c r="J99" s="148">
        <f>J130</f>
        <v>0</v>
      </c>
      <c r="K99" s="145"/>
      <c r="L99" s="149"/>
    </row>
    <row r="100" spans="1:31" s="10" customFormat="1" ht="19.899999999999999" customHeight="1">
      <c r="B100" s="150"/>
      <c r="C100" s="151"/>
      <c r="D100" s="152" t="s">
        <v>1158</v>
      </c>
      <c r="E100" s="153"/>
      <c r="F100" s="153"/>
      <c r="G100" s="153"/>
      <c r="H100" s="153"/>
      <c r="I100" s="153"/>
      <c r="J100" s="154">
        <f>J131</f>
        <v>0</v>
      </c>
      <c r="K100" s="151"/>
      <c r="L100" s="155"/>
    </row>
    <row r="101" spans="1:31" s="9" customFormat="1" ht="24.95" customHeight="1">
      <c r="B101" s="144"/>
      <c r="C101" s="145"/>
      <c r="D101" s="146" t="s">
        <v>1159</v>
      </c>
      <c r="E101" s="147"/>
      <c r="F101" s="147"/>
      <c r="G101" s="147"/>
      <c r="H101" s="147"/>
      <c r="I101" s="147"/>
      <c r="J101" s="148">
        <f>J134</f>
        <v>0</v>
      </c>
      <c r="K101" s="145"/>
      <c r="L101" s="149"/>
    </row>
    <row r="102" spans="1:31" s="10" customFormat="1" ht="19.899999999999999" customHeight="1">
      <c r="B102" s="150"/>
      <c r="C102" s="151"/>
      <c r="D102" s="152" t="s">
        <v>1160</v>
      </c>
      <c r="E102" s="153"/>
      <c r="F102" s="153"/>
      <c r="G102" s="153"/>
      <c r="H102" s="153"/>
      <c r="I102" s="153"/>
      <c r="J102" s="154">
        <f>J135</f>
        <v>0</v>
      </c>
      <c r="K102" s="151"/>
      <c r="L102" s="155"/>
    </row>
    <row r="103" spans="1:31" s="10" customFormat="1" ht="19.899999999999999" customHeight="1">
      <c r="B103" s="150"/>
      <c r="C103" s="151"/>
      <c r="D103" s="152" t="s">
        <v>1161</v>
      </c>
      <c r="E103" s="153"/>
      <c r="F103" s="153"/>
      <c r="G103" s="153"/>
      <c r="H103" s="153"/>
      <c r="I103" s="153"/>
      <c r="J103" s="154">
        <f>J156</f>
        <v>0</v>
      </c>
      <c r="K103" s="151"/>
      <c r="L103" s="155"/>
    </row>
    <row r="104" spans="1:31" s="9" customFormat="1" ht="24.95" customHeight="1">
      <c r="B104" s="144"/>
      <c r="C104" s="145"/>
      <c r="D104" s="146" t="s">
        <v>420</v>
      </c>
      <c r="E104" s="147"/>
      <c r="F104" s="147"/>
      <c r="G104" s="147"/>
      <c r="H104" s="147"/>
      <c r="I104" s="147"/>
      <c r="J104" s="148">
        <f>J160</f>
        <v>0</v>
      </c>
      <c r="K104" s="145"/>
      <c r="L104" s="149"/>
    </row>
    <row r="105" spans="1:31" s="10" customFormat="1" ht="19.899999999999999" customHeight="1">
      <c r="B105" s="150"/>
      <c r="C105" s="151"/>
      <c r="D105" s="152" t="s">
        <v>418</v>
      </c>
      <c r="E105" s="153"/>
      <c r="F105" s="153"/>
      <c r="G105" s="153"/>
      <c r="H105" s="153"/>
      <c r="I105" s="153"/>
      <c r="J105" s="154">
        <f>J161</f>
        <v>0</v>
      </c>
      <c r="K105" s="151"/>
      <c r="L105" s="155"/>
    </row>
    <row r="106" spans="1:31" s="10" customFormat="1" ht="19.899999999999999" customHeight="1">
      <c r="B106" s="150"/>
      <c r="C106" s="151"/>
      <c r="D106" s="152" t="s">
        <v>1162</v>
      </c>
      <c r="E106" s="153"/>
      <c r="F106" s="153"/>
      <c r="G106" s="153"/>
      <c r="H106" s="153"/>
      <c r="I106" s="153"/>
      <c r="J106" s="154">
        <f>J163</f>
        <v>0</v>
      </c>
      <c r="K106" s="151"/>
      <c r="L106" s="155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0" t="s">
        <v>117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3"/>
      <c r="D116" s="33"/>
      <c r="E116" s="262" t="str">
        <f>E7</f>
        <v>PŘÍSTAVBA A REVITALIZACE OBJEKTU ZELTR AGRO a.s.</v>
      </c>
      <c r="F116" s="263"/>
      <c r="G116" s="263"/>
      <c r="H116" s="26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96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14" t="str">
        <f>E9</f>
        <v>4/22 - SO 4 - PŘELOŽKA FOTOVOLTAIKY</v>
      </c>
      <c r="F118" s="264"/>
      <c r="G118" s="264"/>
      <c r="H118" s="264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>TROUBKY (519651)</v>
      </c>
      <c r="G120" s="33"/>
      <c r="H120" s="33"/>
      <c r="I120" s="26" t="s">
        <v>22</v>
      </c>
      <c r="J120" s="63" t="str">
        <f>IF(J12="","",J12)</f>
        <v>24. 2. 2022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>ZELTR AGRO a.s. IČ: 25541439</v>
      </c>
      <c r="G122" s="33"/>
      <c r="H122" s="33"/>
      <c r="I122" s="26" t="s">
        <v>30</v>
      </c>
      <c r="J122" s="29" t="str">
        <f>E21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28</v>
      </c>
      <c r="D123" s="33"/>
      <c r="E123" s="33"/>
      <c r="F123" s="24" t="str">
        <f>IF(E18="","",E18)</f>
        <v>Vyplň údaj</v>
      </c>
      <c r="G123" s="33"/>
      <c r="H123" s="33"/>
      <c r="I123" s="26" t="s">
        <v>33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56"/>
      <c r="B125" s="157"/>
      <c r="C125" s="158" t="s">
        <v>118</v>
      </c>
      <c r="D125" s="159" t="s">
        <v>60</v>
      </c>
      <c r="E125" s="159" t="s">
        <v>56</v>
      </c>
      <c r="F125" s="159" t="s">
        <v>57</v>
      </c>
      <c r="G125" s="159" t="s">
        <v>119</v>
      </c>
      <c r="H125" s="159" t="s">
        <v>120</v>
      </c>
      <c r="I125" s="159" t="s">
        <v>121</v>
      </c>
      <c r="J125" s="160" t="s">
        <v>100</v>
      </c>
      <c r="K125" s="161" t="s">
        <v>122</v>
      </c>
      <c r="L125" s="162"/>
      <c r="M125" s="72" t="s">
        <v>1</v>
      </c>
      <c r="N125" s="73" t="s">
        <v>39</v>
      </c>
      <c r="O125" s="73" t="s">
        <v>123</v>
      </c>
      <c r="P125" s="73" t="s">
        <v>124</v>
      </c>
      <c r="Q125" s="73" t="s">
        <v>125</v>
      </c>
      <c r="R125" s="73" t="s">
        <v>126</v>
      </c>
      <c r="S125" s="73" t="s">
        <v>127</v>
      </c>
      <c r="T125" s="74" t="s">
        <v>128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9" customHeight="1">
      <c r="A126" s="31"/>
      <c r="B126" s="32"/>
      <c r="C126" s="79" t="s">
        <v>129</v>
      </c>
      <c r="D126" s="33"/>
      <c r="E126" s="33"/>
      <c r="F126" s="33"/>
      <c r="G126" s="33"/>
      <c r="H126" s="33"/>
      <c r="I126" s="33"/>
      <c r="J126" s="163">
        <f>BK126</f>
        <v>0</v>
      </c>
      <c r="K126" s="33"/>
      <c r="L126" s="36"/>
      <c r="M126" s="75"/>
      <c r="N126" s="164"/>
      <c r="O126" s="76"/>
      <c r="P126" s="165">
        <f>P127+P130+P134+P160</f>
        <v>0</v>
      </c>
      <c r="Q126" s="76"/>
      <c r="R126" s="165">
        <f>R127+R130+R134+R160</f>
        <v>1.28685</v>
      </c>
      <c r="S126" s="76"/>
      <c r="T126" s="166">
        <f>T127+T130+T134+T160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102</v>
      </c>
      <c r="BK126" s="167">
        <f>BK127+BK130+BK134+BK160</f>
        <v>0</v>
      </c>
    </row>
    <row r="127" spans="1:63" s="12" customFormat="1" ht="25.9" customHeight="1">
      <c r="B127" s="168"/>
      <c r="C127" s="169"/>
      <c r="D127" s="170" t="s">
        <v>74</v>
      </c>
      <c r="E127" s="171" t="s">
        <v>130</v>
      </c>
      <c r="F127" s="171" t="s">
        <v>131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</f>
        <v>0</v>
      </c>
      <c r="Q127" s="176"/>
      <c r="R127" s="177">
        <f>R128</f>
        <v>2E-3</v>
      </c>
      <c r="S127" s="176"/>
      <c r="T127" s="178">
        <f>T128</f>
        <v>0</v>
      </c>
      <c r="AR127" s="179" t="s">
        <v>83</v>
      </c>
      <c r="AT127" s="180" t="s">
        <v>74</v>
      </c>
      <c r="AU127" s="180" t="s">
        <v>75</v>
      </c>
      <c r="AY127" s="179" t="s">
        <v>132</v>
      </c>
      <c r="BK127" s="181">
        <f>BK128</f>
        <v>0</v>
      </c>
    </row>
    <row r="128" spans="1:63" s="12" customFormat="1" ht="22.9" customHeight="1">
      <c r="B128" s="168"/>
      <c r="C128" s="169"/>
      <c r="D128" s="170" t="s">
        <v>74</v>
      </c>
      <c r="E128" s="182" t="s">
        <v>85</v>
      </c>
      <c r="F128" s="182" t="s">
        <v>133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P129</f>
        <v>0</v>
      </c>
      <c r="Q128" s="176"/>
      <c r="R128" s="177">
        <f>R129</f>
        <v>2E-3</v>
      </c>
      <c r="S128" s="176"/>
      <c r="T128" s="178">
        <f>T129</f>
        <v>0</v>
      </c>
      <c r="AR128" s="179" t="s">
        <v>83</v>
      </c>
      <c r="AT128" s="180" t="s">
        <v>74</v>
      </c>
      <c r="AU128" s="180" t="s">
        <v>83</v>
      </c>
      <c r="AY128" s="179" t="s">
        <v>132</v>
      </c>
      <c r="BK128" s="181">
        <f>BK129</f>
        <v>0</v>
      </c>
    </row>
    <row r="129" spans="1:65" s="2" customFormat="1" ht="33" customHeight="1">
      <c r="A129" s="31"/>
      <c r="B129" s="32"/>
      <c r="C129" s="184" t="s">
        <v>153</v>
      </c>
      <c r="D129" s="184" t="s">
        <v>135</v>
      </c>
      <c r="E129" s="185" t="s">
        <v>1163</v>
      </c>
      <c r="F129" s="186" t="s">
        <v>1164</v>
      </c>
      <c r="G129" s="187" t="s">
        <v>361</v>
      </c>
      <c r="H129" s="188">
        <v>20</v>
      </c>
      <c r="I129" s="189"/>
      <c r="J129" s="190">
        <f>ROUND(I129*H129,2)</f>
        <v>0</v>
      </c>
      <c r="K129" s="191"/>
      <c r="L129" s="36"/>
      <c r="M129" s="192" t="s">
        <v>1</v>
      </c>
      <c r="N129" s="193" t="s">
        <v>40</v>
      </c>
      <c r="O129" s="68"/>
      <c r="P129" s="194">
        <f>O129*H129</f>
        <v>0</v>
      </c>
      <c r="Q129" s="194">
        <v>1E-4</v>
      </c>
      <c r="R129" s="194">
        <f>Q129*H129</f>
        <v>2E-3</v>
      </c>
      <c r="S129" s="194">
        <v>0</v>
      </c>
      <c r="T129" s="19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139</v>
      </c>
      <c r="AT129" s="196" t="s">
        <v>135</v>
      </c>
      <c r="AU129" s="196" t="s">
        <v>85</v>
      </c>
      <c r="AY129" s="14" t="s">
        <v>132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4" t="s">
        <v>83</v>
      </c>
      <c r="BK129" s="197">
        <f>ROUND(I129*H129,2)</f>
        <v>0</v>
      </c>
      <c r="BL129" s="14" t="s">
        <v>139</v>
      </c>
      <c r="BM129" s="196" t="s">
        <v>1165</v>
      </c>
    </row>
    <row r="130" spans="1:65" s="12" customFormat="1" ht="25.9" customHeight="1">
      <c r="B130" s="168"/>
      <c r="C130" s="169"/>
      <c r="D130" s="170" t="s">
        <v>74</v>
      </c>
      <c r="E130" s="171" t="s">
        <v>303</v>
      </c>
      <c r="F130" s="171" t="s">
        <v>304</v>
      </c>
      <c r="G130" s="169"/>
      <c r="H130" s="169"/>
      <c r="I130" s="172"/>
      <c r="J130" s="173">
        <f>BK130</f>
        <v>0</v>
      </c>
      <c r="K130" s="169"/>
      <c r="L130" s="174"/>
      <c r="M130" s="175"/>
      <c r="N130" s="176"/>
      <c r="O130" s="176"/>
      <c r="P130" s="177">
        <f>P131</f>
        <v>0</v>
      </c>
      <c r="Q130" s="176"/>
      <c r="R130" s="177">
        <f>R131</f>
        <v>0.49910000000000004</v>
      </c>
      <c r="S130" s="176"/>
      <c r="T130" s="178">
        <f>T131</f>
        <v>0</v>
      </c>
      <c r="AR130" s="179" t="s">
        <v>85</v>
      </c>
      <c r="AT130" s="180" t="s">
        <v>74</v>
      </c>
      <c r="AU130" s="180" t="s">
        <v>75</v>
      </c>
      <c r="AY130" s="179" t="s">
        <v>132</v>
      </c>
      <c r="BK130" s="181">
        <f>BK131</f>
        <v>0</v>
      </c>
    </row>
    <row r="131" spans="1:65" s="12" customFormat="1" ht="22.9" customHeight="1">
      <c r="B131" s="168"/>
      <c r="C131" s="169"/>
      <c r="D131" s="170" t="s">
        <v>74</v>
      </c>
      <c r="E131" s="182" t="s">
        <v>1166</v>
      </c>
      <c r="F131" s="182" t="s">
        <v>1167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SUM(P132:P133)</f>
        <v>0</v>
      </c>
      <c r="Q131" s="176"/>
      <c r="R131" s="177">
        <f>SUM(R132:R133)</f>
        <v>0.49910000000000004</v>
      </c>
      <c r="S131" s="176"/>
      <c r="T131" s="178">
        <f>SUM(T132:T133)</f>
        <v>0</v>
      </c>
      <c r="AR131" s="179" t="s">
        <v>85</v>
      </c>
      <c r="AT131" s="180" t="s">
        <v>74</v>
      </c>
      <c r="AU131" s="180" t="s">
        <v>83</v>
      </c>
      <c r="AY131" s="179" t="s">
        <v>132</v>
      </c>
      <c r="BK131" s="181">
        <f>SUM(BK132:BK133)</f>
        <v>0</v>
      </c>
    </row>
    <row r="132" spans="1:65" s="2" customFormat="1" ht="33" customHeight="1">
      <c r="A132" s="31"/>
      <c r="B132" s="32"/>
      <c r="C132" s="198" t="s">
        <v>162</v>
      </c>
      <c r="D132" s="198" t="s">
        <v>177</v>
      </c>
      <c r="E132" s="199" t="s">
        <v>1168</v>
      </c>
      <c r="F132" s="200" t="s">
        <v>1169</v>
      </c>
      <c r="G132" s="201" t="s">
        <v>1170</v>
      </c>
      <c r="H132" s="202">
        <v>7</v>
      </c>
      <c r="I132" s="203"/>
      <c r="J132" s="204">
        <f>ROUND(I132*H132,2)</f>
        <v>0</v>
      </c>
      <c r="K132" s="205"/>
      <c r="L132" s="206"/>
      <c r="M132" s="207" t="s">
        <v>1</v>
      </c>
      <c r="N132" s="208" t="s">
        <v>40</v>
      </c>
      <c r="O132" s="68"/>
      <c r="P132" s="194">
        <f>O132*H132</f>
        <v>0</v>
      </c>
      <c r="Q132" s="194">
        <v>7.0000000000000007E-2</v>
      </c>
      <c r="R132" s="194">
        <f>Q132*H132</f>
        <v>0.49000000000000005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315</v>
      </c>
      <c r="AT132" s="196" t="s">
        <v>177</v>
      </c>
      <c r="AU132" s="196" t="s">
        <v>85</v>
      </c>
      <c r="AY132" s="14" t="s">
        <v>132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83</v>
      </c>
      <c r="BK132" s="197">
        <f>ROUND(I132*H132,2)</f>
        <v>0</v>
      </c>
      <c r="BL132" s="14" t="s">
        <v>134</v>
      </c>
      <c r="BM132" s="196" t="s">
        <v>1171</v>
      </c>
    </row>
    <row r="133" spans="1:65" s="2" customFormat="1" ht="21.75" customHeight="1">
      <c r="A133" s="31"/>
      <c r="B133" s="32"/>
      <c r="C133" s="198" t="s">
        <v>139</v>
      </c>
      <c r="D133" s="198" t="s">
        <v>177</v>
      </c>
      <c r="E133" s="199" t="s">
        <v>1172</v>
      </c>
      <c r="F133" s="200" t="s">
        <v>1173</v>
      </c>
      <c r="G133" s="201" t="s">
        <v>241</v>
      </c>
      <c r="H133" s="202">
        <v>7</v>
      </c>
      <c r="I133" s="203"/>
      <c r="J133" s="204">
        <f>ROUND(I133*H133,2)</f>
        <v>0</v>
      </c>
      <c r="K133" s="205"/>
      <c r="L133" s="206"/>
      <c r="M133" s="207" t="s">
        <v>1</v>
      </c>
      <c r="N133" s="208" t="s">
        <v>40</v>
      </c>
      <c r="O133" s="68"/>
      <c r="P133" s="194">
        <f>O133*H133</f>
        <v>0</v>
      </c>
      <c r="Q133" s="194">
        <v>1.2999999999999999E-3</v>
      </c>
      <c r="R133" s="194">
        <f>Q133*H133</f>
        <v>9.1000000000000004E-3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315</v>
      </c>
      <c r="AT133" s="196" t="s">
        <v>177</v>
      </c>
      <c r="AU133" s="196" t="s">
        <v>85</v>
      </c>
      <c r="AY133" s="14" t="s">
        <v>132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83</v>
      </c>
      <c r="BK133" s="197">
        <f>ROUND(I133*H133,2)</f>
        <v>0</v>
      </c>
      <c r="BL133" s="14" t="s">
        <v>134</v>
      </c>
      <c r="BM133" s="196" t="s">
        <v>1174</v>
      </c>
    </row>
    <row r="134" spans="1:65" s="12" customFormat="1" ht="25.9" customHeight="1">
      <c r="B134" s="168"/>
      <c r="C134" s="169"/>
      <c r="D134" s="170" t="s">
        <v>74</v>
      </c>
      <c r="E134" s="171" t="s">
        <v>177</v>
      </c>
      <c r="F134" s="171" t="s">
        <v>1175</v>
      </c>
      <c r="G134" s="169"/>
      <c r="H134" s="169"/>
      <c r="I134" s="172"/>
      <c r="J134" s="173">
        <f>BK134</f>
        <v>0</v>
      </c>
      <c r="K134" s="169"/>
      <c r="L134" s="174"/>
      <c r="M134" s="175"/>
      <c r="N134" s="176"/>
      <c r="O134" s="176"/>
      <c r="P134" s="177">
        <f>P135+P156</f>
        <v>0</v>
      </c>
      <c r="Q134" s="176"/>
      <c r="R134" s="177">
        <f>R135+R156</f>
        <v>0.78575000000000006</v>
      </c>
      <c r="S134" s="176"/>
      <c r="T134" s="178">
        <f>T135+T156</f>
        <v>0</v>
      </c>
      <c r="AR134" s="179" t="s">
        <v>162</v>
      </c>
      <c r="AT134" s="180" t="s">
        <v>74</v>
      </c>
      <c r="AU134" s="180" t="s">
        <v>75</v>
      </c>
      <c r="AY134" s="179" t="s">
        <v>132</v>
      </c>
      <c r="BK134" s="181">
        <f>BK135+BK156</f>
        <v>0</v>
      </c>
    </row>
    <row r="135" spans="1:65" s="12" customFormat="1" ht="22.9" customHeight="1">
      <c r="B135" s="168"/>
      <c r="C135" s="169"/>
      <c r="D135" s="170" t="s">
        <v>74</v>
      </c>
      <c r="E135" s="182" t="s">
        <v>1176</v>
      </c>
      <c r="F135" s="182" t="s">
        <v>1177</v>
      </c>
      <c r="G135" s="169"/>
      <c r="H135" s="169"/>
      <c r="I135" s="172"/>
      <c r="J135" s="183">
        <f>BK135</f>
        <v>0</v>
      </c>
      <c r="K135" s="169"/>
      <c r="L135" s="174"/>
      <c r="M135" s="175"/>
      <c r="N135" s="176"/>
      <c r="O135" s="176"/>
      <c r="P135" s="177">
        <f>SUM(P136:P155)</f>
        <v>0</v>
      </c>
      <c r="Q135" s="176"/>
      <c r="R135" s="177">
        <f>SUM(R136:R155)</f>
        <v>0.78368000000000004</v>
      </c>
      <c r="S135" s="176"/>
      <c r="T135" s="178">
        <f>SUM(T136:T155)</f>
        <v>0</v>
      </c>
      <c r="AR135" s="179" t="s">
        <v>162</v>
      </c>
      <c r="AT135" s="180" t="s">
        <v>74</v>
      </c>
      <c r="AU135" s="180" t="s">
        <v>83</v>
      </c>
      <c r="AY135" s="179" t="s">
        <v>132</v>
      </c>
      <c r="BK135" s="181">
        <f>SUM(BK136:BK155)</f>
        <v>0</v>
      </c>
    </row>
    <row r="136" spans="1:65" s="2" customFormat="1" ht="21.75" customHeight="1">
      <c r="A136" s="31"/>
      <c r="B136" s="32"/>
      <c r="C136" s="184" t="s">
        <v>158</v>
      </c>
      <c r="D136" s="184" t="s">
        <v>135</v>
      </c>
      <c r="E136" s="185" t="s">
        <v>1178</v>
      </c>
      <c r="F136" s="186" t="s">
        <v>1179</v>
      </c>
      <c r="G136" s="187" t="s">
        <v>361</v>
      </c>
      <c r="H136" s="188">
        <v>150</v>
      </c>
      <c r="I136" s="189"/>
      <c r="J136" s="190">
        <f t="shared" ref="J136:J155" si="0">ROUND(I136*H136,2)</f>
        <v>0</v>
      </c>
      <c r="K136" s="191"/>
      <c r="L136" s="36"/>
      <c r="M136" s="192" t="s">
        <v>1</v>
      </c>
      <c r="N136" s="193" t="s">
        <v>40</v>
      </c>
      <c r="O136" s="68"/>
      <c r="P136" s="194">
        <f t="shared" ref="P136:P155" si="1">O136*H136</f>
        <v>0</v>
      </c>
      <c r="Q136" s="194">
        <v>0</v>
      </c>
      <c r="R136" s="194">
        <f t="shared" ref="R136:R155" si="2">Q136*H136</f>
        <v>0</v>
      </c>
      <c r="S136" s="194">
        <v>0</v>
      </c>
      <c r="T136" s="195">
        <f t="shared" ref="T136:T155" si="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275</v>
      </c>
      <c r="AT136" s="196" t="s">
        <v>135</v>
      </c>
      <c r="AU136" s="196" t="s">
        <v>85</v>
      </c>
      <c r="AY136" s="14" t="s">
        <v>132</v>
      </c>
      <c r="BE136" s="197">
        <f t="shared" ref="BE136:BE155" si="4">IF(N136="základní",J136,0)</f>
        <v>0</v>
      </c>
      <c r="BF136" s="197">
        <f t="shared" ref="BF136:BF155" si="5">IF(N136="snížená",J136,0)</f>
        <v>0</v>
      </c>
      <c r="BG136" s="197">
        <f t="shared" ref="BG136:BG155" si="6">IF(N136="zákl. přenesená",J136,0)</f>
        <v>0</v>
      </c>
      <c r="BH136" s="197">
        <f t="shared" ref="BH136:BH155" si="7">IF(N136="sníž. přenesená",J136,0)</f>
        <v>0</v>
      </c>
      <c r="BI136" s="197">
        <f t="shared" ref="BI136:BI155" si="8">IF(N136="nulová",J136,0)</f>
        <v>0</v>
      </c>
      <c r="BJ136" s="14" t="s">
        <v>83</v>
      </c>
      <c r="BK136" s="197">
        <f t="shared" ref="BK136:BK155" si="9">ROUND(I136*H136,2)</f>
        <v>0</v>
      </c>
      <c r="BL136" s="14" t="s">
        <v>275</v>
      </c>
      <c r="BM136" s="196" t="s">
        <v>1180</v>
      </c>
    </row>
    <row r="137" spans="1:65" s="2" customFormat="1" ht="33" customHeight="1">
      <c r="A137" s="31"/>
      <c r="B137" s="32"/>
      <c r="C137" s="184" t="s">
        <v>180</v>
      </c>
      <c r="D137" s="184" t="s">
        <v>135</v>
      </c>
      <c r="E137" s="185" t="s">
        <v>1181</v>
      </c>
      <c r="F137" s="186" t="s">
        <v>1182</v>
      </c>
      <c r="G137" s="187" t="s">
        <v>241</v>
      </c>
      <c r="H137" s="188">
        <v>15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40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275</v>
      </c>
      <c r="AT137" s="196" t="s">
        <v>135</v>
      </c>
      <c r="AU137" s="196" t="s">
        <v>85</v>
      </c>
      <c r="AY137" s="14" t="s">
        <v>132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83</v>
      </c>
      <c r="BK137" s="197">
        <f t="shared" si="9"/>
        <v>0</v>
      </c>
      <c r="BL137" s="14" t="s">
        <v>275</v>
      </c>
      <c r="BM137" s="196" t="s">
        <v>1183</v>
      </c>
    </row>
    <row r="138" spans="1:65" s="2" customFormat="1" ht="16.5" customHeight="1">
      <c r="A138" s="31"/>
      <c r="B138" s="32"/>
      <c r="C138" s="198" t="s">
        <v>208</v>
      </c>
      <c r="D138" s="198" t="s">
        <v>177</v>
      </c>
      <c r="E138" s="199" t="s">
        <v>1184</v>
      </c>
      <c r="F138" s="200" t="s">
        <v>1185</v>
      </c>
      <c r="G138" s="201" t="s">
        <v>241</v>
      </c>
      <c r="H138" s="202">
        <v>12</v>
      </c>
      <c r="I138" s="203"/>
      <c r="J138" s="204">
        <f t="shared" si="0"/>
        <v>0</v>
      </c>
      <c r="K138" s="205"/>
      <c r="L138" s="206"/>
      <c r="M138" s="207" t="s">
        <v>1</v>
      </c>
      <c r="N138" s="208" t="s">
        <v>40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315</v>
      </c>
      <c r="AT138" s="196" t="s">
        <v>177</v>
      </c>
      <c r="AU138" s="196" t="s">
        <v>85</v>
      </c>
      <c r="AY138" s="14" t="s">
        <v>132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83</v>
      </c>
      <c r="BK138" s="197">
        <f t="shared" si="9"/>
        <v>0</v>
      </c>
      <c r="BL138" s="14" t="s">
        <v>134</v>
      </c>
      <c r="BM138" s="196" t="s">
        <v>1186</v>
      </c>
    </row>
    <row r="139" spans="1:65" s="2" customFormat="1" ht="44.25" customHeight="1">
      <c r="A139" s="31"/>
      <c r="B139" s="32"/>
      <c r="C139" s="184" t="s">
        <v>243</v>
      </c>
      <c r="D139" s="184" t="s">
        <v>135</v>
      </c>
      <c r="E139" s="185" t="s">
        <v>1187</v>
      </c>
      <c r="F139" s="186" t="s">
        <v>1188</v>
      </c>
      <c r="G139" s="187" t="s">
        <v>241</v>
      </c>
      <c r="H139" s="188">
        <v>200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40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275</v>
      </c>
      <c r="AT139" s="196" t="s">
        <v>135</v>
      </c>
      <c r="AU139" s="196" t="s">
        <v>85</v>
      </c>
      <c r="AY139" s="14" t="s">
        <v>132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83</v>
      </c>
      <c r="BK139" s="197">
        <f t="shared" si="9"/>
        <v>0</v>
      </c>
      <c r="BL139" s="14" t="s">
        <v>275</v>
      </c>
      <c r="BM139" s="196" t="s">
        <v>1189</v>
      </c>
    </row>
    <row r="140" spans="1:65" s="2" customFormat="1" ht="44.25" customHeight="1">
      <c r="A140" s="31"/>
      <c r="B140" s="32"/>
      <c r="C140" s="184" t="s">
        <v>641</v>
      </c>
      <c r="D140" s="184" t="s">
        <v>135</v>
      </c>
      <c r="E140" s="185" t="s">
        <v>1190</v>
      </c>
      <c r="F140" s="186" t="s">
        <v>1188</v>
      </c>
      <c r="G140" s="187" t="s">
        <v>241</v>
      </c>
      <c r="H140" s="188">
        <v>200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40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275</v>
      </c>
      <c r="AT140" s="196" t="s">
        <v>135</v>
      </c>
      <c r="AU140" s="196" t="s">
        <v>85</v>
      </c>
      <c r="AY140" s="14" t="s">
        <v>132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83</v>
      </c>
      <c r="BK140" s="197">
        <f t="shared" si="9"/>
        <v>0</v>
      </c>
      <c r="BL140" s="14" t="s">
        <v>275</v>
      </c>
      <c r="BM140" s="196" t="s">
        <v>1191</v>
      </c>
    </row>
    <row r="141" spans="1:65" s="2" customFormat="1" ht="21.75" customHeight="1">
      <c r="A141" s="31"/>
      <c r="B141" s="32"/>
      <c r="C141" s="184" t="s">
        <v>8</v>
      </c>
      <c r="D141" s="184" t="s">
        <v>135</v>
      </c>
      <c r="E141" s="185" t="s">
        <v>1192</v>
      </c>
      <c r="F141" s="186" t="s">
        <v>1179</v>
      </c>
      <c r="G141" s="187" t="s">
        <v>1193</v>
      </c>
      <c r="H141" s="188">
        <v>64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40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275</v>
      </c>
      <c r="AT141" s="196" t="s">
        <v>135</v>
      </c>
      <c r="AU141" s="196" t="s">
        <v>85</v>
      </c>
      <c r="AY141" s="14" t="s">
        <v>132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83</v>
      </c>
      <c r="BK141" s="197">
        <f t="shared" si="9"/>
        <v>0</v>
      </c>
      <c r="BL141" s="14" t="s">
        <v>275</v>
      </c>
      <c r="BM141" s="196" t="s">
        <v>1194</v>
      </c>
    </row>
    <row r="142" spans="1:65" s="2" customFormat="1" ht="21.75" customHeight="1">
      <c r="A142" s="31"/>
      <c r="B142" s="32"/>
      <c r="C142" s="184" t="s">
        <v>438</v>
      </c>
      <c r="D142" s="184" t="s">
        <v>135</v>
      </c>
      <c r="E142" s="185" t="s">
        <v>1195</v>
      </c>
      <c r="F142" s="186" t="s">
        <v>1179</v>
      </c>
      <c r="G142" s="187" t="s">
        <v>361</v>
      </c>
      <c r="H142" s="188">
        <v>1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40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275</v>
      </c>
      <c r="AT142" s="196" t="s">
        <v>135</v>
      </c>
      <c r="AU142" s="196" t="s">
        <v>85</v>
      </c>
      <c r="AY142" s="14" t="s">
        <v>132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83</v>
      </c>
      <c r="BK142" s="197">
        <f t="shared" si="9"/>
        <v>0</v>
      </c>
      <c r="BL142" s="14" t="s">
        <v>275</v>
      </c>
      <c r="BM142" s="196" t="s">
        <v>1196</v>
      </c>
    </row>
    <row r="143" spans="1:65" s="2" customFormat="1" ht="21.75" customHeight="1">
      <c r="A143" s="31"/>
      <c r="B143" s="32"/>
      <c r="C143" s="184" t="s">
        <v>182</v>
      </c>
      <c r="D143" s="184" t="s">
        <v>135</v>
      </c>
      <c r="E143" s="185" t="s">
        <v>1197</v>
      </c>
      <c r="F143" s="186" t="s">
        <v>1198</v>
      </c>
      <c r="G143" s="187" t="s">
        <v>361</v>
      </c>
      <c r="H143" s="188">
        <v>1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40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275</v>
      </c>
      <c r="AT143" s="196" t="s">
        <v>135</v>
      </c>
      <c r="AU143" s="196" t="s">
        <v>85</v>
      </c>
      <c r="AY143" s="14" t="s">
        <v>132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83</v>
      </c>
      <c r="BK143" s="197">
        <f t="shared" si="9"/>
        <v>0</v>
      </c>
      <c r="BL143" s="14" t="s">
        <v>275</v>
      </c>
      <c r="BM143" s="196" t="s">
        <v>1199</v>
      </c>
    </row>
    <row r="144" spans="1:65" s="2" customFormat="1" ht="44.25" customHeight="1">
      <c r="A144" s="31"/>
      <c r="B144" s="32"/>
      <c r="C144" s="184" t="s">
        <v>481</v>
      </c>
      <c r="D144" s="184" t="s">
        <v>135</v>
      </c>
      <c r="E144" s="185" t="s">
        <v>1200</v>
      </c>
      <c r="F144" s="186" t="s">
        <v>1201</v>
      </c>
      <c r="G144" s="187" t="s">
        <v>361</v>
      </c>
      <c r="H144" s="188">
        <v>1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40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275</v>
      </c>
      <c r="AT144" s="196" t="s">
        <v>135</v>
      </c>
      <c r="AU144" s="196" t="s">
        <v>85</v>
      </c>
      <c r="AY144" s="14" t="s">
        <v>132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83</v>
      </c>
      <c r="BK144" s="197">
        <f t="shared" si="9"/>
        <v>0</v>
      </c>
      <c r="BL144" s="14" t="s">
        <v>275</v>
      </c>
      <c r="BM144" s="196" t="s">
        <v>1202</v>
      </c>
    </row>
    <row r="145" spans="1:65" s="2" customFormat="1" ht="55.5" customHeight="1">
      <c r="A145" s="31"/>
      <c r="B145" s="32"/>
      <c r="C145" s="184" t="s">
        <v>287</v>
      </c>
      <c r="D145" s="184" t="s">
        <v>135</v>
      </c>
      <c r="E145" s="185" t="s">
        <v>1203</v>
      </c>
      <c r="F145" s="186" t="s">
        <v>1204</v>
      </c>
      <c r="G145" s="187" t="s">
        <v>241</v>
      </c>
      <c r="H145" s="188">
        <v>10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40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275</v>
      </c>
      <c r="AT145" s="196" t="s">
        <v>135</v>
      </c>
      <c r="AU145" s="196" t="s">
        <v>85</v>
      </c>
      <c r="AY145" s="14" t="s">
        <v>132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83</v>
      </c>
      <c r="BK145" s="197">
        <f t="shared" si="9"/>
        <v>0</v>
      </c>
      <c r="BL145" s="14" t="s">
        <v>275</v>
      </c>
      <c r="BM145" s="196" t="s">
        <v>1205</v>
      </c>
    </row>
    <row r="146" spans="1:65" s="2" customFormat="1" ht="55.5" customHeight="1">
      <c r="A146" s="31"/>
      <c r="B146" s="32"/>
      <c r="C146" s="184" t="s">
        <v>283</v>
      </c>
      <c r="D146" s="184" t="s">
        <v>135</v>
      </c>
      <c r="E146" s="185" t="s">
        <v>1206</v>
      </c>
      <c r="F146" s="186" t="s">
        <v>1204</v>
      </c>
      <c r="G146" s="187" t="s">
        <v>241</v>
      </c>
      <c r="H146" s="188">
        <v>100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40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275</v>
      </c>
      <c r="AT146" s="196" t="s">
        <v>135</v>
      </c>
      <c r="AU146" s="196" t="s">
        <v>85</v>
      </c>
      <c r="AY146" s="14" t="s">
        <v>132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83</v>
      </c>
      <c r="BK146" s="197">
        <f t="shared" si="9"/>
        <v>0</v>
      </c>
      <c r="BL146" s="14" t="s">
        <v>275</v>
      </c>
      <c r="BM146" s="196" t="s">
        <v>1207</v>
      </c>
    </row>
    <row r="147" spans="1:65" s="2" customFormat="1" ht="44.25" customHeight="1">
      <c r="A147" s="31"/>
      <c r="B147" s="32"/>
      <c r="C147" s="184" t="s">
        <v>134</v>
      </c>
      <c r="D147" s="184" t="s">
        <v>135</v>
      </c>
      <c r="E147" s="185" t="s">
        <v>1208</v>
      </c>
      <c r="F147" s="186" t="s">
        <v>1209</v>
      </c>
      <c r="G147" s="187" t="s">
        <v>361</v>
      </c>
      <c r="H147" s="188">
        <v>20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40</v>
      </c>
      <c r="O147" s="68"/>
      <c r="P147" s="194">
        <f t="shared" si="1"/>
        <v>0</v>
      </c>
      <c r="Q147" s="194">
        <v>2.0000000000000001E-4</v>
      </c>
      <c r="R147" s="194">
        <f t="shared" si="2"/>
        <v>4.0000000000000001E-3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275</v>
      </c>
      <c r="AT147" s="196" t="s">
        <v>135</v>
      </c>
      <c r="AU147" s="196" t="s">
        <v>85</v>
      </c>
      <c r="AY147" s="14" t="s">
        <v>132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83</v>
      </c>
      <c r="BK147" s="197">
        <f t="shared" si="9"/>
        <v>0</v>
      </c>
      <c r="BL147" s="14" t="s">
        <v>275</v>
      </c>
      <c r="BM147" s="196" t="s">
        <v>1210</v>
      </c>
    </row>
    <row r="148" spans="1:65" s="2" customFormat="1" ht="44.25" customHeight="1">
      <c r="A148" s="31"/>
      <c r="B148" s="32"/>
      <c r="C148" s="184" t="s">
        <v>168</v>
      </c>
      <c r="D148" s="184" t="s">
        <v>135</v>
      </c>
      <c r="E148" s="185" t="s">
        <v>1211</v>
      </c>
      <c r="F148" s="186" t="s">
        <v>1212</v>
      </c>
      <c r="G148" s="187" t="s">
        <v>361</v>
      </c>
      <c r="H148" s="188">
        <v>1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40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275</v>
      </c>
      <c r="AT148" s="196" t="s">
        <v>135</v>
      </c>
      <c r="AU148" s="196" t="s">
        <v>85</v>
      </c>
      <c r="AY148" s="14" t="s">
        <v>132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83</v>
      </c>
      <c r="BK148" s="197">
        <f t="shared" si="9"/>
        <v>0</v>
      </c>
      <c r="BL148" s="14" t="s">
        <v>275</v>
      </c>
      <c r="BM148" s="196" t="s">
        <v>1213</v>
      </c>
    </row>
    <row r="149" spans="1:65" s="2" customFormat="1" ht="33" customHeight="1">
      <c r="A149" s="31"/>
      <c r="B149" s="32"/>
      <c r="C149" s="184" t="s">
        <v>501</v>
      </c>
      <c r="D149" s="184" t="s">
        <v>135</v>
      </c>
      <c r="E149" s="185" t="s">
        <v>1214</v>
      </c>
      <c r="F149" s="186" t="s">
        <v>1215</v>
      </c>
      <c r="G149" s="187" t="s">
        <v>331</v>
      </c>
      <c r="H149" s="188">
        <v>1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40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275</v>
      </c>
      <c r="AT149" s="196" t="s">
        <v>135</v>
      </c>
      <c r="AU149" s="196" t="s">
        <v>85</v>
      </c>
      <c r="AY149" s="14" t="s">
        <v>132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83</v>
      </c>
      <c r="BK149" s="197">
        <f t="shared" si="9"/>
        <v>0</v>
      </c>
      <c r="BL149" s="14" t="s">
        <v>275</v>
      </c>
      <c r="BM149" s="196" t="s">
        <v>1216</v>
      </c>
    </row>
    <row r="150" spans="1:65" s="2" customFormat="1" ht="21.75" customHeight="1">
      <c r="A150" s="31"/>
      <c r="B150" s="32"/>
      <c r="C150" s="184" t="s">
        <v>390</v>
      </c>
      <c r="D150" s="184" t="s">
        <v>135</v>
      </c>
      <c r="E150" s="185" t="s">
        <v>1217</v>
      </c>
      <c r="F150" s="186" t="s">
        <v>1218</v>
      </c>
      <c r="G150" s="187" t="s">
        <v>361</v>
      </c>
      <c r="H150" s="188">
        <v>1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40</v>
      </c>
      <c r="O150" s="68"/>
      <c r="P150" s="194">
        <f t="shared" si="1"/>
        <v>0</v>
      </c>
      <c r="Q150" s="194">
        <v>8.0000000000000007E-5</v>
      </c>
      <c r="R150" s="194">
        <f t="shared" si="2"/>
        <v>8.0000000000000007E-5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275</v>
      </c>
      <c r="AT150" s="196" t="s">
        <v>135</v>
      </c>
      <c r="AU150" s="196" t="s">
        <v>85</v>
      </c>
      <c r="AY150" s="14" t="s">
        <v>132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83</v>
      </c>
      <c r="BK150" s="197">
        <f t="shared" si="9"/>
        <v>0</v>
      </c>
      <c r="BL150" s="14" t="s">
        <v>275</v>
      </c>
      <c r="BM150" s="196" t="s">
        <v>1219</v>
      </c>
    </row>
    <row r="151" spans="1:65" s="2" customFormat="1" ht="55.5" customHeight="1">
      <c r="A151" s="31"/>
      <c r="B151" s="32"/>
      <c r="C151" s="184" t="s">
        <v>460</v>
      </c>
      <c r="D151" s="184" t="s">
        <v>135</v>
      </c>
      <c r="E151" s="185" t="s">
        <v>1220</v>
      </c>
      <c r="F151" s="186" t="s">
        <v>1221</v>
      </c>
      <c r="G151" s="187" t="s">
        <v>241</v>
      </c>
      <c r="H151" s="188">
        <v>200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40</v>
      </c>
      <c r="O151" s="68"/>
      <c r="P151" s="194">
        <f t="shared" si="1"/>
        <v>0</v>
      </c>
      <c r="Q151" s="194">
        <v>3.8700000000000002E-3</v>
      </c>
      <c r="R151" s="194">
        <f t="shared" si="2"/>
        <v>0.77400000000000002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275</v>
      </c>
      <c r="AT151" s="196" t="s">
        <v>135</v>
      </c>
      <c r="AU151" s="196" t="s">
        <v>85</v>
      </c>
      <c r="AY151" s="14" t="s">
        <v>132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83</v>
      </c>
      <c r="BK151" s="197">
        <f t="shared" si="9"/>
        <v>0</v>
      </c>
      <c r="BL151" s="14" t="s">
        <v>275</v>
      </c>
      <c r="BM151" s="196" t="s">
        <v>1222</v>
      </c>
    </row>
    <row r="152" spans="1:65" s="2" customFormat="1" ht="21.75" customHeight="1">
      <c r="A152" s="31"/>
      <c r="B152" s="32"/>
      <c r="C152" s="184" t="s">
        <v>7</v>
      </c>
      <c r="D152" s="184" t="s">
        <v>135</v>
      </c>
      <c r="E152" s="185" t="s">
        <v>1223</v>
      </c>
      <c r="F152" s="186" t="s">
        <v>1218</v>
      </c>
      <c r="G152" s="187" t="s">
        <v>314</v>
      </c>
      <c r="H152" s="188">
        <v>70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40</v>
      </c>
      <c r="O152" s="68"/>
      <c r="P152" s="194">
        <f t="shared" si="1"/>
        <v>0</v>
      </c>
      <c r="Q152" s="194">
        <v>8.0000000000000007E-5</v>
      </c>
      <c r="R152" s="194">
        <f t="shared" si="2"/>
        <v>5.6000000000000008E-3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275</v>
      </c>
      <c r="AT152" s="196" t="s">
        <v>135</v>
      </c>
      <c r="AU152" s="196" t="s">
        <v>85</v>
      </c>
      <c r="AY152" s="14" t="s">
        <v>132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83</v>
      </c>
      <c r="BK152" s="197">
        <f t="shared" si="9"/>
        <v>0</v>
      </c>
      <c r="BL152" s="14" t="s">
        <v>275</v>
      </c>
      <c r="BM152" s="196" t="s">
        <v>1224</v>
      </c>
    </row>
    <row r="153" spans="1:65" s="2" customFormat="1" ht="33" customHeight="1">
      <c r="A153" s="31"/>
      <c r="B153" s="32"/>
      <c r="C153" s="184" t="s">
        <v>394</v>
      </c>
      <c r="D153" s="184" t="s">
        <v>135</v>
      </c>
      <c r="E153" s="185" t="s">
        <v>1225</v>
      </c>
      <c r="F153" s="186" t="s">
        <v>1226</v>
      </c>
      <c r="G153" s="187" t="s">
        <v>361</v>
      </c>
      <c r="H153" s="188">
        <v>1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40</v>
      </c>
      <c r="O153" s="68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275</v>
      </c>
      <c r="AT153" s="196" t="s">
        <v>135</v>
      </c>
      <c r="AU153" s="196" t="s">
        <v>85</v>
      </c>
      <c r="AY153" s="14" t="s">
        <v>132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83</v>
      </c>
      <c r="BK153" s="197">
        <f t="shared" si="9"/>
        <v>0</v>
      </c>
      <c r="BL153" s="14" t="s">
        <v>275</v>
      </c>
      <c r="BM153" s="196" t="s">
        <v>1227</v>
      </c>
    </row>
    <row r="154" spans="1:65" s="2" customFormat="1" ht="33" customHeight="1">
      <c r="A154" s="31"/>
      <c r="B154" s="32"/>
      <c r="C154" s="184" t="s">
        <v>398</v>
      </c>
      <c r="D154" s="184" t="s">
        <v>135</v>
      </c>
      <c r="E154" s="185" t="s">
        <v>1228</v>
      </c>
      <c r="F154" s="186" t="s">
        <v>1226</v>
      </c>
      <c r="G154" s="187" t="s">
        <v>361</v>
      </c>
      <c r="H154" s="188">
        <v>1</v>
      </c>
      <c r="I154" s="189"/>
      <c r="J154" s="190">
        <f t="shared" si="0"/>
        <v>0</v>
      </c>
      <c r="K154" s="191"/>
      <c r="L154" s="36"/>
      <c r="M154" s="192" t="s">
        <v>1</v>
      </c>
      <c r="N154" s="193" t="s">
        <v>40</v>
      </c>
      <c r="O154" s="68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275</v>
      </c>
      <c r="AT154" s="196" t="s">
        <v>135</v>
      </c>
      <c r="AU154" s="196" t="s">
        <v>85</v>
      </c>
      <c r="AY154" s="14" t="s">
        <v>132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83</v>
      </c>
      <c r="BK154" s="197">
        <f t="shared" si="9"/>
        <v>0</v>
      </c>
      <c r="BL154" s="14" t="s">
        <v>275</v>
      </c>
      <c r="BM154" s="196" t="s">
        <v>1229</v>
      </c>
    </row>
    <row r="155" spans="1:65" s="2" customFormat="1" ht="33" customHeight="1">
      <c r="A155" s="31"/>
      <c r="B155" s="32"/>
      <c r="C155" s="184" t="s">
        <v>186</v>
      </c>
      <c r="D155" s="184" t="s">
        <v>135</v>
      </c>
      <c r="E155" s="185" t="s">
        <v>1230</v>
      </c>
      <c r="F155" s="186" t="s">
        <v>1226</v>
      </c>
      <c r="G155" s="187" t="s">
        <v>361</v>
      </c>
      <c r="H155" s="188">
        <v>1</v>
      </c>
      <c r="I155" s="189"/>
      <c r="J155" s="190">
        <f t="shared" si="0"/>
        <v>0</v>
      </c>
      <c r="K155" s="191"/>
      <c r="L155" s="36"/>
      <c r="M155" s="192" t="s">
        <v>1</v>
      </c>
      <c r="N155" s="193" t="s">
        <v>40</v>
      </c>
      <c r="O155" s="68"/>
      <c r="P155" s="194">
        <f t="shared" si="1"/>
        <v>0</v>
      </c>
      <c r="Q155" s="194">
        <v>0</v>
      </c>
      <c r="R155" s="194">
        <f t="shared" si="2"/>
        <v>0</v>
      </c>
      <c r="S155" s="194">
        <v>0</v>
      </c>
      <c r="T155" s="19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275</v>
      </c>
      <c r="AT155" s="196" t="s">
        <v>135</v>
      </c>
      <c r="AU155" s="196" t="s">
        <v>85</v>
      </c>
      <c r="AY155" s="14" t="s">
        <v>132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83</v>
      </c>
      <c r="BK155" s="197">
        <f t="shared" si="9"/>
        <v>0</v>
      </c>
      <c r="BL155" s="14" t="s">
        <v>275</v>
      </c>
      <c r="BM155" s="196" t="s">
        <v>1231</v>
      </c>
    </row>
    <row r="156" spans="1:65" s="12" customFormat="1" ht="22.9" customHeight="1">
      <c r="B156" s="168"/>
      <c r="C156" s="169"/>
      <c r="D156" s="170" t="s">
        <v>74</v>
      </c>
      <c r="E156" s="182" t="s">
        <v>1232</v>
      </c>
      <c r="F156" s="182" t="s">
        <v>1233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SUM(P157:P159)</f>
        <v>0</v>
      </c>
      <c r="Q156" s="176"/>
      <c r="R156" s="177">
        <f>SUM(R157:R159)</f>
        <v>2.0700000000000002E-3</v>
      </c>
      <c r="S156" s="176"/>
      <c r="T156" s="178">
        <f>SUM(T157:T159)</f>
        <v>0</v>
      </c>
      <c r="AR156" s="179" t="s">
        <v>162</v>
      </c>
      <c r="AT156" s="180" t="s">
        <v>74</v>
      </c>
      <c r="AU156" s="180" t="s">
        <v>83</v>
      </c>
      <c r="AY156" s="179" t="s">
        <v>132</v>
      </c>
      <c r="BK156" s="181">
        <f>SUM(BK157:BK159)</f>
        <v>0</v>
      </c>
    </row>
    <row r="157" spans="1:65" s="2" customFormat="1" ht="33" customHeight="1">
      <c r="A157" s="31"/>
      <c r="B157" s="32"/>
      <c r="C157" s="184" t="s">
        <v>505</v>
      </c>
      <c r="D157" s="184" t="s">
        <v>135</v>
      </c>
      <c r="E157" s="185" t="s">
        <v>1234</v>
      </c>
      <c r="F157" s="186" t="s">
        <v>1235</v>
      </c>
      <c r="G157" s="187" t="s">
        <v>361</v>
      </c>
      <c r="H157" s="188">
        <v>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40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275</v>
      </c>
      <c r="AT157" s="196" t="s">
        <v>135</v>
      </c>
      <c r="AU157" s="196" t="s">
        <v>85</v>
      </c>
      <c r="AY157" s="14" t="s">
        <v>132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83</v>
      </c>
      <c r="BK157" s="197">
        <f>ROUND(I157*H157,2)</f>
        <v>0</v>
      </c>
      <c r="BL157" s="14" t="s">
        <v>275</v>
      </c>
      <c r="BM157" s="196" t="s">
        <v>1236</v>
      </c>
    </row>
    <row r="158" spans="1:65" s="2" customFormat="1" ht="55.5" customHeight="1">
      <c r="A158" s="31"/>
      <c r="B158" s="32"/>
      <c r="C158" s="184" t="s">
        <v>1043</v>
      </c>
      <c r="D158" s="184" t="s">
        <v>135</v>
      </c>
      <c r="E158" s="185" t="s">
        <v>1237</v>
      </c>
      <c r="F158" s="186" t="s">
        <v>1238</v>
      </c>
      <c r="G158" s="187" t="s">
        <v>241</v>
      </c>
      <c r="H158" s="188">
        <v>1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40</v>
      </c>
      <c r="O158" s="68"/>
      <c r="P158" s="194">
        <f>O158*H158</f>
        <v>0</v>
      </c>
      <c r="Q158" s="194">
        <v>6.9999999999999994E-5</v>
      </c>
      <c r="R158" s="194">
        <f>Q158*H158</f>
        <v>6.9999999999999994E-5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275</v>
      </c>
      <c r="AT158" s="196" t="s">
        <v>135</v>
      </c>
      <c r="AU158" s="196" t="s">
        <v>85</v>
      </c>
      <c r="AY158" s="14" t="s">
        <v>132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83</v>
      </c>
      <c r="BK158" s="197">
        <f>ROUND(I158*H158,2)</f>
        <v>0</v>
      </c>
      <c r="BL158" s="14" t="s">
        <v>275</v>
      </c>
      <c r="BM158" s="196" t="s">
        <v>1239</v>
      </c>
    </row>
    <row r="159" spans="1:65" s="2" customFormat="1" ht="21.75" customHeight="1">
      <c r="A159" s="31"/>
      <c r="B159" s="32"/>
      <c r="C159" s="184" t="s">
        <v>1047</v>
      </c>
      <c r="D159" s="184" t="s">
        <v>135</v>
      </c>
      <c r="E159" s="185" t="s">
        <v>1240</v>
      </c>
      <c r="F159" s="186" t="s">
        <v>1241</v>
      </c>
      <c r="G159" s="187" t="s">
        <v>361</v>
      </c>
      <c r="H159" s="188">
        <v>1</v>
      </c>
      <c r="I159" s="189"/>
      <c r="J159" s="190">
        <f>ROUND(I159*H159,2)</f>
        <v>0</v>
      </c>
      <c r="K159" s="191"/>
      <c r="L159" s="36"/>
      <c r="M159" s="192" t="s">
        <v>1</v>
      </c>
      <c r="N159" s="193" t="s">
        <v>40</v>
      </c>
      <c r="O159" s="68"/>
      <c r="P159" s="194">
        <f>O159*H159</f>
        <v>0</v>
      </c>
      <c r="Q159" s="194">
        <v>2E-3</v>
      </c>
      <c r="R159" s="194">
        <f>Q159*H159</f>
        <v>2E-3</v>
      </c>
      <c r="S159" s="194">
        <v>0</v>
      </c>
      <c r="T159" s="19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275</v>
      </c>
      <c r="AT159" s="196" t="s">
        <v>135</v>
      </c>
      <c r="AU159" s="196" t="s">
        <v>85</v>
      </c>
      <c r="AY159" s="14" t="s">
        <v>132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83</v>
      </c>
      <c r="BK159" s="197">
        <f>ROUND(I159*H159,2)</f>
        <v>0</v>
      </c>
      <c r="BL159" s="14" t="s">
        <v>275</v>
      </c>
      <c r="BM159" s="196" t="s">
        <v>1242</v>
      </c>
    </row>
    <row r="160" spans="1:65" s="12" customFormat="1" ht="25.9" customHeight="1">
      <c r="B160" s="168"/>
      <c r="C160" s="169"/>
      <c r="D160" s="170" t="s">
        <v>74</v>
      </c>
      <c r="E160" s="171" t="s">
        <v>1130</v>
      </c>
      <c r="F160" s="171" t="s">
        <v>1131</v>
      </c>
      <c r="G160" s="169"/>
      <c r="H160" s="169"/>
      <c r="I160" s="172"/>
      <c r="J160" s="173">
        <f>BK160</f>
        <v>0</v>
      </c>
      <c r="K160" s="169"/>
      <c r="L160" s="174"/>
      <c r="M160" s="175"/>
      <c r="N160" s="176"/>
      <c r="O160" s="176"/>
      <c r="P160" s="177">
        <f>P161+P163</f>
        <v>0</v>
      </c>
      <c r="Q160" s="176"/>
      <c r="R160" s="177">
        <f>R161+R163</f>
        <v>0</v>
      </c>
      <c r="S160" s="176"/>
      <c r="T160" s="178">
        <f>T161+T163</f>
        <v>0</v>
      </c>
      <c r="AR160" s="179" t="s">
        <v>319</v>
      </c>
      <c r="AT160" s="180" t="s">
        <v>74</v>
      </c>
      <c r="AU160" s="180" t="s">
        <v>75</v>
      </c>
      <c r="AY160" s="179" t="s">
        <v>132</v>
      </c>
      <c r="BK160" s="181">
        <f>BK161+BK163</f>
        <v>0</v>
      </c>
    </row>
    <row r="161" spans="1:65" s="12" customFormat="1" ht="22.9" customHeight="1">
      <c r="B161" s="168"/>
      <c r="C161" s="169"/>
      <c r="D161" s="170" t="s">
        <v>74</v>
      </c>
      <c r="E161" s="182" t="s">
        <v>1111</v>
      </c>
      <c r="F161" s="182" t="s">
        <v>1112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P162</f>
        <v>0</v>
      </c>
      <c r="Q161" s="176"/>
      <c r="R161" s="177">
        <f>R162</f>
        <v>0</v>
      </c>
      <c r="S161" s="176"/>
      <c r="T161" s="178">
        <f>T162</f>
        <v>0</v>
      </c>
      <c r="AR161" s="179" t="s">
        <v>319</v>
      </c>
      <c r="AT161" s="180" t="s">
        <v>74</v>
      </c>
      <c r="AU161" s="180" t="s">
        <v>83</v>
      </c>
      <c r="AY161" s="179" t="s">
        <v>132</v>
      </c>
      <c r="BK161" s="181">
        <f>BK162</f>
        <v>0</v>
      </c>
    </row>
    <row r="162" spans="1:65" s="2" customFormat="1" ht="16.5" customHeight="1">
      <c r="A162" s="31"/>
      <c r="B162" s="32"/>
      <c r="C162" s="184" t="s">
        <v>485</v>
      </c>
      <c r="D162" s="184" t="s">
        <v>135</v>
      </c>
      <c r="E162" s="185" t="s">
        <v>1122</v>
      </c>
      <c r="F162" s="186" t="s">
        <v>1123</v>
      </c>
      <c r="G162" s="187" t="s">
        <v>1243</v>
      </c>
      <c r="H162" s="188">
        <v>1</v>
      </c>
      <c r="I162" s="189"/>
      <c r="J162" s="190">
        <f>ROUND(I162*H162,2)</f>
        <v>0</v>
      </c>
      <c r="K162" s="191"/>
      <c r="L162" s="36"/>
      <c r="M162" s="192" t="s">
        <v>1</v>
      </c>
      <c r="N162" s="193" t="s">
        <v>40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204</v>
      </c>
      <c r="AT162" s="196" t="s">
        <v>135</v>
      </c>
      <c r="AU162" s="196" t="s">
        <v>85</v>
      </c>
      <c r="AY162" s="14" t="s">
        <v>132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83</v>
      </c>
      <c r="BK162" s="197">
        <f>ROUND(I162*H162,2)</f>
        <v>0</v>
      </c>
      <c r="BL162" s="14" t="s">
        <v>204</v>
      </c>
      <c r="BM162" s="196" t="s">
        <v>1244</v>
      </c>
    </row>
    <row r="163" spans="1:65" s="12" customFormat="1" ht="22.9" customHeight="1">
      <c r="B163" s="168"/>
      <c r="C163" s="169"/>
      <c r="D163" s="170" t="s">
        <v>74</v>
      </c>
      <c r="E163" s="182" t="s">
        <v>1245</v>
      </c>
      <c r="F163" s="182" t="s">
        <v>1246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</v>
      </c>
      <c r="S163" s="176"/>
      <c r="T163" s="178">
        <f>T164</f>
        <v>0</v>
      </c>
      <c r="AR163" s="179" t="s">
        <v>319</v>
      </c>
      <c r="AT163" s="180" t="s">
        <v>74</v>
      </c>
      <c r="AU163" s="180" t="s">
        <v>83</v>
      </c>
      <c r="AY163" s="179" t="s">
        <v>132</v>
      </c>
      <c r="BK163" s="181">
        <f>BK164</f>
        <v>0</v>
      </c>
    </row>
    <row r="164" spans="1:65" s="2" customFormat="1" ht="16.5" customHeight="1">
      <c r="A164" s="31"/>
      <c r="B164" s="32"/>
      <c r="C164" s="184" t="s">
        <v>315</v>
      </c>
      <c r="D164" s="184" t="s">
        <v>135</v>
      </c>
      <c r="E164" s="185" t="s">
        <v>1247</v>
      </c>
      <c r="F164" s="186" t="s">
        <v>1248</v>
      </c>
      <c r="G164" s="187" t="s">
        <v>1243</v>
      </c>
      <c r="H164" s="188">
        <v>1</v>
      </c>
      <c r="I164" s="189"/>
      <c r="J164" s="190">
        <f>ROUND(I164*H164,2)</f>
        <v>0</v>
      </c>
      <c r="K164" s="191"/>
      <c r="L164" s="36"/>
      <c r="M164" s="209" t="s">
        <v>1</v>
      </c>
      <c r="N164" s="210" t="s">
        <v>40</v>
      </c>
      <c r="O164" s="21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204</v>
      </c>
      <c r="AT164" s="196" t="s">
        <v>135</v>
      </c>
      <c r="AU164" s="196" t="s">
        <v>85</v>
      </c>
      <c r="AY164" s="14" t="s">
        <v>132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83</v>
      </c>
      <c r="BK164" s="197">
        <f>ROUND(I164*H164,2)</f>
        <v>0</v>
      </c>
      <c r="BL164" s="14" t="s">
        <v>204</v>
      </c>
      <c r="BM164" s="196" t="s">
        <v>1249</v>
      </c>
    </row>
    <row r="165" spans="1:65" s="2" customFormat="1" ht="6.95" customHeight="1">
      <c r="A165" s="31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36"/>
      <c r="M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</sheetData>
  <sheetProtection algorithmName="SHA-512" hashValue="dIsRUjSwXFVxRIrRCDjDc6fbYdzDenwJCKBt3SCK4U3YBgnt108Jju33jYXclkSxiGbyvZ7uBVTau9K2RmV5LA==" saltValue="ly4QiHKZAwv2o3huVo6FsP3Vpb4bzsSWyYGBkVOw80SHq3f5rdHrKhCwxEjbt8cUHrtZtW6YnVV04F13yHpGSg==" spinCount="100000" sheet="1" objects="1" scenarios="1" formatColumns="0" formatRows="0" autoFilter="0"/>
  <autoFilter ref="C125:K16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1-22 - SO 1 - STÁVAJÍCÍ O...</vt:lpstr>
      <vt:lpstr>2-22 - SO 2 - PŘÍSTAVBA O...</vt:lpstr>
      <vt:lpstr>3-22 - SO 3 - ROZVODY INŽ...</vt:lpstr>
      <vt:lpstr>4-22 - SO 4 - PŘELOŽKA FO...</vt:lpstr>
      <vt:lpstr>'1-22 - SO 1 - STÁVAJÍCÍ O...'!Názvy_tisku</vt:lpstr>
      <vt:lpstr>'2-22 - SO 2 - PŘÍSTAVBA O...'!Názvy_tisku</vt:lpstr>
      <vt:lpstr>'3-22 - SO 3 - ROZVODY INŽ...'!Názvy_tisku</vt:lpstr>
      <vt:lpstr>'4-22 - SO 4 - PŘELOŽKA FO...'!Názvy_tisku</vt:lpstr>
      <vt:lpstr>'Rekapitulace stavby'!Názvy_tisku</vt:lpstr>
      <vt:lpstr>'1-22 - SO 1 - STÁVAJÍCÍ O...'!Oblast_tisku</vt:lpstr>
      <vt:lpstr>'2-22 - SO 2 - PŘÍSTAVBA O...'!Oblast_tisku</vt:lpstr>
      <vt:lpstr>'3-22 - SO 3 - ROZVODY INŽ...'!Oblast_tisku</vt:lpstr>
      <vt:lpstr>'4-22 - SO 4 - PŘELOŽKA FO...'!Oblast_tisku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Pajk-PC\Pajk</dc:creator>
  <cp:lastModifiedBy>Pajk</cp:lastModifiedBy>
  <dcterms:created xsi:type="dcterms:W3CDTF">2022-05-26T13:35:03Z</dcterms:created>
  <dcterms:modified xsi:type="dcterms:W3CDTF">2022-05-26T13:36:18Z</dcterms:modified>
</cp:coreProperties>
</file>