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/>
  <mc:AlternateContent xmlns:mc="http://schemas.openxmlformats.org/markup-compatibility/2006">
    <mc:Choice Requires="x15">
      <x15ac:absPath xmlns:x15ac="http://schemas.microsoft.com/office/spreadsheetml/2010/11/ac" url="O:\SVĚTICE\PRV - Obec Světice - Parkové úpravy\"/>
    </mc:Choice>
  </mc:AlternateContent>
  <xr:revisionPtr revIDLastSave="0" documentId="8_{41CA9196-F160-4139-8939-1FAEB9D2EC38}" xr6:coauthVersionLast="47" xr6:coauthVersionMax="47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Rekapitulace stavby" sheetId="1" r:id="rId1"/>
    <sheet name="2016-212-01 - Přípojka vody" sheetId="2" r:id="rId2"/>
    <sheet name="2016-212-02 - Vsakování" sheetId="3" r:id="rId3"/>
    <sheet name="2016-212-03 - Mobiliář" sheetId="4" r:id="rId4"/>
    <sheet name="2016-212-04 - Příprava území" sheetId="5" r:id="rId5"/>
    <sheet name="2016-212-05 - Mlatové plochy" sheetId="6" r:id="rId6"/>
    <sheet name="2016-212-06 - Parkové úpravy" sheetId="7" r:id="rId7"/>
  </sheets>
  <definedNames>
    <definedName name="_xlnm.Print_Titles" localSheetId="1">'2016-212-01 - Přípojka vody'!$115:$115</definedName>
    <definedName name="_xlnm.Print_Titles" localSheetId="2">'2016-212-02 - Vsakování'!$114:$114</definedName>
    <definedName name="_xlnm.Print_Titles" localSheetId="3">'2016-212-03 - Mobiliář'!$111:$111</definedName>
    <definedName name="_xlnm.Print_Titles" localSheetId="4">'2016-212-04 - Příprava území'!$114:$114</definedName>
    <definedName name="_xlnm.Print_Titles" localSheetId="5">'2016-212-05 - Mlatové plochy'!$116:$116</definedName>
    <definedName name="_xlnm.Print_Titles" localSheetId="6">'2016-212-06 - Parkové úpravy'!$114:$114</definedName>
    <definedName name="_xlnm.Print_Titles" localSheetId="0">'Rekapitulace stavby'!$85:$85</definedName>
    <definedName name="_xlnm.Print_Area" localSheetId="1">'2016-212-01 - Přípojka vody'!$C$4:$Q$70,'2016-212-01 - Přípojka vody'!$C$76:$Q$99,'2016-212-01 - Přípojka vody'!$C$105:$Q$168</definedName>
    <definedName name="_xlnm.Print_Area" localSheetId="2">'2016-212-02 - Vsakování'!$C$4:$Q$70,'2016-212-02 - Vsakování'!$C$76:$Q$98,'2016-212-02 - Vsakování'!$C$104:$Q$141</definedName>
    <definedName name="_xlnm.Print_Area" localSheetId="3">'2016-212-03 - Mobiliář'!$C$4:$Q$70,'2016-212-03 - Mobiliář'!$C$76:$Q$95,'2016-212-03 - Mobiliář'!$C$101:$Q$121</definedName>
    <definedName name="_xlnm.Print_Area" localSheetId="4">'2016-212-04 - Příprava území'!$C$4:$Q$70,'2016-212-04 - Příprava území'!$C$76:$Q$98,'2016-212-04 - Příprava území'!$C$104:$Q$133</definedName>
    <definedName name="_xlnm.Print_Area" localSheetId="5">'2016-212-05 - Mlatové plochy'!$C$4:$Q$70,'2016-212-05 - Mlatové plochy'!$C$76:$Q$100,'2016-212-05 - Mlatové plochy'!$C$106:$Q$140</definedName>
    <definedName name="_xlnm.Print_Area" localSheetId="6">'2016-212-06 - Parkové úpravy'!$C$4:$Q$70,'2016-212-06 - Parkové úpravy'!$C$76:$Q$98,'2016-212-06 - Parkové úpravy'!$C$104:$Q$161</definedName>
    <definedName name="_xlnm.Print_Area" localSheetId="0">'Rekapitulace stavby'!$C$4:$AP$70,'Rekapitulace stavby'!$C$76:$AP$98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Y94" i="1" l="1"/>
  <c r="AX94" i="1"/>
  <c r="BC94" i="1"/>
  <c r="AW94" i="1"/>
  <c r="AS94" i="1"/>
  <c r="AY93" i="1"/>
  <c r="AX93" i="1"/>
  <c r="BI161" i="7"/>
  <c r="BH161" i="7"/>
  <c r="BG161" i="7"/>
  <c r="BF161" i="7"/>
  <c r="AA161" i="7"/>
  <c r="AA160" i="7" s="1"/>
  <c r="Y161" i="7"/>
  <c r="Y160" i="7" s="1"/>
  <c r="W161" i="7"/>
  <c r="W160" i="7" s="1"/>
  <c r="BK161" i="7"/>
  <c r="BK160" i="7" s="1"/>
  <c r="N160" i="7" s="1"/>
  <c r="N94" i="7" s="1"/>
  <c r="N161" i="7"/>
  <c r="BE161" i="7" s="1"/>
  <c r="BI159" i="7"/>
  <c r="BH159" i="7"/>
  <c r="BG159" i="7"/>
  <c r="BF159" i="7"/>
  <c r="AA159" i="7"/>
  <c r="Y159" i="7"/>
  <c r="W159" i="7"/>
  <c r="BK159" i="7"/>
  <c r="N159" i="7"/>
  <c r="BE159" i="7" s="1"/>
  <c r="BI158" i="7"/>
  <c r="BH158" i="7"/>
  <c r="BG158" i="7"/>
  <c r="BF158" i="7"/>
  <c r="BE158" i="7"/>
  <c r="AA158" i="7"/>
  <c r="Y158" i="7"/>
  <c r="W158" i="7"/>
  <c r="BK158" i="7"/>
  <c r="N158" i="7"/>
  <c r="BI157" i="7"/>
  <c r="BH157" i="7"/>
  <c r="BG157" i="7"/>
  <c r="BF157" i="7"/>
  <c r="BE157" i="7"/>
  <c r="AA157" i="7"/>
  <c r="Y157" i="7"/>
  <c r="W157" i="7"/>
  <c r="BK157" i="7"/>
  <c r="N157" i="7"/>
  <c r="BI156" i="7"/>
  <c r="BH156" i="7"/>
  <c r="BG156" i="7"/>
  <c r="BF156" i="7"/>
  <c r="BE156" i="7"/>
  <c r="AA156" i="7"/>
  <c r="Y156" i="7"/>
  <c r="W156" i="7"/>
  <c r="BK156" i="7"/>
  <c r="N156" i="7"/>
  <c r="BI155" i="7"/>
  <c r="BH155" i="7"/>
  <c r="BG155" i="7"/>
  <c r="BF155" i="7"/>
  <c r="BE155" i="7"/>
  <c r="AA155" i="7"/>
  <c r="Y155" i="7"/>
  <c r="W155" i="7"/>
  <c r="BK155" i="7"/>
  <c r="N155" i="7"/>
  <c r="BI154" i="7"/>
  <c r="BH154" i="7"/>
  <c r="BG154" i="7"/>
  <c r="BF154" i="7"/>
  <c r="BE154" i="7"/>
  <c r="AA154" i="7"/>
  <c r="AA153" i="7" s="1"/>
  <c r="Y154" i="7"/>
  <c r="Y153" i="7" s="1"/>
  <c r="W154" i="7"/>
  <c r="W153" i="7" s="1"/>
  <c r="BK154" i="7"/>
  <c r="BK153" i="7" s="1"/>
  <c r="N153" i="7" s="1"/>
  <c r="N93" i="7" s="1"/>
  <c r="N154" i="7"/>
  <c r="BI152" i="7"/>
  <c r="BH152" i="7"/>
  <c r="BG152" i="7"/>
  <c r="BF152" i="7"/>
  <c r="AA152" i="7"/>
  <c r="Y152" i="7"/>
  <c r="W152" i="7"/>
  <c r="BK152" i="7"/>
  <c r="N152" i="7"/>
  <c r="BE152" i="7" s="1"/>
  <c r="BI151" i="7"/>
  <c r="BH151" i="7"/>
  <c r="BG151" i="7"/>
  <c r="BF151" i="7"/>
  <c r="AA151" i="7"/>
  <c r="Y151" i="7"/>
  <c r="W151" i="7"/>
  <c r="BK151" i="7"/>
  <c r="N151" i="7"/>
  <c r="BE151" i="7" s="1"/>
  <c r="BI150" i="7"/>
  <c r="BH150" i="7"/>
  <c r="BG150" i="7"/>
  <c r="BF150" i="7"/>
  <c r="AA150" i="7"/>
  <c r="Y150" i="7"/>
  <c r="W150" i="7"/>
  <c r="BK150" i="7"/>
  <c r="N150" i="7"/>
  <c r="BE150" i="7" s="1"/>
  <c r="BI149" i="7"/>
  <c r="BH149" i="7"/>
  <c r="BG149" i="7"/>
  <c r="BF149" i="7"/>
  <c r="AA149" i="7"/>
  <c r="Y149" i="7"/>
  <c r="Y148" i="7" s="1"/>
  <c r="W149" i="7"/>
  <c r="BK149" i="7"/>
  <c r="BK148" i="7" s="1"/>
  <c r="N148" i="7" s="1"/>
  <c r="N92" i="7" s="1"/>
  <c r="N149" i="7"/>
  <c r="BE149" i="7" s="1"/>
  <c r="BI147" i="7"/>
  <c r="BH147" i="7"/>
  <c r="BG147" i="7"/>
  <c r="BF147" i="7"/>
  <c r="BE147" i="7"/>
  <c r="AA147" i="7"/>
  <c r="Y147" i="7"/>
  <c r="W147" i="7"/>
  <c r="BK147" i="7"/>
  <c r="N147" i="7"/>
  <c r="BI146" i="7"/>
  <c r="BH146" i="7"/>
  <c r="BG146" i="7"/>
  <c r="BF146" i="7"/>
  <c r="BE146" i="7"/>
  <c r="AA146" i="7"/>
  <c r="Y146" i="7"/>
  <c r="W146" i="7"/>
  <c r="BK146" i="7"/>
  <c r="N146" i="7"/>
  <c r="BI145" i="7"/>
  <c r="BH145" i="7"/>
  <c r="BG145" i="7"/>
  <c r="BF145" i="7"/>
  <c r="BE145" i="7"/>
  <c r="AA145" i="7"/>
  <c r="Y145" i="7"/>
  <c r="W145" i="7"/>
  <c r="BK145" i="7"/>
  <c r="N145" i="7"/>
  <c r="BI144" i="7"/>
  <c r="BH144" i="7"/>
  <c r="BG144" i="7"/>
  <c r="BF144" i="7"/>
  <c r="BE144" i="7"/>
  <c r="AA144" i="7"/>
  <c r="Y144" i="7"/>
  <c r="W144" i="7"/>
  <c r="BK144" i="7"/>
  <c r="N144" i="7"/>
  <c r="BI143" i="7"/>
  <c r="BH143" i="7"/>
  <c r="BG143" i="7"/>
  <c r="BF143" i="7"/>
  <c r="BE143" i="7"/>
  <c r="AA143" i="7"/>
  <c r="Y143" i="7"/>
  <c r="W143" i="7"/>
  <c r="BK143" i="7"/>
  <c r="N143" i="7"/>
  <c r="BI142" i="7"/>
  <c r="BH142" i="7"/>
  <c r="BG142" i="7"/>
  <c r="BF142" i="7"/>
  <c r="BE142" i="7"/>
  <c r="AA142" i="7"/>
  <c r="Y142" i="7"/>
  <c r="W142" i="7"/>
  <c r="BK142" i="7"/>
  <c r="N142" i="7"/>
  <c r="BI141" i="7"/>
  <c r="BH141" i="7"/>
  <c r="BG141" i="7"/>
  <c r="BF141" i="7"/>
  <c r="BE141" i="7"/>
  <c r="AA141" i="7"/>
  <c r="Y141" i="7"/>
  <c r="W141" i="7"/>
  <c r="BK141" i="7"/>
  <c r="N141" i="7"/>
  <c r="BI140" i="7"/>
  <c r="BH140" i="7"/>
  <c r="BG140" i="7"/>
  <c r="BF140" i="7"/>
  <c r="BE140" i="7"/>
  <c r="AA140" i="7"/>
  <c r="Y140" i="7"/>
  <c r="W140" i="7"/>
  <c r="BK140" i="7"/>
  <c r="N140" i="7"/>
  <c r="BI139" i="7"/>
  <c r="BH139" i="7"/>
  <c r="BG139" i="7"/>
  <c r="BF139" i="7"/>
  <c r="BE139" i="7"/>
  <c r="AA139" i="7"/>
  <c r="Y139" i="7"/>
  <c r="W139" i="7"/>
  <c r="BK139" i="7"/>
  <c r="N139" i="7"/>
  <c r="BI138" i="7"/>
  <c r="BH138" i="7"/>
  <c r="BG138" i="7"/>
  <c r="BF138" i="7"/>
  <c r="BE138" i="7"/>
  <c r="AA138" i="7"/>
  <c r="Y138" i="7"/>
  <c r="W138" i="7"/>
  <c r="BK138" i="7"/>
  <c r="N138" i="7"/>
  <c r="BI137" i="7"/>
  <c r="BH137" i="7"/>
  <c r="BG137" i="7"/>
  <c r="BF137" i="7"/>
  <c r="BE137" i="7"/>
  <c r="AA137" i="7"/>
  <c r="Y137" i="7"/>
  <c r="W137" i="7"/>
  <c r="BK137" i="7"/>
  <c r="N137" i="7"/>
  <c r="BI136" i="7"/>
  <c r="BH136" i="7"/>
  <c r="BG136" i="7"/>
  <c r="BF136" i="7"/>
  <c r="BE136" i="7"/>
  <c r="AA136" i="7"/>
  <c r="Y136" i="7"/>
  <c r="W136" i="7"/>
  <c r="BK136" i="7"/>
  <c r="N136" i="7"/>
  <c r="BI135" i="7"/>
  <c r="BH135" i="7"/>
  <c r="BG135" i="7"/>
  <c r="BF135" i="7"/>
  <c r="BE135" i="7"/>
  <c r="AA135" i="7"/>
  <c r="Y135" i="7"/>
  <c r="W135" i="7"/>
  <c r="BK135" i="7"/>
  <c r="N135" i="7"/>
  <c r="BI134" i="7"/>
  <c r="BH134" i="7"/>
  <c r="BG134" i="7"/>
  <c r="BF134" i="7"/>
  <c r="BE134" i="7"/>
  <c r="AA134" i="7"/>
  <c r="Y134" i="7"/>
  <c r="W134" i="7"/>
  <c r="BK134" i="7"/>
  <c r="N134" i="7"/>
  <c r="BI133" i="7"/>
  <c r="BH133" i="7"/>
  <c r="BG133" i="7"/>
  <c r="BF133" i="7"/>
  <c r="BE133" i="7"/>
  <c r="AA133" i="7"/>
  <c r="Y133" i="7"/>
  <c r="W133" i="7"/>
  <c r="BK133" i="7"/>
  <c r="N133" i="7"/>
  <c r="BI132" i="7"/>
  <c r="BH132" i="7"/>
  <c r="BG132" i="7"/>
  <c r="BF132" i="7"/>
  <c r="BE132" i="7"/>
  <c r="AA132" i="7"/>
  <c r="Y132" i="7"/>
  <c r="W132" i="7"/>
  <c r="BK132" i="7"/>
  <c r="N132" i="7"/>
  <c r="BI131" i="7"/>
  <c r="BH131" i="7"/>
  <c r="BG131" i="7"/>
  <c r="BF131" i="7"/>
  <c r="BE131" i="7"/>
  <c r="AA131" i="7"/>
  <c r="Y131" i="7"/>
  <c r="W131" i="7"/>
  <c r="BK131" i="7"/>
  <c r="N131" i="7"/>
  <c r="BI130" i="7"/>
  <c r="BH130" i="7"/>
  <c r="BG130" i="7"/>
  <c r="BF130" i="7"/>
  <c r="BE130" i="7"/>
  <c r="AA130" i="7"/>
  <c r="Y130" i="7"/>
  <c r="W130" i="7"/>
  <c r="BK130" i="7"/>
  <c r="N130" i="7"/>
  <c r="BI129" i="7"/>
  <c r="BH129" i="7"/>
  <c r="BG129" i="7"/>
  <c r="BF129" i="7"/>
  <c r="BE129" i="7"/>
  <c r="AA129" i="7"/>
  <c r="Y129" i="7"/>
  <c r="W129" i="7"/>
  <c r="BK129" i="7"/>
  <c r="N129" i="7"/>
  <c r="BI128" i="7"/>
  <c r="BH128" i="7"/>
  <c r="BG128" i="7"/>
  <c r="BF128" i="7"/>
  <c r="BE128" i="7"/>
  <c r="AA128" i="7"/>
  <c r="Y128" i="7"/>
  <c r="W128" i="7"/>
  <c r="BK128" i="7"/>
  <c r="N128" i="7"/>
  <c r="BI127" i="7"/>
  <c r="BH127" i="7"/>
  <c r="BG127" i="7"/>
  <c r="BF127" i="7"/>
  <c r="BE127" i="7"/>
  <c r="AA127" i="7"/>
  <c r="Y127" i="7"/>
  <c r="W127" i="7"/>
  <c r="BK127" i="7"/>
  <c r="N127" i="7"/>
  <c r="BI126" i="7"/>
  <c r="BH126" i="7"/>
  <c r="BG126" i="7"/>
  <c r="BF126" i="7"/>
  <c r="BE126" i="7"/>
  <c r="AA126" i="7"/>
  <c r="AA125" i="7" s="1"/>
  <c r="Y126" i="7"/>
  <c r="W126" i="7"/>
  <c r="W125" i="7" s="1"/>
  <c r="BK126" i="7"/>
  <c r="BK125" i="7" s="1"/>
  <c r="N125" i="7" s="1"/>
  <c r="N91" i="7" s="1"/>
  <c r="N126" i="7"/>
  <c r="BI124" i="7"/>
  <c r="BH124" i="7"/>
  <c r="BG124" i="7"/>
  <c r="BF124" i="7"/>
  <c r="AA124" i="7"/>
  <c r="Y124" i="7"/>
  <c r="W124" i="7"/>
  <c r="BK124" i="7"/>
  <c r="N124" i="7"/>
  <c r="BE124" i="7" s="1"/>
  <c r="BI123" i="7"/>
  <c r="BH123" i="7"/>
  <c r="BG123" i="7"/>
  <c r="BF123" i="7"/>
  <c r="AA123" i="7"/>
  <c r="Y123" i="7"/>
  <c r="W123" i="7"/>
  <c r="BK123" i="7"/>
  <c r="N123" i="7"/>
  <c r="BE123" i="7" s="1"/>
  <c r="BI122" i="7"/>
  <c r="BH122" i="7"/>
  <c r="BG122" i="7"/>
  <c r="BF122" i="7"/>
  <c r="AA122" i="7"/>
  <c r="Y122" i="7"/>
  <c r="W122" i="7"/>
  <c r="BK122" i="7"/>
  <c r="N122" i="7"/>
  <c r="BE122" i="7" s="1"/>
  <c r="BI121" i="7"/>
  <c r="BH121" i="7"/>
  <c r="BG121" i="7"/>
  <c r="BF121" i="7"/>
  <c r="AA121" i="7"/>
  <c r="Y121" i="7"/>
  <c r="W121" i="7"/>
  <c r="BK121" i="7"/>
  <c r="N121" i="7"/>
  <c r="BE121" i="7" s="1"/>
  <c r="BI120" i="7"/>
  <c r="BH120" i="7"/>
  <c r="BG120" i="7"/>
  <c r="BF120" i="7"/>
  <c r="AA120" i="7"/>
  <c r="Y120" i="7"/>
  <c r="W120" i="7"/>
  <c r="BK120" i="7"/>
  <c r="N120" i="7"/>
  <c r="BE120" i="7" s="1"/>
  <c r="BI119" i="7"/>
  <c r="BH119" i="7"/>
  <c r="BG119" i="7"/>
  <c r="BF119" i="7"/>
  <c r="AA119" i="7"/>
  <c r="Y119" i="7"/>
  <c r="W119" i="7"/>
  <c r="BK119" i="7"/>
  <c r="N119" i="7"/>
  <c r="BE119" i="7" s="1"/>
  <c r="BI118" i="7"/>
  <c r="H36" i="7" s="1"/>
  <c r="BD93" i="1" s="1"/>
  <c r="BH118" i="7"/>
  <c r="BG118" i="7"/>
  <c r="BF118" i="7"/>
  <c r="AA118" i="7"/>
  <c r="AA117" i="7" s="1"/>
  <c r="Y118" i="7"/>
  <c r="W118" i="7"/>
  <c r="BK118" i="7"/>
  <c r="N118" i="7"/>
  <c r="BE118" i="7" s="1"/>
  <c r="H32" i="7" s="1"/>
  <c r="AZ93" i="1" s="1"/>
  <c r="M112" i="7"/>
  <c r="F112" i="7"/>
  <c r="M111" i="7"/>
  <c r="F111" i="7"/>
  <c r="F109" i="7"/>
  <c r="F107" i="7"/>
  <c r="M28" i="7"/>
  <c r="AS93" i="1" s="1"/>
  <c r="M84" i="7"/>
  <c r="M83" i="7"/>
  <c r="F83" i="7"/>
  <c r="F81" i="7"/>
  <c r="F79" i="7"/>
  <c r="O15" i="7"/>
  <c r="E15" i="7"/>
  <c r="F84" i="7" s="1"/>
  <c r="O14" i="7"/>
  <c r="O9" i="7"/>
  <c r="M109" i="7" s="1"/>
  <c r="F6" i="7"/>
  <c r="Y131" i="6"/>
  <c r="AY92" i="1"/>
  <c r="AX92" i="1"/>
  <c r="BI140" i="6"/>
  <c r="BH140" i="6"/>
  <c r="BG140" i="6"/>
  <c r="BF140" i="6"/>
  <c r="BE140" i="6"/>
  <c r="AA140" i="6"/>
  <c r="AA139" i="6" s="1"/>
  <c r="Y140" i="6"/>
  <c r="Y139" i="6" s="1"/>
  <c r="W140" i="6"/>
  <c r="W139" i="6" s="1"/>
  <c r="BK140" i="6"/>
  <c r="BK139" i="6" s="1"/>
  <c r="N139" i="6" s="1"/>
  <c r="N96" i="6" s="1"/>
  <c r="N140" i="6"/>
  <c r="BI138" i="6"/>
  <c r="BH138" i="6"/>
  <c r="BG138" i="6"/>
  <c r="BF138" i="6"/>
  <c r="AA138" i="6"/>
  <c r="Y138" i="6"/>
  <c r="W138" i="6"/>
  <c r="BK138" i="6"/>
  <c r="N138" i="6"/>
  <c r="BE138" i="6" s="1"/>
  <c r="BI137" i="6"/>
  <c r="BH137" i="6"/>
  <c r="BG137" i="6"/>
  <c r="BF137" i="6"/>
  <c r="AA137" i="6"/>
  <c r="Y137" i="6"/>
  <c r="W137" i="6"/>
  <c r="BK137" i="6"/>
  <c r="N137" i="6"/>
  <c r="BE137" i="6" s="1"/>
  <c r="BI136" i="6"/>
  <c r="BH136" i="6"/>
  <c r="BG136" i="6"/>
  <c r="BF136" i="6"/>
  <c r="AA136" i="6"/>
  <c r="Y136" i="6"/>
  <c r="W136" i="6"/>
  <c r="BK136" i="6"/>
  <c r="N136" i="6"/>
  <c r="BE136" i="6" s="1"/>
  <c r="BI134" i="6"/>
  <c r="BH134" i="6"/>
  <c r="BG134" i="6"/>
  <c r="BF134" i="6"/>
  <c r="AA134" i="6"/>
  <c r="Y134" i="6"/>
  <c r="W134" i="6"/>
  <c r="BK134" i="6"/>
  <c r="N134" i="6"/>
  <c r="BE134" i="6" s="1"/>
  <c r="BI133" i="6"/>
  <c r="BH133" i="6"/>
  <c r="BG133" i="6"/>
  <c r="BF133" i="6"/>
  <c r="AA133" i="6"/>
  <c r="Y133" i="6"/>
  <c r="W133" i="6"/>
  <c r="BK133" i="6"/>
  <c r="N133" i="6"/>
  <c r="BE133" i="6" s="1"/>
  <c r="BI132" i="6"/>
  <c r="BH132" i="6"/>
  <c r="BG132" i="6"/>
  <c r="BF132" i="6"/>
  <c r="AA132" i="6"/>
  <c r="Y132" i="6"/>
  <c r="W132" i="6"/>
  <c r="W131" i="6" s="1"/>
  <c r="BK132" i="6"/>
  <c r="BK131" i="6" s="1"/>
  <c r="N131" i="6" s="1"/>
  <c r="N94" i="6" s="1"/>
  <c r="N132" i="6"/>
  <c r="BE132" i="6" s="1"/>
  <c r="BI130" i="6"/>
  <c r="BH130" i="6"/>
  <c r="BG130" i="6"/>
  <c r="BF130" i="6"/>
  <c r="AA130" i="6"/>
  <c r="AA129" i="6" s="1"/>
  <c r="Y130" i="6"/>
  <c r="Y129" i="6" s="1"/>
  <c r="W130" i="6"/>
  <c r="W129" i="6" s="1"/>
  <c r="BK130" i="6"/>
  <c r="BK129" i="6" s="1"/>
  <c r="N129" i="6" s="1"/>
  <c r="N93" i="6" s="1"/>
  <c r="N130" i="6"/>
  <c r="BE130" i="6" s="1"/>
  <c r="BI128" i="6"/>
  <c r="BH128" i="6"/>
  <c r="BG128" i="6"/>
  <c r="BF128" i="6"/>
  <c r="BE128" i="6"/>
  <c r="AA128" i="6"/>
  <c r="Y128" i="6"/>
  <c r="W128" i="6"/>
  <c r="BK128" i="6"/>
  <c r="N128" i="6"/>
  <c r="BI127" i="6"/>
  <c r="BH127" i="6"/>
  <c r="BG127" i="6"/>
  <c r="BF127" i="6"/>
  <c r="BE127" i="6"/>
  <c r="AA127" i="6"/>
  <c r="AA126" i="6" s="1"/>
  <c r="Y127" i="6"/>
  <c r="W127" i="6"/>
  <c r="W126" i="6" s="1"/>
  <c r="BK127" i="6"/>
  <c r="N127" i="6"/>
  <c r="BI125" i="6"/>
  <c r="BH125" i="6"/>
  <c r="BG125" i="6"/>
  <c r="BF125" i="6"/>
  <c r="AA125" i="6"/>
  <c r="Y125" i="6"/>
  <c r="W125" i="6"/>
  <c r="BK125" i="6"/>
  <c r="N125" i="6"/>
  <c r="BE125" i="6" s="1"/>
  <c r="BI124" i="6"/>
  <c r="BH124" i="6"/>
  <c r="BG124" i="6"/>
  <c r="BF124" i="6"/>
  <c r="AA124" i="6"/>
  <c r="Y124" i="6"/>
  <c r="Y123" i="6" s="1"/>
  <c r="W124" i="6"/>
  <c r="BK124" i="6"/>
  <c r="BK123" i="6" s="1"/>
  <c r="N123" i="6" s="1"/>
  <c r="N91" i="6" s="1"/>
  <c r="N124" i="6"/>
  <c r="BE124" i="6" s="1"/>
  <c r="BI122" i="6"/>
  <c r="BH122" i="6"/>
  <c r="BG122" i="6"/>
  <c r="BF122" i="6"/>
  <c r="BE122" i="6"/>
  <c r="AA122" i="6"/>
  <c r="Y122" i="6"/>
  <c r="W122" i="6"/>
  <c r="BK122" i="6"/>
  <c r="N122" i="6"/>
  <c r="BI121" i="6"/>
  <c r="BH121" i="6"/>
  <c r="BG121" i="6"/>
  <c r="BF121" i="6"/>
  <c r="BE121" i="6"/>
  <c r="AA121" i="6"/>
  <c r="Y121" i="6"/>
  <c r="W121" i="6"/>
  <c r="BK121" i="6"/>
  <c r="N121" i="6"/>
  <c r="BI120" i="6"/>
  <c r="BH120" i="6"/>
  <c r="BG120" i="6"/>
  <c r="BF120" i="6"/>
  <c r="BE120" i="6"/>
  <c r="AA120" i="6"/>
  <c r="AA119" i="6" s="1"/>
  <c r="Y120" i="6"/>
  <c r="W120" i="6"/>
  <c r="W119" i="6" s="1"/>
  <c r="BK120" i="6"/>
  <c r="N120" i="6"/>
  <c r="M114" i="6"/>
  <c r="M113" i="6"/>
  <c r="F113" i="6"/>
  <c r="F111" i="6"/>
  <c r="F109" i="6"/>
  <c r="M28" i="6"/>
  <c r="AS92" i="1" s="1"/>
  <c r="M84" i="6"/>
  <c r="M83" i="6"/>
  <c r="F83" i="6"/>
  <c r="F81" i="6"/>
  <c r="F79" i="6"/>
  <c r="F78" i="6"/>
  <c r="O15" i="6"/>
  <c r="E15" i="6"/>
  <c r="F114" i="6" s="1"/>
  <c r="O14" i="6"/>
  <c r="O9" i="6"/>
  <c r="M81" i="6" s="1"/>
  <c r="F6" i="6"/>
  <c r="F108" i="6" s="1"/>
  <c r="BK127" i="5"/>
  <c r="N127" i="5" s="1"/>
  <c r="N92" i="5" s="1"/>
  <c r="AY91" i="1"/>
  <c r="AX91" i="1"/>
  <c r="BI133" i="5"/>
  <c r="BH133" i="5"/>
  <c r="BG133" i="5"/>
  <c r="BF133" i="5"/>
  <c r="AA133" i="5"/>
  <c r="AA132" i="5" s="1"/>
  <c r="Y133" i="5"/>
  <c r="Y132" i="5" s="1"/>
  <c r="W133" i="5"/>
  <c r="W132" i="5" s="1"/>
  <c r="BK133" i="5"/>
  <c r="BK132" i="5" s="1"/>
  <c r="N132" i="5" s="1"/>
  <c r="N94" i="5" s="1"/>
  <c r="N133" i="5"/>
  <c r="BE133" i="5" s="1"/>
  <c r="BI131" i="5"/>
  <c r="BH131" i="5"/>
  <c r="BG131" i="5"/>
  <c r="BF131" i="5"/>
  <c r="BE131" i="5"/>
  <c r="AA131" i="5"/>
  <c r="Y131" i="5"/>
  <c r="W131" i="5"/>
  <c r="BK131" i="5"/>
  <c r="N131" i="5"/>
  <c r="BI130" i="5"/>
  <c r="BH130" i="5"/>
  <c r="BG130" i="5"/>
  <c r="BF130" i="5"/>
  <c r="BE130" i="5"/>
  <c r="AA130" i="5"/>
  <c r="AA129" i="5" s="1"/>
  <c r="Y130" i="5"/>
  <c r="Y129" i="5" s="1"/>
  <c r="W130" i="5"/>
  <c r="W129" i="5" s="1"/>
  <c r="BK130" i="5"/>
  <c r="N130" i="5"/>
  <c r="BI128" i="5"/>
  <c r="BH128" i="5"/>
  <c r="BG128" i="5"/>
  <c r="BF128" i="5"/>
  <c r="AA128" i="5"/>
  <c r="AA127" i="5" s="1"/>
  <c r="Y128" i="5"/>
  <c r="Y127" i="5" s="1"/>
  <c r="W128" i="5"/>
  <c r="W127" i="5" s="1"/>
  <c r="BK128" i="5"/>
  <c r="N128" i="5"/>
  <c r="BE128" i="5" s="1"/>
  <c r="BI126" i="5"/>
  <c r="BH126" i="5"/>
  <c r="BG126" i="5"/>
  <c r="BF126" i="5"/>
  <c r="AA126" i="5"/>
  <c r="Y126" i="5"/>
  <c r="W126" i="5"/>
  <c r="BK126" i="5"/>
  <c r="N126" i="5"/>
  <c r="BE126" i="5" s="1"/>
  <c r="BI125" i="5"/>
  <c r="BH125" i="5"/>
  <c r="BG125" i="5"/>
  <c r="BF125" i="5"/>
  <c r="AA125" i="5"/>
  <c r="Y125" i="5"/>
  <c r="W125" i="5"/>
  <c r="BK125" i="5"/>
  <c r="N125" i="5"/>
  <c r="BE125" i="5" s="1"/>
  <c r="BI124" i="5"/>
  <c r="BH124" i="5"/>
  <c r="BG124" i="5"/>
  <c r="BF124" i="5"/>
  <c r="AA124" i="5"/>
  <c r="Y124" i="5"/>
  <c r="W124" i="5"/>
  <c r="BK124" i="5"/>
  <c r="N124" i="5"/>
  <c r="BE124" i="5" s="1"/>
  <c r="BI123" i="5"/>
  <c r="BH123" i="5"/>
  <c r="BG123" i="5"/>
  <c r="BF123" i="5"/>
  <c r="AA123" i="5"/>
  <c r="Y123" i="5"/>
  <c r="W123" i="5"/>
  <c r="BK123" i="5"/>
  <c r="N123" i="5"/>
  <c r="BE123" i="5" s="1"/>
  <c r="BI122" i="5"/>
  <c r="BH122" i="5"/>
  <c r="BG122" i="5"/>
  <c r="BF122" i="5"/>
  <c r="AA122" i="5"/>
  <c r="AA121" i="5" s="1"/>
  <c r="Y122" i="5"/>
  <c r="Y121" i="5" s="1"/>
  <c r="W122" i="5"/>
  <c r="BK122" i="5"/>
  <c r="N122" i="5"/>
  <c r="BE122" i="5" s="1"/>
  <c r="BI120" i="5"/>
  <c r="BH120" i="5"/>
  <c r="BG120" i="5"/>
  <c r="BF120" i="5"/>
  <c r="AA120" i="5"/>
  <c r="Y120" i="5"/>
  <c r="W120" i="5"/>
  <c r="BK120" i="5"/>
  <c r="N120" i="5"/>
  <c r="BE120" i="5" s="1"/>
  <c r="BI119" i="5"/>
  <c r="BH119" i="5"/>
  <c r="BG119" i="5"/>
  <c r="BF119" i="5"/>
  <c r="BE119" i="5"/>
  <c r="AA119" i="5"/>
  <c r="Y119" i="5"/>
  <c r="W119" i="5"/>
  <c r="BK119" i="5"/>
  <c r="N119" i="5"/>
  <c r="BI118" i="5"/>
  <c r="H36" i="5" s="1"/>
  <c r="BD91" i="1" s="1"/>
  <c r="BH118" i="5"/>
  <c r="BG118" i="5"/>
  <c r="BF118" i="5"/>
  <c r="AA118" i="5"/>
  <c r="AA117" i="5" s="1"/>
  <c r="Y118" i="5"/>
  <c r="W118" i="5"/>
  <c r="W117" i="5" s="1"/>
  <c r="BK118" i="5"/>
  <c r="N118" i="5"/>
  <c r="BE118" i="5" s="1"/>
  <c r="M112" i="5"/>
  <c r="F112" i="5"/>
  <c r="M111" i="5"/>
  <c r="F111" i="5"/>
  <c r="F109" i="5"/>
  <c r="F107" i="5"/>
  <c r="M28" i="5"/>
  <c r="AS91" i="1" s="1"/>
  <c r="M84" i="5"/>
  <c r="M83" i="5"/>
  <c r="F83" i="5"/>
  <c r="F81" i="5"/>
  <c r="F79" i="5"/>
  <c r="O15" i="5"/>
  <c r="E15" i="5"/>
  <c r="F84" i="5" s="1"/>
  <c r="O14" i="5"/>
  <c r="O9" i="5"/>
  <c r="M109" i="5" s="1"/>
  <c r="F6" i="5"/>
  <c r="AY90" i="1"/>
  <c r="AX90" i="1"/>
  <c r="AW90" i="1"/>
  <c r="BI121" i="4"/>
  <c r="BH121" i="4"/>
  <c r="BG121" i="4"/>
  <c r="BF121" i="4"/>
  <c r="BE121" i="4"/>
  <c r="AA121" i="4"/>
  <c r="AA120" i="4" s="1"/>
  <c r="Y121" i="4"/>
  <c r="Y120" i="4" s="1"/>
  <c r="W121" i="4"/>
  <c r="W120" i="4" s="1"/>
  <c r="BK121" i="4"/>
  <c r="BK120" i="4" s="1"/>
  <c r="N120" i="4" s="1"/>
  <c r="N91" i="4" s="1"/>
  <c r="N121" i="4"/>
  <c r="BI119" i="4"/>
  <c r="BH119" i="4"/>
  <c r="BG119" i="4"/>
  <c r="BF119" i="4"/>
  <c r="BE119" i="4"/>
  <c r="AA119" i="4"/>
  <c r="Y119" i="4"/>
  <c r="W119" i="4"/>
  <c r="BK119" i="4"/>
  <c r="N119" i="4"/>
  <c r="BI118" i="4"/>
  <c r="BH118" i="4"/>
  <c r="BG118" i="4"/>
  <c r="BF118" i="4"/>
  <c r="BE118" i="4"/>
  <c r="AA118" i="4"/>
  <c r="Y118" i="4"/>
  <c r="W118" i="4"/>
  <c r="BK118" i="4"/>
  <c r="N118" i="4"/>
  <c r="BI117" i="4"/>
  <c r="BH117" i="4"/>
  <c r="BG117" i="4"/>
  <c r="BF117" i="4"/>
  <c r="BE117" i="4"/>
  <c r="AA117" i="4"/>
  <c r="Y117" i="4"/>
  <c r="W117" i="4"/>
  <c r="BK117" i="4"/>
  <c r="N117" i="4"/>
  <c r="BI116" i="4"/>
  <c r="BH116" i="4"/>
  <c r="BG116" i="4"/>
  <c r="H34" i="4" s="1"/>
  <c r="BB90" i="1" s="1"/>
  <c r="BF116" i="4"/>
  <c r="M33" i="4" s="1"/>
  <c r="BE116" i="4"/>
  <c r="AA116" i="4"/>
  <c r="Y116" i="4"/>
  <c r="W116" i="4"/>
  <c r="BK116" i="4"/>
  <c r="N116" i="4"/>
  <c r="BI115" i="4"/>
  <c r="H36" i="4" s="1"/>
  <c r="BD90" i="1" s="1"/>
  <c r="BH115" i="4"/>
  <c r="H35" i="4" s="1"/>
  <c r="BC90" i="1" s="1"/>
  <c r="BG115" i="4"/>
  <c r="BF115" i="4"/>
  <c r="BE115" i="4"/>
  <c r="AV90" i="1" s="1"/>
  <c r="AA115" i="4"/>
  <c r="AA114" i="4" s="1"/>
  <c r="Y115" i="4"/>
  <c r="W115" i="4"/>
  <c r="W114" i="4" s="1"/>
  <c r="W113" i="4" s="1"/>
  <c r="W112" i="4" s="1"/>
  <c r="AU90" i="1" s="1"/>
  <c r="BK115" i="4"/>
  <c r="BK114" i="4" s="1"/>
  <c r="N115" i="4"/>
  <c r="M109" i="4"/>
  <c r="M108" i="4"/>
  <c r="F108" i="4"/>
  <c r="M106" i="4"/>
  <c r="F106" i="4"/>
  <c r="F104" i="4"/>
  <c r="M28" i="4"/>
  <c r="AS90" i="1" s="1"/>
  <c r="M84" i="4"/>
  <c r="M83" i="4"/>
  <c r="F83" i="4"/>
  <c r="F81" i="4"/>
  <c r="F79" i="4"/>
  <c r="O15" i="4"/>
  <c r="E15" i="4"/>
  <c r="F109" i="4" s="1"/>
  <c r="O14" i="4"/>
  <c r="O9" i="4"/>
  <c r="M81" i="4" s="1"/>
  <c r="F6" i="4"/>
  <c r="F103" i="4" s="1"/>
  <c r="AY89" i="1"/>
  <c r="AX89" i="1"/>
  <c r="BI141" i="3"/>
  <c r="BH141" i="3"/>
  <c r="BG141" i="3"/>
  <c r="BF141" i="3"/>
  <c r="BE141" i="3"/>
  <c r="AA141" i="3"/>
  <c r="Y141" i="3"/>
  <c r="W141" i="3"/>
  <c r="BK141" i="3"/>
  <c r="BK139" i="3" s="1"/>
  <c r="N139" i="3" s="1"/>
  <c r="N94" i="3" s="1"/>
  <c r="N141" i="3"/>
  <c r="BI140" i="3"/>
  <c r="BH140" i="3"/>
  <c r="BG140" i="3"/>
  <c r="BF140" i="3"/>
  <c r="AA140" i="3"/>
  <c r="Y140" i="3"/>
  <c r="W140" i="3"/>
  <c r="BK140" i="3"/>
  <c r="N140" i="3"/>
  <c r="BE140" i="3" s="1"/>
  <c r="BI138" i="3"/>
  <c r="BH138" i="3"/>
  <c r="BG138" i="3"/>
  <c r="BF138" i="3"/>
  <c r="BE138" i="3"/>
  <c r="AA138" i="3"/>
  <c r="Y138" i="3"/>
  <c r="W138" i="3"/>
  <c r="BK138" i="3"/>
  <c r="N138" i="3"/>
  <c r="BI137" i="3"/>
  <c r="BH137" i="3"/>
  <c r="BG137" i="3"/>
  <c r="BF137" i="3"/>
  <c r="AA137" i="3"/>
  <c r="Y137" i="3"/>
  <c r="W137" i="3"/>
  <c r="BK137" i="3"/>
  <c r="N137" i="3"/>
  <c r="BE137" i="3" s="1"/>
  <c r="BI136" i="3"/>
  <c r="BH136" i="3"/>
  <c r="BG136" i="3"/>
  <c r="BF136" i="3"/>
  <c r="AA136" i="3"/>
  <c r="Y136" i="3"/>
  <c r="Y135" i="3" s="1"/>
  <c r="W136" i="3"/>
  <c r="BK136" i="3"/>
  <c r="N136" i="3"/>
  <c r="BE136" i="3" s="1"/>
  <c r="BI134" i="3"/>
  <c r="BH134" i="3"/>
  <c r="BG134" i="3"/>
  <c r="BF134" i="3"/>
  <c r="BE134" i="3"/>
  <c r="AA134" i="3"/>
  <c r="AA133" i="3" s="1"/>
  <c r="Y134" i="3"/>
  <c r="Y133" i="3" s="1"/>
  <c r="W134" i="3"/>
  <c r="W133" i="3" s="1"/>
  <c r="BK134" i="3"/>
  <c r="BK133" i="3" s="1"/>
  <c r="N133" i="3" s="1"/>
  <c r="N92" i="3" s="1"/>
  <c r="N134" i="3"/>
  <c r="BI132" i="3"/>
  <c r="BH132" i="3"/>
  <c r="BG132" i="3"/>
  <c r="BF132" i="3"/>
  <c r="AA132" i="3"/>
  <c r="Y132" i="3"/>
  <c r="W132" i="3"/>
  <c r="BK132" i="3"/>
  <c r="N132" i="3"/>
  <c r="BE132" i="3" s="1"/>
  <c r="BI131" i="3"/>
  <c r="BH131" i="3"/>
  <c r="BG131" i="3"/>
  <c r="BF131" i="3"/>
  <c r="BE131" i="3"/>
  <c r="AA131" i="3"/>
  <c r="Y131" i="3"/>
  <c r="W131" i="3"/>
  <c r="BK131" i="3"/>
  <c r="N131" i="3"/>
  <c r="BI130" i="3"/>
  <c r="BH130" i="3"/>
  <c r="BG130" i="3"/>
  <c r="BF130" i="3"/>
  <c r="AA130" i="3"/>
  <c r="Y130" i="3"/>
  <c r="W130" i="3"/>
  <c r="BK130" i="3"/>
  <c r="N130" i="3"/>
  <c r="BE130" i="3" s="1"/>
  <c r="BI128" i="3"/>
  <c r="BH128" i="3"/>
  <c r="BG128" i="3"/>
  <c r="BF128" i="3"/>
  <c r="AA128" i="3"/>
  <c r="Y128" i="3"/>
  <c r="W128" i="3"/>
  <c r="BK128" i="3"/>
  <c r="N128" i="3"/>
  <c r="BE128" i="3" s="1"/>
  <c r="BI127" i="3"/>
  <c r="BH127" i="3"/>
  <c r="BG127" i="3"/>
  <c r="BF127" i="3"/>
  <c r="AA127" i="3"/>
  <c r="Y127" i="3"/>
  <c r="W127" i="3"/>
  <c r="BK127" i="3"/>
  <c r="N127" i="3"/>
  <c r="BE127" i="3" s="1"/>
  <c r="BI126" i="3"/>
  <c r="BH126" i="3"/>
  <c r="BG126" i="3"/>
  <c r="BF126" i="3"/>
  <c r="AA126" i="3"/>
  <c r="Y126" i="3"/>
  <c r="W126" i="3"/>
  <c r="BK126" i="3"/>
  <c r="N126" i="3"/>
  <c r="BE126" i="3" s="1"/>
  <c r="BI125" i="3"/>
  <c r="BH125" i="3"/>
  <c r="BG125" i="3"/>
  <c r="BF125" i="3"/>
  <c r="AA125" i="3"/>
  <c r="Y125" i="3"/>
  <c r="W125" i="3"/>
  <c r="BK125" i="3"/>
  <c r="N125" i="3"/>
  <c r="BE125" i="3" s="1"/>
  <c r="BI124" i="3"/>
  <c r="BH124" i="3"/>
  <c r="BG124" i="3"/>
  <c r="BF124" i="3"/>
  <c r="AA124" i="3"/>
  <c r="Y124" i="3"/>
  <c r="W124" i="3"/>
  <c r="BK124" i="3"/>
  <c r="N124" i="3"/>
  <c r="BE124" i="3" s="1"/>
  <c r="BI123" i="3"/>
  <c r="BH123" i="3"/>
  <c r="BG123" i="3"/>
  <c r="BF123" i="3"/>
  <c r="BE123" i="3"/>
  <c r="AA123" i="3"/>
  <c r="Y123" i="3"/>
  <c r="W123" i="3"/>
  <c r="BK123" i="3"/>
  <c r="N123" i="3"/>
  <c r="BI122" i="3"/>
  <c r="BH122" i="3"/>
  <c r="BG122" i="3"/>
  <c r="BF122" i="3"/>
  <c r="AA122" i="3"/>
  <c r="Y122" i="3"/>
  <c r="W122" i="3"/>
  <c r="BK122" i="3"/>
  <c r="N122" i="3"/>
  <c r="BE122" i="3" s="1"/>
  <c r="BI121" i="3"/>
  <c r="BH121" i="3"/>
  <c r="BG121" i="3"/>
  <c r="BF121" i="3"/>
  <c r="AA121" i="3"/>
  <c r="Y121" i="3"/>
  <c r="W121" i="3"/>
  <c r="BK121" i="3"/>
  <c r="N121" i="3"/>
  <c r="BE121" i="3" s="1"/>
  <c r="BI120" i="3"/>
  <c r="BH120" i="3"/>
  <c r="BG120" i="3"/>
  <c r="BF120" i="3"/>
  <c r="AA120" i="3"/>
  <c r="Y120" i="3"/>
  <c r="W120" i="3"/>
  <c r="BK120" i="3"/>
  <c r="N120" i="3"/>
  <c r="BE120" i="3" s="1"/>
  <c r="BI119" i="3"/>
  <c r="BH119" i="3"/>
  <c r="BG119" i="3"/>
  <c r="BF119" i="3"/>
  <c r="AA119" i="3"/>
  <c r="Y119" i="3"/>
  <c r="W119" i="3"/>
  <c r="BK119" i="3"/>
  <c r="N119" i="3"/>
  <c r="BE119" i="3" s="1"/>
  <c r="BI118" i="3"/>
  <c r="BH118" i="3"/>
  <c r="BG118" i="3"/>
  <c r="H34" i="3" s="1"/>
  <c r="BB89" i="1" s="1"/>
  <c r="BF118" i="3"/>
  <c r="AA118" i="3"/>
  <c r="Y118" i="3"/>
  <c r="W118" i="3"/>
  <c r="W117" i="3" s="1"/>
  <c r="BK118" i="3"/>
  <c r="N118" i="3"/>
  <c r="BE118" i="3" s="1"/>
  <c r="M112" i="3"/>
  <c r="F112" i="3"/>
  <c r="M111" i="3"/>
  <c r="F111" i="3"/>
  <c r="F109" i="3"/>
  <c r="F107" i="3"/>
  <c r="M28" i="3"/>
  <c r="AS89" i="1" s="1"/>
  <c r="M84" i="3"/>
  <c r="M83" i="3"/>
  <c r="F83" i="3"/>
  <c r="M81" i="3"/>
  <c r="F81" i="3"/>
  <c r="F79" i="3"/>
  <c r="O15" i="3"/>
  <c r="E15" i="3"/>
  <c r="F84" i="3" s="1"/>
  <c r="O14" i="3"/>
  <c r="O9" i="3"/>
  <c r="M109" i="3" s="1"/>
  <c r="F6" i="3"/>
  <c r="F106" i="3" s="1"/>
  <c r="AY88" i="1"/>
  <c r="AX88" i="1"/>
  <c r="BI168" i="2"/>
  <c r="BH168" i="2"/>
  <c r="BG168" i="2"/>
  <c r="BF168" i="2"/>
  <c r="AA168" i="2"/>
  <c r="Y168" i="2"/>
  <c r="W168" i="2"/>
  <c r="BK168" i="2"/>
  <c r="N168" i="2"/>
  <c r="BE168" i="2" s="1"/>
  <c r="BI167" i="2"/>
  <c r="BH167" i="2"/>
  <c r="BG167" i="2"/>
  <c r="BF167" i="2"/>
  <c r="AA167" i="2"/>
  <c r="Y167" i="2"/>
  <c r="Y165" i="2" s="1"/>
  <c r="Y164" i="2" s="1"/>
  <c r="W167" i="2"/>
  <c r="BK167" i="2"/>
  <c r="N167" i="2"/>
  <c r="BE167" i="2" s="1"/>
  <c r="BI166" i="2"/>
  <c r="BH166" i="2"/>
  <c r="BG166" i="2"/>
  <c r="BF166" i="2"/>
  <c r="AA166" i="2"/>
  <c r="AA165" i="2" s="1"/>
  <c r="AA164" i="2" s="1"/>
  <c r="Y166" i="2"/>
  <c r="W166" i="2"/>
  <c r="BK166" i="2"/>
  <c r="BK165" i="2" s="1"/>
  <c r="N165" i="2" s="1"/>
  <c r="N95" i="2" s="1"/>
  <c r="N166" i="2"/>
  <c r="BE166" i="2" s="1"/>
  <c r="BI163" i="2"/>
  <c r="BH163" i="2"/>
  <c r="BG163" i="2"/>
  <c r="BF163" i="2"/>
  <c r="BE163" i="2"/>
  <c r="AA163" i="2"/>
  <c r="AA162" i="2" s="1"/>
  <c r="Y163" i="2"/>
  <c r="Y162" i="2" s="1"/>
  <c r="W163" i="2"/>
  <c r="W162" i="2" s="1"/>
  <c r="BK163" i="2"/>
  <c r="BK162" i="2" s="1"/>
  <c r="N162" i="2" s="1"/>
  <c r="N93" i="2" s="1"/>
  <c r="N163" i="2"/>
  <c r="BI161" i="2"/>
  <c r="BH161" i="2"/>
  <c r="BG161" i="2"/>
  <c r="BF161" i="2"/>
  <c r="AA161" i="2"/>
  <c r="Y161" i="2"/>
  <c r="W161" i="2"/>
  <c r="BK161" i="2"/>
  <c r="N161" i="2"/>
  <c r="BE161" i="2" s="1"/>
  <c r="BI160" i="2"/>
  <c r="BH160" i="2"/>
  <c r="BG160" i="2"/>
  <c r="BF160" i="2"/>
  <c r="BE160" i="2"/>
  <c r="AA160" i="2"/>
  <c r="Y160" i="2"/>
  <c r="W160" i="2"/>
  <c r="BK160" i="2"/>
  <c r="N160" i="2"/>
  <c r="BI159" i="2"/>
  <c r="BH159" i="2"/>
  <c r="BG159" i="2"/>
  <c r="BF159" i="2"/>
  <c r="AA159" i="2"/>
  <c r="Y159" i="2"/>
  <c r="W159" i="2"/>
  <c r="BK159" i="2"/>
  <c r="N159" i="2"/>
  <c r="BE159" i="2" s="1"/>
  <c r="BI158" i="2"/>
  <c r="BH158" i="2"/>
  <c r="BG158" i="2"/>
  <c r="BF158" i="2"/>
  <c r="AA158" i="2"/>
  <c r="Y158" i="2"/>
  <c r="W158" i="2"/>
  <c r="BK158" i="2"/>
  <c r="N158" i="2"/>
  <c r="BE158" i="2" s="1"/>
  <c r="BI157" i="2"/>
  <c r="BH157" i="2"/>
  <c r="BG157" i="2"/>
  <c r="BF157" i="2"/>
  <c r="AA157" i="2"/>
  <c r="Y157" i="2"/>
  <c r="W157" i="2"/>
  <c r="BK157" i="2"/>
  <c r="N157" i="2"/>
  <c r="BE157" i="2" s="1"/>
  <c r="BI156" i="2"/>
  <c r="BH156" i="2"/>
  <c r="BG156" i="2"/>
  <c r="BF156" i="2"/>
  <c r="AA156" i="2"/>
  <c r="Y156" i="2"/>
  <c r="Y155" i="2" s="1"/>
  <c r="W156" i="2"/>
  <c r="BK156" i="2"/>
  <c r="N156" i="2"/>
  <c r="BE156" i="2" s="1"/>
  <c r="BI154" i="2"/>
  <c r="BH154" i="2"/>
  <c r="BG154" i="2"/>
  <c r="BF154" i="2"/>
  <c r="BE154" i="2"/>
  <c r="AA154" i="2"/>
  <c r="Y154" i="2"/>
  <c r="W154" i="2"/>
  <c r="BK154" i="2"/>
  <c r="N154" i="2"/>
  <c r="BI153" i="2"/>
  <c r="BH153" i="2"/>
  <c r="BG153" i="2"/>
  <c r="BF153" i="2"/>
  <c r="AA153" i="2"/>
  <c r="Y153" i="2"/>
  <c r="W153" i="2"/>
  <c r="BK153" i="2"/>
  <c r="N153" i="2"/>
  <c r="BE153" i="2" s="1"/>
  <c r="BI152" i="2"/>
  <c r="BH152" i="2"/>
  <c r="BG152" i="2"/>
  <c r="BF152" i="2"/>
  <c r="AA152" i="2"/>
  <c r="Y152" i="2"/>
  <c r="W152" i="2"/>
  <c r="BK152" i="2"/>
  <c r="N152" i="2"/>
  <c r="BE152" i="2" s="1"/>
  <c r="BI151" i="2"/>
  <c r="BH151" i="2"/>
  <c r="BG151" i="2"/>
  <c r="BF151" i="2"/>
  <c r="BE151" i="2"/>
  <c r="AA151" i="2"/>
  <c r="Y151" i="2"/>
  <c r="W151" i="2"/>
  <c r="BK151" i="2"/>
  <c r="N151" i="2"/>
  <c r="BI150" i="2"/>
  <c r="BH150" i="2"/>
  <c r="BG150" i="2"/>
  <c r="BF150" i="2"/>
  <c r="AA150" i="2"/>
  <c r="Y150" i="2"/>
  <c r="W150" i="2"/>
  <c r="BK150" i="2"/>
  <c r="N150" i="2"/>
  <c r="BE150" i="2" s="1"/>
  <c r="BI149" i="2"/>
  <c r="BH149" i="2"/>
  <c r="BG149" i="2"/>
  <c r="BF149" i="2"/>
  <c r="AA149" i="2"/>
  <c r="Y149" i="2"/>
  <c r="W149" i="2"/>
  <c r="BK149" i="2"/>
  <c r="N149" i="2"/>
  <c r="BE149" i="2" s="1"/>
  <c r="BI148" i="2"/>
  <c r="BH148" i="2"/>
  <c r="BG148" i="2"/>
  <c r="BF148" i="2"/>
  <c r="AA148" i="2"/>
  <c r="Y148" i="2"/>
  <c r="W148" i="2"/>
  <c r="BK148" i="2"/>
  <c r="N148" i="2"/>
  <c r="BE148" i="2" s="1"/>
  <c r="BI147" i="2"/>
  <c r="BH147" i="2"/>
  <c r="BG147" i="2"/>
  <c r="BF147" i="2"/>
  <c r="AA147" i="2"/>
  <c r="Y147" i="2"/>
  <c r="W147" i="2"/>
  <c r="BK147" i="2"/>
  <c r="N147" i="2"/>
  <c r="BE147" i="2" s="1"/>
  <c r="BI146" i="2"/>
  <c r="BH146" i="2"/>
  <c r="BG146" i="2"/>
  <c r="BF146" i="2"/>
  <c r="AA146" i="2"/>
  <c r="Y146" i="2"/>
  <c r="W146" i="2"/>
  <c r="BK146" i="2"/>
  <c r="N146" i="2"/>
  <c r="BE146" i="2" s="1"/>
  <c r="BI145" i="2"/>
  <c r="BH145" i="2"/>
  <c r="BG145" i="2"/>
  <c r="BF145" i="2"/>
  <c r="AA145" i="2"/>
  <c r="Y145" i="2"/>
  <c r="W145" i="2"/>
  <c r="BK145" i="2"/>
  <c r="N145" i="2"/>
  <c r="BE145" i="2" s="1"/>
  <c r="BI144" i="2"/>
  <c r="BH144" i="2"/>
  <c r="BG144" i="2"/>
  <c r="BF144" i="2"/>
  <c r="AA144" i="2"/>
  <c r="Y144" i="2"/>
  <c r="W144" i="2"/>
  <c r="BK144" i="2"/>
  <c r="N144" i="2"/>
  <c r="BE144" i="2" s="1"/>
  <c r="BI143" i="2"/>
  <c r="BH143" i="2"/>
  <c r="BG143" i="2"/>
  <c r="BF143" i="2"/>
  <c r="BE143" i="2"/>
  <c r="AA143" i="2"/>
  <c r="Y143" i="2"/>
  <c r="W143" i="2"/>
  <c r="BK143" i="2"/>
  <c r="N143" i="2"/>
  <c r="BI142" i="2"/>
  <c r="BH142" i="2"/>
  <c r="BG142" i="2"/>
  <c r="BF142" i="2"/>
  <c r="AA142" i="2"/>
  <c r="Y142" i="2"/>
  <c r="W142" i="2"/>
  <c r="BK142" i="2"/>
  <c r="N142" i="2"/>
  <c r="BE142" i="2" s="1"/>
  <c r="BI141" i="2"/>
  <c r="BH141" i="2"/>
  <c r="BG141" i="2"/>
  <c r="BF141" i="2"/>
  <c r="AA141" i="2"/>
  <c r="Y141" i="2"/>
  <c r="W141" i="2"/>
  <c r="BK141" i="2"/>
  <c r="N141" i="2"/>
  <c r="BE141" i="2" s="1"/>
  <c r="BI140" i="2"/>
  <c r="BH140" i="2"/>
  <c r="BG140" i="2"/>
  <c r="BF140" i="2"/>
  <c r="AA140" i="2"/>
  <c r="Y140" i="2"/>
  <c r="W140" i="2"/>
  <c r="BK140" i="2"/>
  <c r="BK139" i="2" s="1"/>
  <c r="N139" i="2" s="1"/>
  <c r="N91" i="2" s="1"/>
  <c r="N140" i="2"/>
  <c r="BE140" i="2" s="1"/>
  <c r="BI138" i="2"/>
  <c r="BH138" i="2"/>
  <c r="BG138" i="2"/>
  <c r="BF138" i="2"/>
  <c r="AA138" i="2"/>
  <c r="Y138" i="2"/>
  <c r="W138" i="2"/>
  <c r="BK138" i="2"/>
  <c r="N138" i="2"/>
  <c r="BE138" i="2" s="1"/>
  <c r="BI137" i="2"/>
  <c r="BH137" i="2"/>
  <c r="BG137" i="2"/>
  <c r="BF137" i="2"/>
  <c r="AA137" i="2"/>
  <c r="Y137" i="2"/>
  <c r="W137" i="2"/>
  <c r="BK137" i="2"/>
  <c r="N137" i="2"/>
  <c r="BE137" i="2" s="1"/>
  <c r="BI136" i="2"/>
  <c r="BH136" i="2"/>
  <c r="BG136" i="2"/>
  <c r="BF136" i="2"/>
  <c r="AA136" i="2"/>
  <c r="Y136" i="2"/>
  <c r="W136" i="2"/>
  <c r="BK136" i="2"/>
  <c r="N136" i="2"/>
  <c r="BE136" i="2" s="1"/>
  <c r="BI135" i="2"/>
  <c r="BH135" i="2"/>
  <c r="BG135" i="2"/>
  <c r="BF135" i="2"/>
  <c r="AA135" i="2"/>
  <c r="Y135" i="2"/>
  <c r="W135" i="2"/>
  <c r="BK135" i="2"/>
  <c r="N135" i="2"/>
  <c r="BE135" i="2" s="1"/>
  <c r="BI134" i="2"/>
  <c r="BH134" i="2"/>
  <c r="BG134" i="2"/>
  <c r="BF134" i="2"/>
  <c r="AA134" i="2"/>
  <c r="Y134" i="2"/>
  <c r="W134" i="2"/>
  <c r="BK134" i="2"/>
  <c r="N134" i="2"/>
  <c r="BE134" i="2" s="1"/>
  <c r="BI133" i="2"/>
  <c r="BH133" i="2"/>
  <c r="BG133" i="2"/>
  <c r="BF133" i="2"/>
  <c r="AA133" i="2"/>
  <c r="Y133" i="2"/>
  <c r="W133" i="2"/>
  <c r="BK133" i="2"/>
  <c r="N133" i="2"/>
  <c r="BE133" i="2" s="1"/>
  <c r="BI132" i="2"/>
  <c r="BH132" i="2"/>
  <c r="BG132" i="2"/>
  <c r="BF132" i="2"/>
  <c r="AA132" i="2"/>
  <c r="Y132" i="2"/>
  <c r="W132" i="2"/>
  <c r="BK132" i="2"/>
  <c r="N132" i="2"/>
  <c r="BE132" i="2" s="1"/>
  <c r="BI131" i="2"/>
  <c r="BH131" i="2"/>
  <c r="BG131" i="2"/>
  <c r="BF131" i="2"/>
  <c r="BE131" i="2"/>
  <c r="AA131" i="2"/>
  <c r="Y131" i="2"/>
  <c r="W131" i="2"/>
  <c r="BK131" i="2"/>
  <c r="N131" i="2"/>
  <c r="BI130" i="2"/>
  <c r="BH130" i="2"/>
  <c r="BG130" i="2"/>
  <c r="BF130" i="2"/>
  <c r="AA130" i="2"/>
  <c r="Y130" i="2"/>
  <c r="W130" i="2"/>
  <c r="BK130" i="2"/>
  <c r="N130" i="2"/>
  <c r="BE130" i="2" s="1"/>
  <c r="BI129" i="2"/>
  <c r="BH129" i="2"/>
  <c r="BG129" i="2"/>
  <c r="BF129" i="2"/>
  <c r="AA129" i="2"/>
  <c r="Y129" i="2"/>
  <c r="W129" i="2"/>
  <c r="BK129" i="2"/>
  <c r="N129" i="2"/>
  <c r="BE129" i="2" s="1"/>
  <c r="BI128" i="2"/>
  <c r="BH128" i="2"/>
  <c r="BG128" i="2"/>
  <c r="BF128" i="2"/>
  <c r="AA128" i="2"/>
  <c r="Y128" i="2"/>
  <c r="W128" i="2"/>
  <c r="BK128" i="2"/>
  <c r="N128" i="2"/>
  <c r="BE128" i="2" s="1"/>
  <c r="BI127" i="2"/>
  <c r="BH127" i="2"/>
  <c r="BG127" i="2"/>
  <c r="BF127" i="2"/>
  <c r="AA127" i="2"/>
  <c r="Y127" i="2"/>
  <c r="W127" i="2"/>
  <c r="BK127" i="2"/>
  <c r="N127" i="2"/>
  <c r="BE127" i="2" s="1"/>
  <c r="BI126" i="2"/>
  <c r="BH126" i="2"/>
  <c r="BG126" i="2"/>
  <c r="BF126" i="2"/>
  <c r="AA126" i="2"/>
  <c r="Y126" i="2"/>
  <c r="W126" i="2"/>
  <c r="BK126" i="2"/>
  <c r="N126" i="2"/>
  <c r="BE126" i="2" s="1"/>
  <c r="BI125" i="2"/>
  <c r="BH125" i="2"/>
  <c r="BG125" i="2"/>
  <c r="BF125" i="2"/>
  <c r="AA125" i="2"/>
  <c r="Y125" i="2"/>
  <c r="W125" i="2"/>
  <c r="BK125" i="2"/>
  <c r="N125" i="2"/>
  <c r="BE125" i="2" s="1"/>
  <c r="BI124" i="2"/>
  <c r="BH124" i="2"/>
  <c r="BG124" i="2"/>
  <c r="BF124" i="2"/>
  <c r="AA124" i="2"/>
  <c r="Y124" i="2"/>
  <c r="W124" i="2"/>
  <c r="BK124" i="2"/>
  <c r="N124" i="2"/>
  <c r="BE124" i="2" s="1"/>
  <c r="BI123" i="2"/>
  <c r="BH123" i="2"/>
  <c r="BG123" i="2"/>
  <c r="BF123" i="2"/>
  <c r="BE123" i="2"/>
  <c r="AA123" i="2"/>
  <c r="Y123" i="2"/>
  <c r="W123" i="2"/>
  <c r="BK123" i="2"/>
  <c r="N123" i="2"/>
  <c r="BI122" i="2"/>
  <c r="BH122" i="2"/>
  <c r="BG122" i="2"/>
  <c r="BF122" i="2"/>
  <c r="AA122" i="2"/>
  <c r="Y122" i="2"/>
  <c r="W122" i="2"/>
  <c r="BK122" i="2"/>
  <c r="N122" i="2"/>
  <c r="BE122" i="2" s="1"/>
  <c r="BI121" i="2"/>
  <c r="BH121" i="2"/>
  <c r="BG121" i="2"/>
  <c r="BF121" i="2"/>
  <c r="AA121" i="2"/>
  <c r="Y121" i="2"/>
  <c r="W121" i="2"/>
  <c r="BK121" i="2"/>
  <c r="N121" i="2"/>
  <c r="BE121" i="2" s="1"/>
  <c r="BI120" i="2"/>
  <c r="BH120" i="2"/>
  <c r="BG120" i="2"/>
  <c r="BF120" i="2"/>
  <c r="AA120" i="2"/>
  <c r="Y120" i="2"/>
  <c r="W120" i="2"/>
  <c r="BK120" i="2"/>
  <c r="N120" i="2"/>
  <c r="BE120" i="2" s="1"/>
  <c r="BI119" i="2"/>
  <c r="BH119" i="2"/>
  <c r="BG119" i="2"/>
  <c r="H34" i="2" s="1"/>
  <c r="BB88" i="1" s="1"/>
  <c r="BF119" i="2"/>
  <c r="AA119" i="2"/>
  <c r="AA118" i="2" s="1"/>
  <c r="Y119" i="2"/>
  <c r="W119" i="2"/>
  <c r="BK119" i="2"/>
  <c r="N119" i="2"/>
  <c r="BE119" i="2" s="1"/>
  <c r="M113" i="2"/>
  <c r="M112" i="2"/>
  <c r="F112" i="2"/>
  <c r="F110" i="2"/>
  <c r="F108" i="2"/>
  <c r="M28" i="2"/>
  <c r="AS88" i="1" s="1"/>
  <c r="M84" i="2"/>
  <c r="F84" i="2"/>
  <c r="M83" i="2"/>
  <c r="F83" i="2"/>
  <c r="F81" i="2"/>
  <c r="F79" i="2"/>
  <c r="O15" i="2"/>
  <c r="E15" i="2"/>
  <c r="F113" i="2" s="1"/>
  <c r="O14" i="2"/>
  <c r="O9" i="2"/>
  <c r="M81" i="2" s="1"/>
  <c r="F6" i="2"/>
  <c r="F107" i="2" s="1"/>
  <c r="AK27" i="1"/>
  <c r="AT90" i="1"/>
  <c r="AM83" i="1"/>
  <c r="L83" i="1"/>
  <c r="AM82" i="1"/>
  <c r="L82" i="1"/>
  <c r="AM80" i="1"/>
  <c r="L80" i="1"/>
  <c r="L78" i="1"/>
  <c r="L77" i="1"/>
  <c r="AA116" i="5" l="1"/>
  <c r="AA115" i="5" s="1"/>
  <c r="H34" i="7"/>
  <c r="BB93" i="1" s="1"/>
  <c r="BK118" i="2"/>
  <c r="H36" i="2"/>
  <c r="BD88" i="1" s="1"/>
  <c r="Y139" i="2"/>
  <c r="M33" i="2"/>
  <c r="AW88" i="1" s="1"/>
  <c r="BK155" i="2"/>
  <c r="N155" i="2" s="1"/>
  <c r="N92" i="2" s="1"/>
  <c r="Y129" i="3"/>
  <c r="Y139" i="3"/>
  <c r="W139" i="3"/>
  <c r="F84" i="4"/>
  <c r="M81" i="5"/>
  <c r="F84" i="6"/>
  <c r="W123" i="6"/>
  <c r="BK135" i="6"/>
  <c r="N135" i="6" s="1"/>
  <c r="N95" i="6" s="1"/>
  <c r="M81" i="7"/>
  <c r="BK117" i="7"/>
  <c r="W148" i="7"/>
  <c r="BA94" i="1"/>
  <c r="W118" i="2"/>
  <c r="H33" i="2"/>
  <c r="BA88" i="1" s="1"/>
  <c r="AA139" i="2"/>
  <c r="W155" i="2"/>
  <c r="AA155" i="2"/>
  <c r="H32" i="3"/>
  <c r="AZ89" i="1" s="1"/>
  <c r="AA117" i="3"/>
  <c r="AA129" i="3"/>
  <c r="W135" i="3"/>
  <c r="AA139" i="3"/>
  <c r="Y114" i="4"/>
  <c r="Y113" i="4" s="1"/>
  <c r="Y112" i="4" s="1"/>
  <c r="H34" i="5"/>
  <c r="BB91" i="1" s="1"/>
  <c r="W121" i="5"/>
  <c r="W116" i="5" s="1"/>
  <c r="W115" i="5" s="1"/>
  <c r="AU91" i="1" s="1"/>
  <c r="BK119" i="6"/>
  <c r="H32" i="6"/>
  <c r="AZ92" i="1" s="1"/>
  <c r="H36" i="6"/>
  <c r="BD92" i="1" s="1"/>
  <c r="Y119" i="6"/>
  <c r="BK126" i="6"/>
  <c r="N126" i="6" s="1"/>
  <c r="N92" i="6" s="1"/>
  <c r="AA131" i="6"/>
  <c r="W135" i="6"/>
  <c r="AS87" i="1"/>
  <c r="AA113" i="4"/>
  <c r="AA112" i="4" s="1"/>
  <c r="Y117" i="5"/>
  <c r="Y116" i="5" s="1"/>
  <c r="Y115" i="5" s="1"/>
  <c r="H35" i="5"/>
  <c r="BC91" i="1" s="1"/>
  <c r="H35" i="6"/>
  <c r="BC92" i="1" s="1"/>
  <c r="Y135" i="6"/>
  <c r="Y117" i="7"/>
  <c r="AA148" i="7"/>
  <c r="BK117" i="2"/>
  <c r="N118" i="2"/>
  <c r="N90" i="2" s="1"/>
  <c r="H32" i="2"/>
  <c r="AZ88" i="1" s="1"/>
  <c r="M110" i="2"/>
  <c r="BK164" i="2"/>
  <c r="N164" i="2" s="1"/>
  <c r="N94" i="2" s="1"/>
  <c r="F78" i="2"/>
  <c r="Y118" i="2"/>
  <c r="Y117" i="2" s="1"/>
  <c r="Y116" i="2" s="1"/>
  <c r="W139" i="2"/>
  <c r="W117" i="2" s="1"/>
  <c r="W116" i="2" s="1"/>
  <c r="AU88" i="1" s="1"/>
  <c r="F78" i="3"/>
  <c r="BK117" i="3"/>
  <c r="H36" i="3"/>
  <c r="BD89" i="1" s="1"/>
  <c r="BK129" i="3"/>
  <c r="N129" i="3" s="1"/>
  <c r="N91" i="3" s="1"/>
  <c r="AA135" i="3"/>
  <c r="AA116" i="3" s="1"/>
  <c r="AA115" i="3" s="1"/>
  <c r="H32" i="4"/>
  <c r="AZ90" i="1" s="1"/>
  <c r="AV91" i="1"/>
  <c r="H32" i="5"/>
  <c r="AZ91" i="1" s="1"/>
  <c r="AV88" i="1"/>
  <c r="AT88" i="1" s="1"/>
  <c r="N119" i="6"/>
  <c r="N90" i="6" s="1"/>
  <c r="BK118" i="6"/>
  <c r="H35" i="2"/>
  <c r="BC88" i="1" s="1"/>
  <c r="W165" i="2"/>
  <c r="W164" i="2" s="1"/>
  <c r="Y117" i="3"/>
  <c r="Y116" i="3" s="1"/>
  <c r="Y115" i="3" s="1"/>
  <c r="H35" i="3"/>
  <c r="BC89" i="1" s="1"/>
  <c r="W129" i="3"/>
  <c r="W116" i="3" s="1"/>
  <c r="W115" i="3" s="1"/>
  <c r="AU89" i="1" s="1"/>
  <c r="BK135" i="3"/>
  <c r="N135" i="3" s="1"/>
  <c r="N93" i="3" s="1"/>
  <c r="BK113" i="4"/>
  <c r="N114" i="4"/>
  <c r="N90" i="4" s="1"/>
  <c r="AV92" i="1"/>
  <c r="W117" i="7"/>
  <c r="W116" i="7" s="1"/>
  <c r="W115" i="7" s="1"/>
  <c r="AU93" i="1" s="1"/>
  <c r="AA117" i="2"/>
  <c r="AA116" i="2" s="1"/>
  <c r="AV89" i="1"/>
  <c r="F78" i="5"/>
  <c r="F106" i="5"/>
  <c r="M33" i="3"/>
  <c r="AW89" i="1" s="1"/>
  <c r="H33" i="3"/>
  <c r="BA89" i="1" s="1"/>
  <c r="N117" i="7"/>
  <c r="N90" i="7" s="1"/>
  <c r="BK116" i="7"/>
  <c r="M33" i="7"/>
  <c r="AW93" i="1" s="1"/>
  <c r="BD94" i="1"/>
  <c r="F78" i="4"/>
  <c r="H33" i="4"/>
  <c r="BA90" i="1" s="1"/>
  <c r="BK121" i="5"/>
  <c r="N121" i="5" s="1"/>
  <c r="N91" i="5" s="1"/>
  <c r="BK129" i="5"/>
  <c r="N129" i="5" s="1"/>
  <c r="N93" i="5" s="1"/>
  <c r="H34" i="6"/>
  <c r="BB92" i="1" s="1"/>
  <c r="Y126" i="6"/>
  <c r="Y118" i="6" s="1"/>
  <c r="Y117" i="6" s="1"/>
  <c r="AA135" i="6"/>
  <c r="H35" i="7"/>
  <c r="BC93" i="1" s="1"/>
  <c r="AU94" i="1"/>
  <c r="M111" i="6"/>
  <c r="AV93" i="1"/>
  <c r="AA116" i="7"/>
  <c r="AA115" i="7" s="1"/>
  <c r="BB94" i="1"/>
  <c r="BK117" i="5"/>
  <c r="M33" i="5"/>
  <c r="AW91" i="1" s="1"/>
  <c r="H33" i="5"/>
  <c r="BA91" i="1" s="1"/>
  <c r="W118" i="6"/>
  <c r="W117" i="6" s="1"/>
  <c r="AU92" i="1" s="1"/>
  <c r="M33" i="6"/>
  <c r="AW92" i="1" s="1"/>
  <c r="AA123" i="6"/>
  <c r="F78" i="7"/>
  <c r="F106" i="7"/>
  <c r="Y125" i="7"/>
  <c r="Y116" i="7" s="1"/>
  <c r="Y115" i="7" s="1"/>
  <c r="AV94" i="1"/>
  <c r="AT94" i="1" s="1"/>
  <c r="AZ94" i="1"/>
  <c r="H33" i="6"/>
  <c r="BA92" i="1" s="1"/>
  <c r="H33" i="7"/>
  <c r="BA93" i="1" s="1"/>
  <c r="BB87" i="1" l="1"/>
  <c r="BA87" i="1"/>
  <c r="BD87" i="1"/>
  <c r="W35" i="1" s="1"/>
  <c r="AZ87" i="1"/>
  <c r="AV87" i="1" s="1"/>
  <c r="AA118" i="6"/>
  <c r="AA117" i="6" s="1"/>
  <c r="AW87" i="1"/>
  <c r="AK32" i="1" s="1"/>
  <c r="W32" i="1"/>
  <c r="AU87" i="1"/>
  <c r="AT91" i="1"/>
  <c r="N117" i="2"/>
  <c r="N89" i="2" s="1"/>
  <c r="BK116" i="2"/>
  <c r="N116" i="2" s="1"/>
  <c r="N88" i="2" s="1"/>
  <c r="N117" i="5"/>
  <c r="N90" i="5" s="1"/>
  <c r="BK116" i="5"/>
  <c r="AT89" i="1"/>
  <c r="AT92" i="1"/>
  <c r="BC87" i="1"/>
  <c r="BK116" i="3"/>
  <c r="N117" i="3"/>
  <c r="N90" i="3" s="1"/>
  <c r="AX87" i="1"/>
  <c r="W33" i="1"/>
  <c r="AT93" i="1"/>
  <c r="N116" i="7"/>
  <c r="N89" i="7" s="1"/>
  <c r="BK115" i="7"/>
  <c r="N115" i="7" s="1"/>
  <c r="N88" i="7" s="1"/>
  <c r="N113" i="4"/>
  <c r="N89" i="4" s="1"/>
  <c r="BK112" i="4"/>
  <c r="N112" i="4" s="1"/>
  <c r="N88" i="4" s="1"/>
  <c r="BK117" i="6"/>
  <c r="N117" i="6" s="1"/>
  <c r="N88" i="6" s="1"/>
  <c r="N118" i="6"/>
  <c r="N89" i="6" s="1"/>
  <c r="W31" i="1" l="1"/>
  <c r="N116" i="5"/>
  <c r="N89" i="5" s="1"/>
  <c r="BK115" i="5"/>
  <c r="N115" i="5" s="1"/>
  <c r="N88" i="5" s="1"/>
  <c r="M30" i="4"/>
  <c r="L95" i="4"/>
  <c r="N116" i="3"/>
  <c r="N89" i="3" s="1"/>
  <c r="BK115" i="3"/>
  <c r="N115" i="3" s="1"/>
  <c r="N88" i="3" s="1"/>
  <c r="L99" i="2"/>
  <c r="M30" i="2"/>
  <c r="AT87" i="1"/>
  <c r="M30" i="7"/>
  <c r="L98" i="7"/>
  <c r="W34" i="1"/>
  <c r="AY87" i="1"/>
  <c r="M30" i="6"/>
  <c r="L100" i="6"/>
  <c r="L98" i="3" l="1"/>
  <c r="M30" i="3"/>
  <c r="AG88" i="1"/>
  <c r="L38" i="7"/>
  <c r="AG93" i="1"/>
  <c r="AN93" i="1" s="1"/>
  <c r="AG90" i="1"/>
  <c r="AN90" i="1" s="1"/>
  <c r="L38" i="4"/>
  <c r="L98" i="5"/>
  <c r="M30" i="5"/>
  <c r="L38" i="6"/>
  <c r="AG92" i="1"/>
  <c r="AN92" i="1" s="1"/>
  <c r="AG91" i="1" l="1"/>
  <c r="AN91" i="1" s="1"/>
  <c r="L38" i="5"/>
  <c r="AG89" i="1"/>
  <c r="AN89" i="1" s="1"/>
  <c r="L38" i="3"/>
  <c r="AN88" i="1"/>
  <c r="AG94" i="1"/>
  <c r="AN94" i="1" s="1"/>
  <c r="AG87" i="1" l="1"/>
  <c r="AG98" i="1" l="1"/>
  <c r="AN87" i="1"/>
  <c r="AN98" i="1" s="1"/>
  <c r="AK29" i="1"/>
  <c r="AK37" i="1" s="1"/>
</calcChain>
</file>

<file path=xl/sharedStrings.xml><?xml version="1.0" encoding="utf-8"?>
<sst xmlns="http://schemas.openxmlformats.org/spreadsheetml/2006/main" count="3049" uniqueCount="582">
  <si>
    <t>2012</t>
  </si>
  <si>
    <t>List obsahuje: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</si>
  <si>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</si>
  <si>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</si>
  <si>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</si>
  <si>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</si>
  <si>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</si>
  <si>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</si>
  <si>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</si>
  <si>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</si>
  <si>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</si>
  <si>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</si>
  <si>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</si>
  <si>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</si>
  <si>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2016-212</t>
  </si>
  <si>
    <t>Stavba:</t>
  </si>
  <si>
    <t>Parkové úpravy na parcelách 379/1 a 379/2</t>
  </si>
  <si>
    <t>0,1</t>
  </si>
  <si>
    <t>JKSO:</t>
  </si>
  <si>
    <t>CC-CZ:</t>
  </si>
  <si>
    <t>1</t>
  </si>
  <si>
    <t>Místo:</t>
  </si>
  <si>
    <t>Nad Studánkou, parc.č. 379/1 a 379/2, Světice</t>
  </si>
  <si>
    <t>Datum:</t>
  </si>
  <si>
    <t>19. 12. 2016</t>
  </si>
  <si>
    <t>10</t>
  </si>
  <si>
    <t>100</t>
  </si>
  <si>
    <t>Objednatel:</t>
  </si>
  <si>
    <t>IČ:</t>
  </si>
  <si>
    <t>00240826</t>
  </si>
  <si>
    <t>Obec Světice, U Hřiště 151, Světice, 251 01 Říčany</t>
  </si>
  <si>
    <t>DIČ:</t>
  </si>
  <si>
    <t>Zhotovitel:</t>
  </si>
  <si>
    <t xml:space="preserve"> </t>
  </si>
  <si>
    <t>Projektant:</t>
  </si>
  <si>
    <t>45789371</t>
  </si>
  <si>
    <t>BML, spol. s r. o.Třebohostická 14, Praha 10</t>
  </si>
  <si>
    <t>True</t>
  </si>
  <si>
    <t>Zpracovatel:</t>
  </si>
  <si>
    <t>71909831</t>
  </si>
  <si>
    <t>Ing. Dana Mlejnková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</si>
  <si>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</si>
  <si>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</si>
  <si>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</si>
  <si>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</si>
  <si>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</si>
  <si>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</si>
  <si>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</si>
  <si>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</si>
  <si>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</si>
  <si>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</si>
  <si>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</si>
  <si>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</si>
  <si>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</si>
  <si>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</si>
  <si>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</si>
  <si>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</si>
  <si>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</si>
  <si>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</si>
  <si>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</si>
  <si>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</si>
  <si>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</si>
  <si>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</si>
  <si>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</si>
  <si>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</si>
  <si>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</si>
  <si>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</si>
  <si>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</si>
  <si>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</si>
  <si>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</si>
  <si>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</si>
  <si>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</si>
  <si>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</si>
  <si>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</si>
  <si>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</si>
  <si>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</si>
  <si>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</si>
  <si>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</si>
  <si>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</si>
  <si>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</si>
  <si>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</si>
  <si>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</si>
  <si>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</si>
  <si>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###NOIMPORT###</t>
  </si>
  <si>
    <t>IMPORT</t>
  </si>
  <si>
    <t>{9a6e2f7b-c41f-4dd5-99a0-de401a0e3d69}</t>
  </si>
  <si>
    <t>{00000000-0000-0000-0000-000000000000}</t>
  </si>
  <si>
    <t>2016-212-01</t>
  </si>
  <si>
    <t>Přípojka vody</t>
  </si>
  <si>
    <t>{812888b9-9e23-471a-b0d5-3ab49c6457ee}</t>
  </si>
  <si>
    <t>2016-212-02</t>
  </si>
  <si>
    <t>Vsakování</t>
  </si>
  <si>
    <t>{2e76dc68-3efd-4606-8661-1ffda3820c71}</t>
  </si>
  <si>
    <t>2016-212-03</t>
  </si>
  <si>
    <t>Mobiliář</t>
  </si>
  <si>
    <t>{86c0d529-91af-4e9a-8bbb-96838b1672bc}</t>
  </si>
  <si>
    <t>2016-212-04</t>
  </si>
  <si>
    <t>Příprava území</t>
  </si>
  <si>
    <t>{4cbd442e-ef82-4002-8644-93792c428a15}</t>
  </si>
  <si>
    <t>2016-212-05</t>
  </si>
  <si>
    <t>Mlatové plochy</t>
  </si>
  <si>
    <t>{a8f3d82e-f39f-4205-ab76-330e962390b0}</t>
  </si>
  <si>
    <t>2016-212-06</t>
  </si>
  <si>
    <t>Parkové úpravy</t>
  </si>
  <si>
    <t>{8788cc54-4202-4277-ade6-0f6b56d073b9}</t>
  </si>
  <si>
    <t>2016-212-07</t>
  </si>
  <si>
    <t>VRN</t>
  </si>
  <si>
    <t>{64b5c123-67c9-43eb-8727-cb12e9558c7a}</t>
  </si>
  <si>
    <t>2) Ostatní náklady ze souhrnného listu</t>
  </si>
  <si>
    <t>Procent. zadání_x000D_
[% nákladů rozpočtu]</t>
  </si>
  <si>
    <t>Zařazení nákladů</t>
  </si>
  <si>
    <t>Celkové náklady za stavbu 1) + 2)</t>
  </si>
  <si>
    <t>Zpět na list:</t>
  </si>
  <si>
    <t>2</t>
  </si>
  <si>
    <t>KRYCÍ LIST ROZPOČTU</t>
  </si>
  <si>
    <t>Objekt:</t>
  </si>
  <si>
    <t>2016-212-01 - Přípojka vody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</si>
  <si>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</si>
  <si>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</si>
  <si>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</si>
  <si>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</si>
  <si>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</si>
  <si>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</si>
  <si>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</si>
  <si>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  Práce a dodávky HSV</t>
  </si>
  <si>
    <t xml:space="preserve">    1-0 - Zemní práce- vodovodní  šachtice</t>
  </si>
  <si>
    <t xml:space="preserve">    1-1 - Zemní práce- vodovod 30 bm</t>
  </si>
  <si>
    <t xml:space="preserve">    8 - Trubní vedení</t>
  </si>
  <si>
    <t xml:space="preserve">    998 - Přesun hmot</t>
  </si>
  <si>
    <t>PSV - Práce a dodávky PSV</t>
  </si>
  <si>
    <t xml:space="preserve">    722 - Zdravotechnika -  vodovod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</si>
  <si>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</si>
  <si>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</si>
  <si>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</si>
  <si>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</si>
  <si>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</si>
  <si>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</si>
  <si>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</si>
  <si>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</si>
  <si>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</si>
  <si>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</si>
  <si>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</si>
  <si>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</si>
  <si>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</si>
  <si>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</si>
  <si>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</si>
  <si>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ROZPOCET</t>
  </si>
  <si>
    <t>K</t>
  </si>
  <si>
    <t>121101101</t>
  </si>
  <si>
    <t>Sejmutí ornice s přemístěním na vzdálenost do 50 m</t>
  </si>
  <si>
    <t>m3</t>
  </si>
  <si>
    <t>4</t>
  </si>
  <si>
    <t>-845279432</t>
  </si>
  <si>
    <t>131101101</t>
  </si>
  <si>
    <t>Hloubení jam nezapažených v hornině tř. 1 a 2 objemu do 100 m3</t>
  </si>
  <si>
    <t>888900869</t>
  </si>
  <si>
    <t>3</t>
  </si>
  <si>
    <t>161101101</t>
  </si>
  <si>
    <t>Svislé přemístění výkopku z horniny tř. 1 až 4 hl výkopu do 2,5 m</t>
  </si>
  <si>
    <t>-211920318</t>
  </si>
  <si>
    <t>162201102</t>
  </si>
  <si>
    <t>Vodorovné přemístění do 50 m výkopku/sypaniny z horniny tř. 1 až 4</t>
  </si>
  <si>
    <t>-1377421664</t>
  </si>
  <si>
    <t>5</t>
  </si>
  <si>
    <t>162701105</t>
  </si>
  <si>
    <t>Vodorovné přemístění do 10000 m výkopku/sypaniny z horniny tř. 1 až 4</t>
  </si>
  <si>
    <t>1519790882</t>
  </si>
  <si>
    <t>6</t>
  </si>
  <si>
    <t>162701109</t>
  </si>
  <si>
    <t>Příplatek k vodorovnému přemístění výkopku/sypaniny z horniny tř. 1 až 4 ZKD 1000 m přes 10000 m</t>
  </si>
  <si>
    <t>-660238576</t>
  </si>
  <si>
    <t>7</t>
  </si>
  <si>
    <t>167101101</t>
  </si>
  <si>
    <t>Nakládání výkopku z hornin tř. 1 až 4 do 100 m3</t>
  </si>
  <si>
    <t>-787146726</t>
  </si>
  <si>
    <t>8</t>
  </si>
  <si>
    <t>171201201</t>
  </si>
  <si>
    <t>Uložení sypaniny na skládky</t>
  </si>
  <si>
    <t>802098959</t>
  </si>
  <si>
    <t>9</t>
  </si>
  <si>
    <t>171201211</t>
  </si>
  <si>
    <t>Poplatek za uložení odpadu ze sypaniny na skládce (skládkovné)</t>
  </si>
  <si>
    <t>t</t>
  </si>
  <si>
    <t>-1244218900</t>
  </si>
  <si>
    <t>174101101</t>
  </si>
  <si>
    <t>Zásyp jam, šachet rýh nebo kolem objektů sypaninou se zhutněním</t>
  </si>
  <si>
    <t>-1537216021</t>
  </si>
  <si>
    <t>11</t>
  </si>
  <si>
    <t>182301123</t>
  </si>
  <si>
    <t>Rozprostření ornice pl do 500 m2 ve svahu přes 1:5 tl vrstvy do 200 mm</t>
  </si>
  <si>
    <t>m2</t>
  </si>
  <si>
    <t>501243057</t>
  </si>
  <si>
    <t>12</t>
  </si>
  <si>
    <t>215901101</t>
  </si>
  <si>
    <t>Zhutnění podloží z hornin soudržných do 92% PS nebo nesoudržných sypkých I(d) do 0,8</t>
  </si>
  <si>
    <t>-478883227</t>
  </si>
  <si>
    <t>13</t>
  </si>
  <si>
    <t>271572211</t>
  </si>
  <si>
    <t>Podsyp pod základové konstrukce se zhutněním z netříděného štěrkopísku</t>
  </si>
  <si>
    <t>-1502530241</t>
  </si>
  <si>
    <t>14</t>
  </si>
  <si>
    <t>M</t>
  </si>
  <si>
    <t>583373440</t>
  </si>
  <si>
    <t>štěrkopísek  (Hulín) frakce 0-32</t>
  </si>
  <si>
    <t>-2027842745</t>
  </si>
  <si>
    <t>273313511</t>
  </si>
  <si>
    <t>Základové desky z betonu tř. C 12/15</t>
  </si>
  <si>
    <t>905241582</t>
  </si>
  <si>
    <t>16</t>
  </si>
  <si>
    <t>452361111</t>
  </si>
  <si>
    <t>Výztuž podkladních desek nebo bloků nebo pražců otevřený výkop z betonářské oceli 10 216</t>
  </si>
  <si>
    <t>2054943553</t>
  </si>
  <si>
    <t>17</t>
  </si>
  <si>
    <t>893811163</t>
  </si>
  <si>
    <t>Osazení vodoměrné šachty kruhové z PP samonosné pro běžné zatížení průměru do 1,2 m hloubky do 1,6 m</t>
  </si>
  <si>
    <t>kus</t>
  </si>
  <si>
    <t>1550395399</t>
  </si>
  <si>
    <t>18</t>
  </si>
  <si>
    <t>562305940</t>
  </si>
  <si>
    <t>šachta vodoměrná samonosná kruhová typ VS K S 1,2/1,5 m</t>
  </si>
  <si>
    <t>-838037525</t>
  </si>
  <si>
    <t>19</t>
  </si>
  <si>
    <t>562306060</t>
  </si>
  <si>
    <t>poklop Hermelock PU + rám HDPE, HE 770B, D600 mm</t>
  </si>
  <si>
    <t>1740857401</t>
  </si>
  <si>
    <t>20</t>
  </si>
  <si>
    <t>562306160</t>
  </si>
  <si>
    <t>těsnění poklopu Hermelock S 770 pro HE 770B</t>
  </si>
  <si>
    <t>-1901697763</t>
  </si>
  <si>
    <t>-449093821</t>
  </si>
  <si>
    <t>22</t>
  </si>
  <si>
    <t>132101101</t>
  </si>
  <si>
    <t>Hloubení rýh šířky do 600 mm v hornině tř. 1 a 2 objemu do 100 m3</t>
  </si>
  <si>
    <t>-13682971</t>
  </si>
  <si>
    <t>23</t>
  </si>
  <si>
    <t>162201101</t>
  </si>
  <si>
    <t>Vodorovné přemístění do 20 m výkopku/sypaniny z horniny tř. 1 až 4</t>
  </si>
  <si>
    <t>-1243677685</t>
  </si>
  <si>
    <t>24</t>
  </si>
  <si>
    <t>-1393373663</t>
  </si>
  <si>
    <t>25</t>
  </si>
  <si>
    <t>-1774942264</t>
  </si>
  <si>
    <t>26</t>
  </si>
  <si>
    <t>-389820867</t>
  </si>
  <si>
    <t>27</t>
  </si>
  <si>
    <t>-419930729</t>
  </si>
  <si>
    <t>28</t>
  </si>
  <si>
    <t>2066833165</t>
  </si>
  <si>
    <t>29</t>
  </si>
  <si>
    <t>175151101</t>
  </si>
  <si>
    <t>Obsypání potrubí strojně sypaninou bez prohození, uloženou do 3 m</t>
  </si>
  <si>
    <t>1974726295</t>
  </si>
  <si>
    <t>30</t>
  </si>
  <si>
    <t>589811080</t>
  </si>
  <si>
    <t>recyklát směsný frakce 0/32</t>
  </si>
  <si>
    <t>1972728678</t>
  </si>
  <si>
    <t>31</t>
  </si>
  <si>
    <t>2147318823</t>
  </si>
  <si>
    <t>32</t>
  </si>
  <si>
    <t>-873875660</t>
  </si>
  <si>
    <t>33</t>
  </si>
  <si>
    <t>1356203316</t>
  </si>
  <si>
    <t>34</t>
  </si>
  <si>
    <t>451572111</t>
  </si>
  <si>
    <t>Lože pod potrubí otevřený výkop z kameniva drobného těženého</t>
  </si>
  <si>
    <t>88713772</t>
  </si>
  <si>
    <t>35</t>
  </si>
  <si>
    <t>899722114</t>
  </si>
  <si>
    <t>Krytí potrubí z plastů výstražnou fólií z PVC 40 cm</t>
  </si>
  <si>
    <t>m</t>
  </si>
  <si>
    <t>-1656197259</t>
  </si>
  <si>
    <t>36</t>
  </si>
  <si>
    <t>871161211</t>
  </si>
  <si>
    <t>Montáž potrubí z PE100 SDR 11 otevřený výkop svařovaných elektrotvarovkou D 32 x 3,0 mm</t>
  </si>
  <si>
    <t>-2045771836</t>
  </si>
  <si>
    <t>37</t>
  </si>
  <si>
    <t>286135950</t>
  </si>
  <si>
    <t>potrubí dvouvrstvé PE100 s 10% signalizační vrstvou, SDR 11, 32x3,0. L=12m</t>
  </si>
  <si>
    <t>1854216152</t>
  </si>
  <si>
    <t>38</t>
  </si>
  <si>
    <t>8912691.R</t>
  </si>
  <si>
    <t>Montáž - přípojení pítka</t>
  </si>
  <si>
    <t>-537491053</t>
  </si>
  <si>
    <t>39</t>
  </si>
  <si>
    <t>892233122</t>
  </si>
  <si>
    <t>Proplach a dezinfekce vodovodního potrubí DN od 40 do 70</t>
  </si>
  <si>
    <t>-817023619</t>
  </si>
  <si>
    <t>40</t>
  </si>
  <si>
    <t>892241111</t>
  </si>
  <si>
    <t>Tlaková zkouška vodou potrubí do 80</t>
  </si>
  <si>
    <t>-2119424156</t>
  </si>
  <si>
    <t>41</t>
  </si>
  <si>
    <t>892372111</t>
  </si>
  <si>
    <t>Zabezpečení konců potrubí DN do 300 při tlakových zkouškách vodou</t>
  </si>
  <si>
    <t>-1730526880</t>
  </si>
  <si>
    <t>42</t>
  </si>
  <si>
    <t>998276101</t>
  </si>
  <si>
    <t>Přesun hmot pro trubní vedení z trub z plastických hmot otevřený výkop</t>
  </si>
  <si>
    <t>-1263497740</t>
  </si>
  <si>
    <t>43</t>
  </si>
  <si>
    <t>722270102</t>
  </si>
  <si>
    <t>Sestava vodoměrová závitová G 1</t>
  </si>
  <si>
    <t>soubor</t>
  </si>
  <si>
    <t>-384742709</t>
  </si>
  <si>
    <t>44</t>
  </si>
  <si>
    <t>722270.R</t>
  </si>
  <si>
    <t>Osazení  výpustného ventilu</t>
  </si>
  <si>
    <t>-1037880514</t>
  </si>
  <si>
    <t>45</t>
  </si>
  <si>
    <t>722270.R1</t>
  </si>
  <si>
    <t>Osazení - pítko- Ocelové pítko bude osazeno dle montážního plánu výrobce</t>
  </si>
  <si>
    <t>-1597800216</t>
  </si>
  <si>
    <t>2016-212-02 - Vsakování</t>
  </si>
  <si>
    <t>HSV - Práce a dodávky HSV</t>
  </si>
  <si>
    <t xml:space="preserve">    1-4 -   Zemní práce- deštová kanalizace...trubní vedení - 10 m</t>
  </si>
  <si>
    <t xml:space="preserve">    2 - Zakládání</t>
  </si>
  <si>
    <t xml:space="preserve">    4 - Vodorovné konstrukce</t>
  </si>
  <si>
    <t>-1116524442</t>
  </si>
  <si>
    <t>461188498</t>
  </si>
  <si>
    <t>1359695343</t>
  </si>
  <si>
    <t>1839944506</t>
  </si>
  <si>
    <t>772737242</t>
  </si>
  <si>
    <t>-742913619</t>
  </si>
  <si>
    <t>1967660946</t>
  </si>
  <si>
    <t>855045538</t>
  </si>
  <si>
    <t>175111101</t>
  </si>
  <si>
    <t>Obsypání potrubí ručně sypaninou bez prohození, uloženou do 3 m</t>
  </si>
  <si>
    <t>-166167709</t>
  </si>
  <si>
    <t>153307738</t>
  </si>
  <si>
    <t>-1091724950</t>
  </si>
  <si>
    <t>211971110</t>
  </si>
  <si>
    <t>Zřízení opláštění žeber nebo trativodů geotextilií v rýze nebo zářezu sklonu do 1:2</t>
  </si>
  <si>
    <t>-218156927</t>
  </si>
  <si>
    <t>693112580</t>
  </si>
  <si>
    <t>geotextilie netkaná (polypropylen) PK-NONTEX  PP 300</t>
  </si>
  <si>
    <t>1426085934</t>
  </si>
  <si>
    <t>730293485</t>
  </si>
  <si>
    <t>451573111</t>
  </si>
  <si>
    <t>Lože pod potrubí otevřený výkop ze štěrkopísku</t>
  </si>
  <si>
    <t>-1270758952</t>
  </si>
  <si>
    <t>871275211</t>
  </si>
  <si>
    <t>Kanalizační potrubí z tvrdého PVC-systém KG tuhost třídy SN4 DN125</t>
  </si>
  <si>
    <t>-1110234185</t>
  </si>
  <si>
    <t>892271111</t>
  </si>
  <si>
    <t>Tlaková zkouška vodou potrubí DN 100 nebo 125</t>
  </si>
  <si>
    <t>-257494847</t>
  </si>
  <si>
    <t>1204107129</t>
  </si>
  <si>
    <t>596719317</t>
  </si>
  <si>
    <t>998276124</t>
  </si>
  <si>
    <t>Příplatek k přesunu hmot pro trubní vedení z trub z plastických hmot za zvětšený přesun do 500 m</t>
  </si>
  <si>
    <t>1677311808</t>
  </si>
  <si>
    <t>2016-212-03 - Mobiliář</t>
  </si>
  <si>
    <t xml:space="preserve">    93 - Různé dokončovací konstrukce a práce inženýrských staveb</t>
  </si>
  <si>
    <t>936104211</t>
  </si>
  <si>
    <t>Montáž odpadkového koše do betonové patky</t>
  </si>
  <si>
    <t>-1378951240</t>
  </si>
  <si>
    <t>749101220</t>
  </si>
  <si>
    <t>koš odpadkový plastový CLASSIC (+nádoba pro psí exkrementy), výška 75,5 cm, šířka 43,5 cm, obsah 50 l</t>
  </si>
  <si>
    <t>1426195250</t>
  </si>
  <si>
    <t>749101340</t>
  </si>
  <si>
    <t>koš odpadkový betonový BDK, výška 80 cm, rozměr 40 x 40 cm</t>
  </si>
  <si>
    <t>-1132245778</t>
  </si>
  <si>
    <t>936124112</t>
  </si>
  <si>
    <t>Montáž lavičky stabilní parkové se zabetonováním noh</t>
  </si>
  <si>
    <t>1016373630</t>
  </si>
  <si>
    <t>749101050.R</t>
  </si>
  <si>
    <t>Lavička ocelová pozinkovaná v kombinaci s dřevěným sedákem a opěradlem</t>
  </si>
  <si>
    <t>-957196231</t>
  </si>
  <si>
    <t>998231311</t>
  </si>
  <si>
    <t>Přesun hmot pro sadovnické a krajinářské úpravy vodorovně do 5000 m</t>
  </si>
  <si>
    <t>128533233</t>
  </si>
  <si>
    <t>2016-212-04 - Příprava území</t>
  </si>
  <si>
    <t xml:space="preserve">    11 - Zemní práce - přípravné a přidružené práce</t>
  </si>
  <si>
    <t xml:space="preserve">    16 - Zemní práce - přemístění výkopku</t>
  </si>
  <si>
    <t xml:space="preserve">    17 - Zemní práce - konstrukce ze zemin</t>
  </si>
  <si>
    <t xml:space="preserve">    18 - Zemní práce - povrchové úpravy terénu</t>
  </si>
  <si>
    <t>111212351</t>
  </si>
  <si>
    <t>Odstranění nevhodných dřevin do 100 m2 výšky nad 1m s odstraněním pařezů v rovině nebo svahu 1:5</t>
  </si>
  <si>
    <t>-1981867006</t>
  </si>
  <si>
    <t>112151112</t>
  </si>
  <si>
    <t>Směrové kácení stromů s rozřezáním a odvětvením D kmene do 300 mm</t>
  </si>
  <si>
    <t>923479360</t>
  </si>
  <si>
    <t>112201101</t>
  </si>
  <si>
    <t>Odstranění pařezů D do 300 mm</t>
  </si>
  <si>
    <t>1403997846</t>
  </si>
  <si>
    <t>162301415</t>
  </si>
  <si>
    <t>Vodorovné přemístění kmenů stromů jehličnatých do 5 km D kmene do 300 mm</t>
  </si>
  <si>
    <t>801586130</t>
  </si>
  <si>
    <t>162301421</t>
  </si>
  <si>
    <t>Vodorovné přemístění pařezů do 5 km D do 300 mm</t>
  </si>
  <si>
    <t>-895867840</t>
  </si>
  <si>
    <t>162301915</t>
  </si>
  <si>
    <t>Příplatek k vodorovnému přemístění kmenů stromů jehličnatých D kmene do 300 mm ZKD 5 km</t>
  </si>
  <si>
    <t>1216597976</t>
  </si>
  <si>
    <t>162301921</t>
  </si>
  <si>
    <t>Příplatek k vodorovnému přemístění pařezů D 300 mm ZKD 5 km</t>
  </si>
  <si>
    <t>1754647284</t>
  </si>
  <si>
    <t>162301501</t>
  </si>
  <si>
    <t>Vodorovné přemístění křovin do 5 km D kmene do 100 mm</t>
  </si>
  <si>
    <t>-1750630692</t>
  </si>
  <si>
    <t>174201201</t>
  </si>
  <si>
    <t>Zásyp jam po pařezech D pařezů do 300 mm</t>
  </si>
  <si>
    <t>-1785301029</t>
  </si>
  <si>
    <t>184807111</t>
  </si>
  <si>
    <t>Zřízení ochrany stromu bedněním</t>
  </si>
  <si>
    <t>1342821046</t>
  </si>
  <si>
    <t>184807112</t>
  </si>
  <si>
    <t>Odstranění ochrany stromu bedněním</t>
  </si>
  <si>
    <t>1643875023</t>
  </si>
  <si>
    <t>556250191</t>
  </si>
  <si>
    <t>2016-212-05 - Mlatové plochy</t>
  </si>
  <si>
    <t xml:space="preserve">    12 - Zemní práce - odkopávky a prokopávky</t>
  </si>
  <si>
    <t xml:space="preserve">    5 - Komunikace pozemní</t>
  </si>
  <si>
    <t xml:space="preserve">    91 - Doplňující konstrukce a práce pozemních komunikací, letišť a ploch</t>
  </si>
  <si>
    <t>121103111</t>
  </si>
  <si>
    <t>Skrývka zemin schopných zúrodnění v rovině a svahu do 1:5</t>
  </si>
  <si>
    <t>402783018</t>
  </si>
  <si>
    <t>122202202</t>
  </si>
  <si>
    <t>Odkopávky a prokopávky nezapažené pro silnice objemu do 1000 m3 v hornině tř. 3</t>
  </si>
  <si>
    <t>-1102387128</t>
  </si>
  <si>
    <t>122202209</t>
  </si>
  <si>
    <t>Příplatek k odkopávkám a prokopávkám pro silnice v hornině tř. 3 za lepivost</t>
  </si>
  <si>
    <t>-1985483443</t>
  </si>
  <si>
    <t>-1150419087</t>
  </si>
  <si>
    <t>1710621597</t>
  </si>
  <si>
    <t>181006113</t>
  </si>
  <si>
    <t>Rozprostření zemin tl vrstvy do 0,2 m schopných zúrodnění v rovině a sklonu do 1:5</t>
  </si>
  <si>
    <t>1869156988</t>
  </si>
  <si>
    <t>181951102</t>
  </si>
  <si>
    <t>Úprava pláně v hornině tř. 1 až 4 se zhutněním</t>
  </si>
  <si>
    <t>451749054</t>
  </si>
  <si>
    <t>974023186</t>
  </si>
  <si>
    <t>564751111.1</t>
  </si>
  <si>
    <t>Podklad z kameniva hrubého drceného vel. 16-32 mm tl 150 mm</t>
  </si>
  <si>
    <t>-580722520</t>
  </si>
  <si>
    <t>564722111.50</t>
  </si>
  <si>
    <t>Podklad z vibrovaného štěrku VŠ tl 50 mm........zrnitost 8-16</t>
  </si>
  <si>
    <t>501707891</t>
  </si>
  <si>
    <t>564722111.50b</t>
  </si>
  <si>
    <t>Podklad z kameniva   tl 50 mm........zrnitost 0-8</t>
  </si>
  <si>
    <t>-1167012078</t>
  </si>
  <si>
    <t>916331111</t>
  </si>
  <si>
    <t>Osazení zahradního obrubníku betonového do lože z betonu bez boční opěry</t>
  </si>
  <si>
    <t>1379667982</t>
  </si>
  <si>
    <t>592172140</t>
  </si>
  <si>
    <t>obrubník betonový záhonový šedý(přírodní) 50 x 5 x 25 cm</t>
  </si>
  <si>
    <t>-609631512</t>
  </si>
  <si>
    <t>919726122</t>
  </si>
  <si>
    <t>Geotextilie pro ochranu, separaci a filtraci netkaná měrná hmotnost do 300 g/m2</t>
  </si>
  <si>
    <t>-1854253604</t>
  </si>
  <si>
    <t>998225111</t>
  </si>
  <si>
    <t>Přesun hmot pro pozemní komunikace s krytem z kamene, monolitickým betonovým nebo živičným</t>
  </si>
  <si>
    <t>10760032</t>
  </si>
  <si>
    <t>2016-212-06 - Parkové úpravy</t>
  </si>
  <si>
    <t xml:space="preserve">    1-2 - Zemní práce- příprava - modelace-úprava terénu</t>
  </si>
  <si>
    <t xml:space="preserve">    1-3 - Zemní práce- výsadba a výsev </t>
  </si>
  <si>
    <t xml:space="preserve">    1-4 - Plocha s mulčovací kůrou - 175 m2</t>
  </si>
  <si>
    <t xml:space="preserve">    1-5 - Trávník parkový  509 m2 </t>
  </si>
  <si>
    <t>181151331</t>
  </si>
  <si>
    <t>Plošná úprava terénu přes 500 m2 zemina tř 1 až 4 nerovnosti do 200 mm v rovinně a svahu do 1:5</t>
  </si>
  <si>
    <t>1104143031</t>
  </si>
  <si>
    <t>181951101</t>
  </si>
  <si>
    <t>Úprava pláně v hornině tř. 1 až 4 bez zhutnění</t>
  </si>
  <si>
    <t>-268059481</t>
  </si>
  <si>
    <t>183402131</t>
  </si>
  <si>
    <t>Rozrušení půdy souvislé plochy přes 500 m2 hloubky do 150 mm v rovině a svahu do 1:5</t>
  </si>
  <si>
    <t>-1673937159</t>
  </si>
  <si>
    <t>183403114</t>
  </si>
  <si>
    <t>Obdělání půdy kultivátorováním v rovině a svahu do 1:5</t>
  </si>
  <si>
    <t>-545480830</t>
  </si>
  <si>
    <t>183403152</t>
  </si>
  <si>
    <t>Obdělání půdy vláčením v rovině a svahu do 1:5</t>
  </si>
  <si>
    <t>1103130892</t>
  </si>
  <si>
    <t>183403153</t>
  </si>
  <si>
    <t>Obdělání půdy hrabáním v rovině a svahu do 1:5</t>
  </si>
  <si>
    <t>133555211</t>
  </si>
  <si>
    <t>184802111</t>
  </si>
  <si>
    <t>Chemické odplevelení před založením kultury nad 20 m2 postřikem na široko v rovině a svahu do 1:5</t>
  </si>
  <si>
    <t>644612729</t>
  </si>
  <si>
    <t>183403111</t>
  </si>
  <si>
    <t>Obdělání půdy nakopáním na hloubku do 0,1 m v rovině a svahu do 1:5</t>
  </si>
  <si>
    <t>-551925265</t>
  </si>
  <si>
    <t>183101213</t>
  </si>
  <si>
    <t>Jamky pro výsadbu s výměnou 50 % půdy zeminy tř 1 až 4 objem do 0,05 m3 v rovině a svahu do 1:5</t>
  </si>
  <si>
    <t>2042119886</t>
  </si>
  <si>
    <t>103715100</t>
  </si>
  <si>
    <t>substrát zahradnický B 70 l bal.PE</t>
  </si>
  <si>
    <t>-362339542</t>
  </si>
  <si>
    <t>183211312</t>
  </si>
  <si>
    <t>Výsadba trvalek prostokořenných</t>
  </si>
  <si>
    <t>72916474</t>
  </si>
  <si>
    <t>026504-rostl-01</t>
  </si>
  <si>
    <t>Trávy (slunce) Pennisetum alopecuroides Hameln - na 5m</t>
  </si>
  <si>
    <t>ks</t>
  </si>
  <si>
    <t>-212894804</t>
  </si>
  <si>
    <t>026504-rostl.-02</t>
  </si>
  <si>
    <t xml:space="preserve"> Koeleria glauca (resp.Festuca) - na 1m</t>
  </si>
  <si>
    <t>-1304368928</t>
  </si>
  <si>
    <t>026504-rostl.-03</t>
  </si>
  <si>
    <t>Pokryvná růže Rosa The fairy - na 2m</t>
  </si>
  <si>
    <t>781360980</t>
  </si>
  <si>
    <t>026504-rostl.-04</t>
  </si>
  <si>
    <t>pokryvný břečťan  Hedera helix ´Green Riple´  - 75m2</t>
  </si>
  <si>
    <t>308768030</t>
  </si>
  <si>
    <t>183151112</t>
  </si>
  <si>
    <t>Hloubení jam pro výsadbu dřevin strojně v rovině nebo ve svahu do 1:5 objem jamky do 0,30 m3</t>
  </si>
  <si>
    <t>-8435039</t>
  </si>
  <si>
    <t>184102211</t>
  </si>
  <si>
    <t>Výsadba keře bez balu v do 1 m do jamky se zalitím v rovině a svahu do 1:5</t>
  </si>
  <si>
    <t>-918576909</t>
  </si>
  <si>
    <t>026503-keř-01</t>
  </si>
  <si>
    <t>Cornus alba ´Sibirica variegata´ (Elegantissima)</t>
  </si>
  <si>
    <t>-1051415004</t>
  </si>
  <si>
    <t>026503-keř-02</t>
  </si>
  <si>
    <t>Cornus alba ´Kasselringii´</t>
  </si>
  <si>
    <t>441742135</t>
  </si>
  <si>
    <t>026503-keř-03</t>
  </si>
  <si>
    <t>Tavolník Spiraea bumalda Anthony Waterer</t>
  </si>
  <si>
    <t>116752026</t>
  </si>
  <si>
    <t>026503-keř-04</t>
  </si>
  <si>
    <t>Pinus mugo var.Pumilio</t>
  </si>
  <si>
    <t>522272604</t>
  </si>
  <si>
    <t>026503-keř-05</t>
  </si>
  <si>
    <t>Lonicera pileata</t>
  </si>
  <si>
    <t>530890851</t>
  </si>
  <si>
    <t xml:space="preserve">026503-keř-06 </t>
  </si>
  <si>
    <t>Tavolník Spiraea bumalda Darts Red</t>
  </si>
  <si>
    <t>-1693545868</t>
  </si>
  <si>
    <t>026503-keř-07</t>
  </si>
  <si>
    <t>Tavolník Spiraea bumalda Goldflam</t>
  </si>
  <si>
    <t>418707168</t>
  </si>
  <si>
    <t>026503-keř-08</t>
  </si>
  <si>
    <t>Tavoník Spiraea billardii Triumphans</t>
  </si>
  <si>
    <t>-1800708593</t>
  </si>
  <si>
    <t>026503-keř-09</t>
  </si>
  <si>
    <t xml:space="preserve"> Prunus laurocerasus OTTO LUYKEN  - (resp.Prunus laurocerasus ETNA)</t>
  </si>
  <si>
    <t>-543044197</t>
  </si>
  <si>
    <t>026503-keř-10</t>
  </si>
  <si>
    <t>-1299284314</t>
  </si>
  <si>
    <t>026503-keř-11</t>
  </si>
  <si>
    <t xml:space="preserve"> Cornus alba ´Spaethii´</t>
  </si>
  <si>
    <t>-1088304382</t>
  </si>
  <si>
    <t>184816111</t>
  </si>
  <si>
    <t>Hnojení sazenic průmyslovými hnojivy do 0,25 kg k jedné sazenici</t>
  </si>
  <si>
    <t>-1127557605</t>
  </si>
  <si>
    <t>184911311</t>
  </si>
  <si>
    <t>Položení mulčovací textilie v rovině a svahu do 1:5</t>
  </si>
  <si>
    <t>1704830200</t>
  </si>
  <si>
    <t>693112150</t>
  </si>
  <si>
    <t>textilie netkaná MOKRUTEX SI 300 g/m2</t>
  </si>
  <si>
    <t>-1379859079</t>
  </si>
  <si>
    <t>184911421</t>
  </si>
  <si>
    <t>Mulčování rostlin kůrou tl. do 0,1 m v rovině a svahu do 1:5</t>
  </si>
  <si>
    <t>-1947879513</t>
  </si>
  <si>
    <t>103911000</t>
  </si>
  <si>
    <t>kůra mulčovací VL</t>
  </si>
  <si>
    <t>-1163170997</t>
  </si>
  <si>
    <t>181451311</t>
  </si>
  <si>
    <t>Založení trávníku strojně v jedné operaci v rovině</t>
  </si>
  <si>
    <t>2040468887</t>
  </si>
  <si>
    <t>005724100</t>
  </si>
  <si>
    <t>osivo směs travní parková</t>
  </si>
  <si>
    <t>kg</t>
  </si>
  <si>
    <t>-404462652</t>
  </si>
  <si>
    <t>280180089</t>
  </si>
  <si>
    <t>184802611</t>
  </si>
  <si>
    <t>Chemické odplevelení po založení kultury postřikem na široko v rovině a svahu do 1:5</t>
  </si>
  <si>
    <t>1797776442</t>
  </si>
  <si>
    <t>185803111</t>
  </si>
  <si>
    <t>Ošetření trávníku shrabáním v rovině a svahu do 1:5</t>
  </si>
  <si>
    <t>403047971</t>
  </si>
  <si>
    <t>185803211</t>
  </si>
  <si>
    <t>Uválcování trávníku v rovině a svahu do 1:5</t>
  </si>
  <si>
    <t>117520818</t>
  </si>
  <si>
    <t>808827591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</si>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</sst>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6" x14ac:knownFonts="1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FAE682"/>
      <name val="Trebuchet MS"/>
    </font>
    <font>
      <sz val="8"/>
      <color rgb="FF3366FF"/>
      <name val="Trebuchet MS"/>
    </font>
    <font>
      <b/>
      <sz val="16"/>
      <name val="Trebuchet MS"/>
    </font>
    <font>
      <sz val="9"/>
      <color rgb="FF969696"/>
      <name val="Trebuchet MS"/>
    </font>
    <font>
      <sz val="10"/>
      <color rgb="FF464646"/>
      <name val="Trebuchet MS"/>
    </font>
    <font>
      <sz val="10"/>
      <name val="Trebuchet MS"/>
    </font>
    <font>
      <b/>
      <sz val="10"/>
      <name val="Trebuchet MS"/>
    </font>
    <font>
      <b/>
      <sz val="8"/>
      <color rgb="FF969696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12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8"/>
      <color theme="10"/>
      <name val="Trebuchet MS"/>
      <family val="2"/>
    </font>
    <font>
      <sz val="18"/>
      <color theme="10"/>
      <name val="Wingdings 2"/>
      <family val="1"/>
      <charset val="2"/>
    </font>
    <font>
      <sz val="10"/>
      <color rgb="FF960000"/>
      <name val="Trebuchet MS"/>
      <family val="2"/>
    </font>
    <font>
      <sz val="10"/>
      <name val="Trebuchet MS"/>
      <family val="2"/>
    </font>
    <font>
      <u/>
      <sz val="10"/>
      <color theme="10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1" fillId="0" borderId="0" applyNumberFormat="0" applyFill="0" applyBorder="0" applyAlignment="0" applyProtection="0"/>
  </cellStyleXfs>
  <cellXfs count="221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2" borderId="0" xfId="0" applyFont="1" applyFill="1" applyAlignment="1">
      <alignment horizontal="left" vertical="center"/>
    </xf>
    <xf numFmtId="0" fontId="0" fillId="2" borderId="0" xfId="0" applyFill="1"/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9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center"/>
    </xf>
    <xf numFmtId="0" fontId="0" fillId="0" borderId="6" xfId="0" applyBorder="1"/>
    <xf numFmtId="0" fontId="12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4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17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17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24" fillId="0" borderId="14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166" fontId="24" fillId="0" borderId="0" xfId="0" applyNumberFormat="1" applyFont="1" applyBorder="1" applyAlignment="1">
      <alignment vertical="center"/>
    </xf>
    <xf numFmtId="4" fontId="24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24" fillId="0" borderId="16" xfId="0" applyNumberFormat="1" applyFont="1" applyBorder="1" applyAlignment="1">
      <alignment vertical="center"/>
    </xf>
    <xf numFmtId="4" fontId="24" fillId="0" borderId="17" xfId="0" applyNumberFormat="1" applyFont="1" applyBorder="1" applyAlignment="1">
      <alignment vertical="center"/>
    </xf>
    <xf numFmtId="166" fontId="24" fillId="0" borderId="17" xfId="0" applyNumberFormat="1" applyFont="1" applyBorder="1" applyAlignment="1">
      <alignment vertical="center"/>
    </xf>
    <xf numFmtId="4" fontId="24" fillId="0" borderId="18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0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5" borderId="8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right" vertical="center"/>
    </xf>
    <xf numFmtId="0" fontId="3" fillId="5" borderId="9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1" fillId="0" borderId="2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28" fillId="0" borderId="12" xfId="0" applyNumberFormat="1" applyFont="1" applyBorder="1" applyAlignment="1"/>
    <xf numFmtId="166" fontId="28" fillId="0" borderId="13" xfId="0" applyNumberFormat="1" applyFont="1" applyBorder="1" applyAlignment="1"/>
    <xf numFmtId="4" fontId="29" fillId="0" borderId="0" xfId="0" applyNumberFormat="1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Border="1" applyAlignment="1"/>
    <xf numFmtId="0" fontId="5" fillId="0" borderId="0" xfId="0" applyFont="1" applyBorder="1" applyAlignment="1">
      <alignment horizontal="left"/>
    </xf>
    <xf numFmtId="0" fontId="7" fillId="0" borderId="5" xfId="0" applyFont="1" applyBorder="1" applyAlignment="1"/>
    <xf numFmtId="0" fontId="7" fillId="0" borderId="14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25" xfId="0" applyFont="1" applyBorder="1" applyAlignment="1">
      <alignment horizontal="left" vertical="center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30" fillId="0" borderId="25" xfId="0" applyFont="1" applyBorder="1" applyAlignment="1" applyProtection="1">
      <alignment horizontal="center" vertical="center"/>
      <protection locked="0"/>
    </xf>
    <xf numFmtId="49" fontId="30" fillId="0" borderId="25" xfId="0" applyNumberFormat="1" applyFont="1" applyBorder="1" applyAlignment="1" applyProtection="1">
      <alignment horizontal="left" vertical="center" wrapText="1"/>
      <protection locked="0"/>
    </xf>
    <xf numFmtId="0" fontId="30" fillId="0" borderId="25" xfId="0" applyFont="1" applyBorder="1" applyAlignment="1" applyProtection="1">
      <alignment horizontal="center" vertical="center" wrapText="1"/>
      <protection locked="0"/>
    </xf>
    <xf numFmtId="167" fontId="30" fillId="0" borderId="25" xfId="0" applyNumberFormat="1" applyFont="1" applyBorder="1" applyAlignment="1" applyProtection="1">
      <alignment vertical="center"/>
      <protection locked="0"/>
    </xf>
    <xf numFmtId="0" fontId="1" fillId="0" borderId="17" xfId="0" applyFont="1" applyBorder="1" applyAlignment="1">
      <alignment horizontal="center" vertical="center"/>
    </xf>
    <xf numFmtId="166" fontId="1" fillId="0" borderId="17" xfId="0" applyNumberFormat="1" applyFont="1" applyBorder="1" applyAlignment="1">
      <alignment vertical="center"/>
    </xf>
    <xf numFmtId="166" fontId="1" fillId="0" borderId="18" xfId="0" applyNumberFormat="1" applyFont="1" applyBorder="1" applyAlignment="1">
      <alignment vertical="center"/>
    </xf>
    <xf numFmtId="0" fontId="32" fillId="0" borderId="0" xfId="1" applyFont="1" applyAlignment="1">
      <alignment horizontal="center" vertical="center"/>
    </xf>
    <xf numFmtId="0" fontId="8" fillId="2" borderId="0" xfId="0" applyFont="1" applyFill="1" applyAlignment="1" applyProtection="1">
      <alignment horizontal="left" vertical="center"/>
    </xf>
    <xf numFmtId="0" fontId="34" fillId="2" borderId="0" xfId="0" applyFont="1" applyFill="1" applyAlignment="1" applyProtection="1">
      <alignment vertical="center"/>
    </xf>
    <xf numFmtId="0" fontId="33" fillId="2" borderId="0" xfId="0" applyFont="1" applyFill="1" applyAlignment="1" applyProtection="1">
      <alignment horizontal="left" vertical="center"/>
    </xf>
    <xf numFmtId="0" fontId="35" fillId="2" borderId="0" xfId="1" applyFont="1" applyFill="1" applyAlignment="1" applyProtection="1">
      <alignment vertical="center"/>
    </xf>
    <xf numFmtId="0" fontId="0" fillId="2" borderId="0" xfId="0" applyFill="1" applyProtection="1"/>
    <xf numFmtId="4" fontId="2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" fontId="20" fillId="5" borderId="0" xfId="0" applyNumberFormat="1" applyFont="1" applyFill="1" applyBorder="1" applyAlignment="1">
      <alignment vertical="center"/>
    </xf>
    <xf numFmtId="0" fontId="9" fillId="3" borderId="0" xfId="0" applyFont="1" applyFill="1" applyAlignment="1">
      <alignment horizontal="center" vertical="center"/>
    </xf>
    <xf numFmtId="0" fontId="0" fillId="0" borderId="0" xfId="0"/>
    <xf numFmtId="4" fontId="23" fillId="0" borderId="0" xfId="0" applyNumberFormat="1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 vertical="center" wrapText="1"/>
    </xf>
    <xf numFmtId="4" fontId="20" fillId="0" borderId="0" xfId="0" applyNumberFormat="1" applyFont="1" applyBorder="1" applyAlignment="1">
      <alignment horizontal="right" vertical="center"/>
    </xf>
    <xf numFmtId="0" fontId="19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5" borderId="8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vertical="center"/>
    </xf>
    <xf numFmtId="0" fontId="2" fillId="5" borderId="9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3" fillId="4" borderId="9" xfId="0" applyNumberFormat="1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4" fontId="13" fillId="0" borderId="0" xfId="0" applyNumberFormat="1" applyFont="1" applyBorder="1" applyAlignment="1">
      <alignment vertical="center"/>
    </xf>
    <xf numFmtId="0" fontId="0" fillId="0" borderId="0" xfId="0" applyBorder="1"/>
    <xf numFmtId="4" fontId="14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4" fontId="20" fillId="0" borderId="12" xfId="0" applyNumberFormat="1" applyFont="1" applyBorder="1" applyAlignment="1"/>
    <xf numFmtId="4" fontId="3" fillId="0" borderId="12" xfId="0" applyNumberFormat="1" applyFont="1" applyBorder="1" applyAlignment="1">
      <alignment vertical="center"/>
    </xf>
    <xf numFmtId="4" fontId="5" fillId="0" borderId="0" xfId="0" applyNumberFormat="1" applyFont="1" applyBorder="1" applyAlignment="1"/>
    <xf numFmtId="4" fontId="5" fillId="0" borderId="0" xfId="0" applyNumberFormat="1" applyFont="1" applyBorder="1" applyAlignment="1">
      <alignment vertical="center"/>
    </xf>
    <xf numFmtId="4" fontId="6" fillId="0" borderId="17" xfId="0" applyNumberFormat="1" applyFont="1" applyBorder="1" applyAlignment="1"/>
    <xf numFmtId="4" fontId="6" fillId="0" borderId="17" xfId="0" applyNumberFormat="1" applyFont="1" applyBorder="1" applyAlignment="1">
      <alignment vertical="center"/>
    </xf>
    <xf numFmtId="4" fontId="6" fillId="0" borderId="23" xfId="0" applyNumberFormat="1" applyFont="1" applyBorder="1" applyAlignment="1"/>
    <xf numFmtId="4" fontId="6" fillId="0" borderId="23" xfId="0" applyNumberFormat="1" applyFont="1" applyBorder="1" applyAlignment="1">
      <alignment vertical="center"/>
    </xf>
    <xf numFmtId="4" fontId="5" fillId="0" borderId="12" xfId="0" applyNumberFormat="1" applyFont="1" applyBorder="1" applyAlignment="1"/>
    <xf numFmtId="4" fontId="5" fillId="0" borderId="12" xfId="0" applyNumberFormat="1" applyFont="1" applyBorder="1" applyAlignment="1">
      <alignment vertical="center"/>
    </xf>
    <xf numFmtId="0" fontId="35" fillId="2" borderId="0" xfId="1" applyFont="1" applyFill="1" applyAlignment="1" applyProtection="1">
      <alignment horizontal="center" vertical="center"/>
    </xf>
    <xf numFmtId="0" fontId="0" fillId="0" borderId="25" xfId="0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vertical="center"/>
      <protection locked="0"/>
    </xf>
    <xf numFmtId="4" fontId="0" fillId="0" borderId="25" xfId="0" applyNumberFormat="1" applyFont="1" applyBorder="1" applyAlignment="1" applyProtection="1">
      <alignment vertical="center"/>
      <protection locked="0"/>
    </xf>
    <xf numFmtId="0" fontId="30" fillId="0" borderId="25" xfId="0" applyFont="1" applyBorder="1" applyAlignment="1" applyProtection="1">
      <alignment horizontal="left" vertical="center" wrapText="1"/>
      <protection locked="0"/>
    </xf>
    <xf numFmtId="0" fontId="30" fillId="0" borderId="25" xfId="0" applyFont="1" applyBorder="1" applyAlignment="1" applyProtection="1">
      <alignment vertical="center"/>
      <protection locked="0"/>
    </xf>
    <xf numFmtId="4" fontId="30" fillId="0" borderId="25" xfId="0" applyNumberFormat="1" applyFont="1" applyBorder="1" applyAlignment="1" applyProtection="1">
      <alignment vertical="center"/>
      <protection locked="0"/>
    </xf>
    <xf numFmtId="0" fontId="11" fillId="0" borderId="0" xfId="0" applyFont="1" applyBorder="1" applyAlignment="1">
      <alignment horizontal="left" vertical="center" wrapText="1"/>
    </xf>
    <xf numFmtId="165" fontId="2" fillId="0" borderId="0" xfId="0" applyNumberFormat="1" applyFont="1" applyBorder="1" applyAlignment="1">
      <alignment horizontal="left" vertical="center"/>
    </xf>
    <xf numFmtId="0" fontId="2" fillId="5" borderId="23" xfId="0" applyFont="1" applyFill="1" applyBorder="1" applyAlignment="1">
      <alignment horizontal="center" vertical="center" wrapText="1"/>
    </xf>
    <xf numFmtId="0" fontId="0" fillId="5" borderId="23" xfId="0" applyFont="1" applyFill="1" applyBorder="1" applyAlignment="1">
      <alignment horizontal="center" vertical="center" wrapText="1"/>
    </xf>
    <xf numFmtId="0" fontId="27" fillId="5" borderId="23" xfId="0" applyFont="1" applyFill="1" applyBorder="1" applyAlignment="1">
      <alignment horizontal="center" vertical="center" wrapText="1"/>
    </xf>
    <xf numFmtId="0" fontId="0" fillId="5" borderId="2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2" fillId="5" borderId="0" xfId="0" applyFont="1" applyFill="1" applyBorder="1" applyAlignment="1">
      <alignment horizontal="center" vertical="center"/>
    </xf>
    <xf numFmtId="4" fontId="1" fillId="0" borderId="0" xfId="0" applyNumberFormat="1" applyFont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4" fontId="14" fillId="0" borderId="0" xfId="0" applyNumberFormat="1" applyFont="1" applyBorder="1" applyAlignment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8BF67.tmp" TargetMode="External"/><Relationship Id="rId2" Type="http://schemas.openxmlformats.org/officeDocument/2006/relationships/image" Target="../media/image1.tmp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7778B.tmp" TargetMode="External"/><Relationship Id="rId2" Type="http://schemas.openxmlformats.org/officeDocument/2006/relationships/image" Target="../media/image1.tmp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D1BAC.tmp" TargetMode="External"/><Relationship Id="rId2" Type="http://schemas.openxmlformats.org/officeDocument/2006/relationships/image" Target="../media/image1.tmp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2F54B.tmp" TargetMode="External"/><Relationship Id="rId2" Type="http://schemas.openxmlformats.org/officeDocument/2006/relationships/image" Target="../media/image1.tmp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562CC.tmp" TargetMode="External"/><Relationship Id="rId2" Type="http://schemas.openxmlformats.org/officeDocument/2006/relationships/image" Target="../media/image1.tmp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6AE7D.tmp" TargetMode="External"/><Relationship Id="rId2" Type="http://schemas.openxmlformats.org/officeDocument/2006/relationships/image" Target="../media/image1.tmp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D760C.tmp" TargetMode="External"/><Relationship Id="rId2" Type="http://schemas.openxmlformats.org/officeDocument/2006/relationships/image" Target="../media/image1.tmp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Obrázek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K99"/>
  <sheetViews>
    <sheetView showGridLines="0" workbookViewId="0">
      <pane ySplit="1" topLeftCell="A14" activePane="bottomLeft" state="frozen"/>
      <selection pane="bottomLeft" activeCell="AK31" sqref="AK31:AO31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 x14ac:dyDescent="0.3">
      <c r="A1" s="149" t="s">
        <v>0</v>
      </c>
      <c r="B1" s="150"/>
      <c r="C1" s="150"/>
      <c r="D1" s="151" t="s">
        <v>1</v>
      </c>
      <c r="E1" s="150"/>
      <c r="F1" s="150"/>
      <c r="G1" s="150"/>
      <c r="H1" s="150"/>
      <c r="I1" s="150"/>
      <c r="J1" s="150"/>
      <c r="K1" s="152" t="s">
        <v>575</v>
      </c>
      <c r="L1" s="152"/>
      <c r="M1" s="152"/>
      <c r="N1" s="152"/>
      <c r="O1" s="152"/>
      <c r="P1" s="152"/>
      <c r="Q1" s="152"/>
      <c r="R1" s="152"/>
      <c r="S1" s="152"/>
      <c r="T1" s="150"/>
      <c r="U1" s="150"/>
      <c r="V1" s="150"/>
      <c r="W1" s="152" t="s">
        <v>576</v>
      </c>
      <c r="X1" s="152"/>
      <c r="Y1" s="152"/>
      <c r="Z1" s="152"/>
      <c r="AA1" s="152"/>
      <c r="AB1" s="152"/>
      <c r="AC1" s="152"/>
      <c r="AD1" s="152"/>
      <c r="AE1" s="152"/>
      <c r="AF1" s="152"/>
      <c r="AG1" s="150"/>
      <c r="AH1" s="150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0" t="s">
        <v>2</v>
      </c>
      <c r="BB1" s="10" t="s">
        <v>3</v>
      </c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T1" s="12" t="s">
        <v>4</v>
      </c>
      <c r="BU1" s="12" t="s">
        <v>4</v>
      </c>
    </row>
    <row r="2" spans="1:73" ht="36.950000000000003" customHeight="1" x14ac:dyDescent="0.3">
      <c r="C2" s="185" t="s">
        <v>5</v>
      </c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R2" s="157" t="s">
        <v>6</v>
      </c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S2" s="13" t="s">
        <v>7</v>
      </c>
      <c r="BT2" s="13" t="s">
        <v>8</v>
      </c>
    </row>
    <row r="3" spans="1:73" ht="6.95" customHeight="1" x14ac:dyDescent="0.3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6"/>
      <c r="BS3" s="13" t="s">
        <v>7</v>
      </c>
      <c r="BT3" s="13" t="s">
        <v>9</v>
      </c>
    </row>
    <row r="4" spans="1:73" ht="36.950000000000003" customHeight="1" x14ac:dyDescent="0.3">
      <c r="B4" s="17"/>
      <c r="C4" s="175" t="s">
        <v>10</v>
      </c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9"/>
      <c r="AS4" s="20" t="s">
        <v>11</v>
      </c>
      <c r="BS4" s="13" t="s">
        <v>12</v>
      </c>
    </row>
    <row r="5" spans="1:73" ht="14.45" customHeight="1" x14ac:dyDescent="0.3">
      <c r="B5" s="17"/>
      <c r="C5" s="18"/>
      <c r="D5" s="21" t="s">
        <v>13</v>
      </c>
      <c r="E5" s="18"/>
      <c r="F5" s="18"/>
      <c r="G5" s="18"/>
      <c r="H5" s="18"/>
      <c r="I5" s="18"/>
      <c r="J5" s="18"/>
      <c r="K5" s="186" t="s">
        <v>14</v>
      </c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"/>
      <c r="AQ5" s="19"/>
      <c r="BS5" s="13" t="s">
        <v>7</v>
      </c>
    </row>
    <row r="6" spans="1:73" ht="36.950000000000003" customHeight="1" x14ac:dyDescent="0.3">
      <c r="B6" s="17"/>
      <c r="C6" s="18"/>
      <c r="D6" s="23" t="s">
        <v>15</v>
      </c>
      <c r="E6" s="18"/>
      <c r="F6" s="18"/>
      <c r="G6" s="18"/>
      <c r="H6" s="18"/>
      <c r="I6" s="18"/>
      <c r="J6" s="18"/>
      <c r="K6" s="187" t="s">
        <v>16</v>
      </c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"/>
      <c r="AQ6" s="19"/>
      <c r="BS6" s="13" t="s">
        <v>17</v>
      </c>
    </row>
    <row r="7" spans="1:73" ht="14.45" customHeight="1" x14ac:dyDescent="0.3">
      <c r="B7" s="17"/>
      <c r="C7" s="18"/>
      <c r="D7" s="24" t="s">
        <v>18</v>
      </c>
      <c r="E7" s="18"/>
      <c r="F7" s="18"/>
      <c r="G7" s="18"/>
      <c r="H7" s="18"/>
      <c r="I7" s="18"/>
      <c r="J7" s="18"/>
      <c r="K7" s="22" t="s">
        <v>3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24" t="s">
        <v>19</v>
      </c>
      <c r="AL7" s="18"/>
      <c r="AM7" s="18"/>
      <c r="AN7" s="22" t="s">
        <v>3</v>
      </c>
      <c r="AO7" s="18"/>
      <c r="AP7" s="18"/>
      <c r="AQ7" s="19"/>
      <c r="BS7" s="13" t="s">
        <v>20</v>
      </c>
    </row>
    <row r="8" spans="1:73" ht="14.45" customHeight="1" x14ac:dyDescent="0.3">
      <c r="B8" s="17"/>
      <c r="C8" s="18"/>
      <c r="D8" s="24" t="s">
        <v>21</v>
      </c>
      <c r="E8" s="18"/>
      <c r="F8" s="18"/>
      <c r="G8" s="18"/>
      <c r="H8" s="18"/>
      <c r="I8" s="18"/>
      <c r="J8" s="18"/>
      <c r="K8" s="22" t="s">
        <v>22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24" t="s">
        <v>23</v>
      </c>
      <c r="AL8" s="18"/>
      <c r="AM8" s="18"/>
      <c r="AN8" s="22" t="s">
        <v>24</v>
      </c>
      <c r="AO8" s="18"/>
      <c r="AP8" s="18"/>
      <c r="AQ8" s="19"/>
      <c r="BS8" s="13" t="s">
        <v>25</v>
      </c>
    </row>
    <row r="9" spans="1:73" ht="14.45" customHeight="1" x14ac:dyDescent="0.3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9"/>
      <c r="BS9" s="13" t="s">
        <v>26</v>
      </c>
    </row>
    <row r="10" spans="1:73" ht="14.45" customHeight="1" x14ac:dyDescent="0.3">
      <c r="B10" s="17"/>
      <c r="C10" s="18"/>
      <c r="D10" s="24" t="s">
        <v>27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4" t="s">
        <v>28</v>
      </c>
      <c r="AL10" s="18"/>
      <c r="AM10" s="18"/>
      <c r="AN10" s="22" t="s">
        <v>29</v>
      </c>
      <c r="AO10" s="18"/>
      <c r="AP10" s="18"/>
      <c r="AQ10" s="19"/>
      <c r="BS10" s="13" t="s">
        <v>17</v>
      </c>
    </row>
    <row r="11" spans="1:73" ht="18.399999999999999" customHeight="1" x14ac:dyDescent="0.3">
      <c r="B11" s="17"/>
      <c r="C11" s="18"/>
      <c r="D11" s="18"/>
      <c r="E11" s="22" t="s">
        <v>30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24" t="s">
        <v>31</v>
      </c>
      <c r="AL11" s="18"/>
      <c r="AM11" s="18"/>
      <c r="AN11" s="22" t="s">
        <v>3</v>
      </c>
      <c r="AO11" s="18"/>
      <c r="AP11" s="18"/>
      <c r="AQ11" s="19"/>
      <c r="BS11" s="13" t="s">
        <v>17</v>
      </c>
    </row>
    <row r="12" spans="1:73" ht="6.95" customHeight="1" x14ac:dyDescent="0.3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9"/>
      <c r="BS12" s="13" t="s">
        <v>17</v>
      </c>
    </row>
    <row r="13" spans="1:73" ht="14.45" customHeight="1" x14ac:dyDescent="0.3">
      <c r="B13" s="17"/>
      <c r="C13" s="18"/>
      <c r="D13" s="24" t="s">
        <v>32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24" t="s">
        <v>28</v>
      </c>
      <c r="AL13" s="18"/>
      <c r="AM13" s="18"/>
      <c r="AN13" s="22" t="s">
        <v>3</v>
      </c>
      <c r="AO13" s="18"/>
      <c r="AP13" s="18"/>
      <c r="AQ13" s="19"/>
      <c r="BS13" s="13" t="s">
        <v>17</v>
      </c>
    </row>
    <row r="14" spans="1:73" ht="15" x14ac:dyDescent="0.3">
      <c r="B14" s="17"/>
      <c r="C14" s="18"/>
      <c r="D14" s="18"/>
      <c r="E14" s="22" t="s">
        <v>33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24" t="s">
        <v>31</v>
      </c>
      <c r="AL14" s="18"/>
      <c r="AM14" s="18"/>
      <c r="AN14" s="22" t="s">
        <v>3</v>
      </c>
      <c r="AO14" s="18"/>
      <c r="AP14" s="18"/>
      <c r="AQ14" s="19"/>
      <c r="BS14" s="13" t="s">
        <v>17</v>
      </c>
    </row>
    <row r="15" spans="1:73" ht="6.95" customHeight="1" x14ac:dyDescent="0.3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9"/>
      <c r="BS15" s="13" t="s">
        <v>4</v>
      </c>
    </row>
    <row r="16" spans="1:73" ht="14.45" customHeight="1" x14ac:dyDescent="0.3">
      <c r="B16" s="17"/>
      <c r="C16" s="18"/>
      <c r="D16" s="24" t="s">
        <v>34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24" t="s">
        <v>28</v>
      </c>
      <c r="AL16" s="18"/>
      <c r="AM16" s="18"/>
      <c r="AN16" s="22" t="s">
        <v>35</v>
      </c>
      <c r="AO16" s="18"/>
      <c r="AP16" s="18"/>
      <c r="AQ16" s="19"/>
      <c r="BS16" s="13" t="s">
        <v>4</v>
      </c>
    </row>
    <row r="17" spans="2:71" ht="18.399999999999999" customHeight="1" x14ac:dyDescent="0.3">
      <c r="B17" s="17"/>
      <c r="C17" s="18"/>
      <c r="D17" s="18"/>
      <c r="E17" s="22" t="s">
        <v>36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4" t="s">
        <v>31</v>
      </c>
      <c r="AL17" s="18"/>
      <c r="AM17" s="18"/>
      <c r="AN17" s="22" t="s">
        <v>3</v>
      </c>
      <c r="AO17" s="18"/>
      <c r="AP17" s="18"/>
      <c r="AQ17" s="19"/>
      <c r="BS17" s="13" t="s">
        <v>37</v>
      </c>
    </row>
    <row r="18" spans="2:71" ht="6.95" customHeight="1" x14ac:dyDescent="0.3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9"/>
      <c r="BS18" s="13" t="s">
        <v>7</v>
      </c>
    </row>
    <row r="19" spans="2:71" ht="14.45" customHeight="1" x14ac:dyDescent="0.3">
      <c r="B19" s="17"/>
      <c r="C19" s="18"/>
      <c r="D19" s="24" t="s">
        <v>38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24" t="s">
        <v>28</v>
      </c>
      <c r="AL19" s="18"/>
      <c r="AM19" s="18"/>
      <c r="AN19" s="22" t="s">
        <v>39</v>
      </c>
      <c r="AO19" s="18"/>
      <c r="AP19" s="18"/>
      <c r="AQ19" s="19"/>
      <c r="BS19" s="13" t="s">
        <v>7</v>
      </c>
    </row>
    <row r="20" spans="2:71" ht="18.399999999999999" customHeight="1" x14ac:dyDescent="0.3">
      <c r="B20" s="17"/>
      <c r="C20" s="18"/>
      <c r="D20" s="18"/>
      <c r="E20" s="22" t="s">
        <v>40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24" t="s">
        <v>31</v>
      </c>
      <c r="AL20" s="18"/>
      <c r="AM20" s="18"/>
      <c r="AN20" s="22" t="s">
        <v>3</v>
      </c>
      <c r="AO20" s="18"/>
      <c r="AP20" s="18"/>
      <c r="AQ20" s="19"/>
    </row>
    <row r="21" spans="2:71" ht="6.95" customHeight="1" x14ac:dyDescent="0.3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9"/>
    </row>
    <row r="22" spans="2:71" ht="15" x14ac:dyDescent="0.3">
      <c r="B22" s="17"/>
      <c r="C22" s="18"/>
      <c r="D22" s="24" t="s">
        <v>41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9"/>
    </row>
    <row r="23" spans="2:71" ht="63" customHeight="1" x14ac:dyDescent="0.3">
      <c r="B23" s="17"/>
      <c r="C23" s="18"/>
      <c r="D23" s="18"/>
      <c r="E23" s="188" t="s">
        <v>42</v>
      </c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"/>
      <c r="AP23" s="18"/>
      <c r="AQ23" s="19"/>
    </row>
    <row r="24" spans="2:71" ht="6.95" customHeight="1" x14ac:dyDescent="0.3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9"/>
    </row>
    <row r="25" spans="2:71" ht="6.95" customHeight="1" x14ac:dyDescent="0.3">
      <c r="B25" s="17"/>
      <c r="C25" s="18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18"/>
      <c r="AQ25" s="19"/>
    </row>
    <row r="26" spans="2:71" ht="14.45" customHeight="1" x14ac:dyDescent="0.3">
      <c r="B26" s="17"/>
      <c r="C26" s="18"/>
      <c r="D26" s="26" t="s">
        <v>43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1"/>
      <c r="AL26" s="182"/>
      <c r="AM26" s="182"/>
      <c r="AN26" s="182"/>
      <c r="AO26" s="182"/>
      <c r="AP26" s="18"/>
      <c r="AQ26" s="19"/>
    </row>
    <row r="27" spans="2:71" ht="14.45" customHeight="1" x14ac:dyDescent="0.3">
      <c r="B27" s="17"/>
      <c r="C27" s="18"/>
      <c r="D27" s="26" t="s">
        <v>44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1">
        <f>ROUND(AG96,2)</f>
        <v>0</v>
      </c>
      <c r="AL27" s="182"/>
      <c r="AM27" s="182"/>
      <c r="AN27" s="182"/>
      <c r="AO27" s="182"/>
      <c r="AP27" s="18"/>
      <c r="AQ27" s="19"/>
    </row>
    <row r="28" spans="2:71" s="1" customFormat="1" ht="6.95" customHeight="1" x14ac:dyDescent="0.3">
      <c r="B28" s="27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9"/>
    </row>
    <row r="29" spans="2:71" s="1" customFormat="1" ht="25.9" customHeight="1" x14ac:dyDescent="0.3">
      <c r="B29" s="27"/>
      <c r="C29" s="28"/>
      <c r="D29" s="30" t="s">
        <v>45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183">
        <f>ROUND(AK26+AK27,2)</f>
        <v>0</v>
      </c>
      <c r="AL29" s="184"/>
      <c r="AM29" s="184"/>
      <c r="AN29" s="184"/>
      <c r="AO29" s="184"/>
      <c r="AP29" s="28"/>
      <c r="AQ29" s="29"/>
    </row>
    <row r="30" spans="2:71" s="1" customFormat="1" ht="6.95" customHeight="1" x14ac:dyDescent="0.3">
      <c r="B30" s="27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9"/>
    </row>
    <row r="31" spans="2:71" s="2" customFormat="1" ht="14.45" customHeight="1" x14ac:dyDescent="0.3">
      <c r="B31" s="32"/>
      <c r="C31" s="33"/>
      <c r="D31" s="34" t="s">
        <v>46</v>
      </c>
      <c r="E31" s="33"/>
      <c r="F31" s="34" t="s">
        <v>47</v>
      </c>
      <c r="G31" s="33"/>
      <c r="H31" s="33"/>
      <c r="I31" s="33"/>
      <c r="J31" s="33"/>
      <c r="K31" s="33"/>
      <c r="L31" s="178">
        <v>0.21</v>
      </c>
      <c r="M31" s="179"/>
      <c r="N31" s="179"/>
      <c r="O31" s="179"/>
      <c r="P31" s="33"/>
      <c r="Q31" s="33"/>
      <c r="R31" s="33"/>
      <c r="S31" s="33"/>
      <c r="T31" s="36" t="s">
        <v>48</v>
      </c>
      <c r="U31" s="33"/>
      <c r="V31" s="33"/>
      <c r="W31" s="180" t="e">
        <f>ROUND(AZ87+SUM(CD97),2)</f>
        <v>#REF!</v>
      </c>
      <c r="X31" s="179"/>
      <c r="Y31" s="179"/>
      <c r="Z31" s="179"/>
      <c r="AA31" s="179"/>
      <c r="AB31" s="179"/>
      <c r="AC31" s="179"/>
      <c r="AD31" s="179"/>
      <c r="AE31" s="179"/>
      <c r="AF31" s="33"/>
      <c r="AG31" s="33"/>
      <c r="AH31" s="33"/>
      <c r="AI31" s="33"/>
      <c r="AJ31" s="33"/>
      <c r="AK31" s="180"/>
      <c r="AL31" s="179"/>
      <c r="AM31" s="179"/>
      <c r="AN31" s="179"/>
      <c r="AO31" s="179"/>
      <c r="AP31" s="33"/>
      <c r="AQ31" s="37"/>
    </row>
    <row r="32" spans="2:71" s="2" customFormat="1" ht="14.45" customHeight="1" x14ac:dyDescent="0.3">
      <c r="B32" s="32"/>
      <c r="C32" s="33"/>
      <c r="D32" s="33"/>
      <c r="E32" s="33"/>
      <c r="F32" s="34" t="s">
        <v>49</v>
      </c>
      <c r="G32" s="33"/>
      <c r="H32" s="33"/>
      <c r="I32" s="33"/>
      <c r="J32" s="33"/>
      <c r="K32" s="33"/>
      <c r="L32" s="178">
        <v>0.15</v>
      </c>
      <c r="M32" s="179"/>
      <c r="N32" s="179"/>
      <c r="O32" s="179"/>
      <c r="P32" s="33"/>
      <c r="Q32" s="33"/>
      <c r="R32" s="33"/>
      <c r="S32" s="33"/>
      <c r="T32" s="36" t="s">
        <v>48</v>
      </c>
      <c r="U32" s="33"/>
      <c r="V32" s="33"/>
      <c r="W32" s="180" t="e">
        <f>ROUND(BA87+SUM(CE97),2)</f>
        <v>#REF!</v>
      </c>
      <c r="X32" s="179"/>
      <c r="Y32" s="179"/>
      <c r="Z32" s="179"/>
      <c r="AA32" s="179"/>
      <c r="AB32" s="179"/>
      <c r="AC32" s="179"/>
      <c r="AD32" s="179"/>
      <c r="AE32" s="179"/>
      <c r="AF32" s="33"/>
      <c r="AG32" s="33"/>
      <c r="AH32" s="33"/>
      <c r="AI32" s="33"/>
      <c r="AJ32" s="33"/>
      <c r="AK32" s="180" t="e">
        <f>ROUND(AW87+SUM(BZ97),2)</f>
        <v>#REF!</v>
      </c>
      <c r="AL32" s="179"/>
      <c r="AM32" s="179"/>
      <c r="AN32" s="179"/>
      <c r="AO32" s="179"/>
      <c r="AP32" s="33"/>
      <c r="AQ32" s="37"/>
    </row>
    <row r="33" spans="2:43" s="2" customFormat="1" ht="14.45" hidden="1" customHeight="1" x14ac:dyDescent="0.3">
      <c r="B33" s="32"/>
      <c r="C33" s="33"/>
      <c r="D33" s="33"/>
      <c r="E33" s="33"/>
      <c r="F33" s="34" t="s">
        <v>50</v>
      </c>
      <c r="G33" s="33"/>
      <c r="H33" s="33"/>
      <c r="I33" s="33"/>
      <c r="J33" s="33"/>
      <c r="K33" s="33"/>
      <c r="L33" s="178">
        <v>0.21</v>
      </c>
      <c r="M33" s="179"/>
      <c r="N33" s="179"/>
      <c r="O33" s="179"/>
      <c r="P33" s="33"/>
      <c r="Q33" s="33"/>
      <c r="R33" s="33"/>
      <c r="S33" s="33"/>
      <c r="T33" s="36" t="s">
        <v>48</v>
      </c>
      <c r="U33" s="33"/>
      <c r="V33" s="33"/>
      <c r="W33" s="180" t="e">
        <f>ROUND(BB87+SUM(CF97),2)</f>
        <v>#REF!</v>
      </c>
      <c r="X33" s="179"/>
      <c r="Y33" s="179"/>
      <c r="Z33" s="179"/>
      <c r="AA33" s="179"/>
      <c r="AB33" s="179"/>
      <c r="AC33" s="179"/>
      <c r="AD33" s="179"/>
      <c r="AE33" s="179"/>
      <c r="AF33" s="33"/>
      <c r="AG33" s="33"/>
      <c r="AH33" s="33"/>
      <c r="AI33" s="33"/>
      <c r="AJ33" s="33"/>
      <c r="AK33" s="180">
        <v>0</v>
      </c>
      <c r="AL33" s="179"/>
      <c r="AM33" s="179"/>
      <c r="AN33" s="179"/>
      <c r="AO33" s="179"/>
      <c r="AP33" s="33"/>
      <c r="AQ33" s="37"/>
    </row>
    <row r="34" spans="2:43" s="2" customFormat="1" ht="14.45" hidden="1" customHeight="1" x14ac:dyDescent="0.3">
      <c r="B34" s="32"/>
      <c r="C34" s="33"/>
      <c r="D34" s="33"/>
      <c r="E34" s="33"/>
      <c r="F34" s="34" t="s">
        <v>51</v>
      </c>
      <c r="G34" s="33"/>
      <c r="H34" s="33"/>
      <c r="I34" s="33"/>
      <c r="J34" s="33"/>
      <c r="K34" s="33"/>
      <c r="L34" s="178">
        <v>0.15</v>
      </c>
      <c r="M34" s="179"/>
      <c r="N34" s="179"/>
      <c r="O34" s="179"/>
      <c r="P34" s="33"/>
      <c r="Q34" s="33"/>
      <c r="R34" s="33"/>
      <c r="S34" s="33"/>
      <c r="T34" s="36" t="s">
        <v>48</v>
      </c>
      <c r="U34" s="33"/>
      <c r="V34" s="33"/>
      <c r="W34" s="180" t="e">
        <f>ROUND(BC87+SUM(CG97),2)</f>
        <v>#REF!</v>
      </c>
      <c r="X34" s="179"/>
      <c r="Y34" s="179"/>
      <c r="Z34" s="179"/>
      <c r="AA34" s="179"/>
      <c r="AB34" s="179"/>
      <c r="AC34" s="179"/>
      <c r="AD34" s="179"/>
      <c r="AE34" s="179"/>
      <c r="AF34" s="33"/>
      <c r="AG34" s="33"/>
      <c r="AH34" s="33"/>
      <c r="AI34" s="33"/>
      <c r="AJ34" s="33"/>
      <c r="AK34" s="180">
        <v>0</v>
      </c>
      <c r="AL34" s="179"/>
      <c r="AM34" s="179"/>
      <c r="AN34" s="179"/>
      <c r="AO34" s="179"/>
      <c r="AP34" s="33"/>
      <c r="AQ34" s="37"/>
    </row>
    <row r="35" spans="2:43" s="2" customFormat="1" ht="14.45" hidden="1" customHeight="1" x14ac:dyDescent="0.3">
      <c r="B35" s="32"/>
      <c r="C35" s="33"/>
      <c r="D35" s="33"/>
      <c r="E35" s="33"/>
      <c r="F35" s="34" t="s">
        <v>52</v>
      </c>
      <c r="G35" s="33"/>
      <c r="H35" s="33"/>
      <c r="I35" s="33"/>
      <c r="J35" s="33"/>
      <c r="K35" s="33"/>
      <c r="L35" s="178">
        <v>0</v>
      </c>
      <c r="M35" s="179"/>
      <c r="N35" s="179"/>
      <c r="O35" s="179"/>
      <c r="P35" s="33"/>
      <c r="Q35" s="33"/>
      <c r="R35" s="33"/>
      <c r="S35" s="33"/>
      <c r="T35" s="36" t="s">
        <v>48</v>
      </c>
      <c r="U35" s="33"/>
      <c r="V35" s="33"/>
      <c r="W35" s="180" t="e">
        <f>ROUND(BD87+SUM(CH97),2)</f>
        <v>#REF!</v>
      </c>
      <c r="X35" s="179"/>
      <c r="Y35" s="179"/>
      <c r="Z35" s="179"/>
      <c r="AA35" s="179"/>
      <c r="AB35" s="179"/>
      <c r="AC35" s="179"/>
      <c r="AD35" s="179"/>
      <c r="AE35" s="179"/>
      <c r="AF35" s="33"/>
      <c r="AG35" s="33"/>
      <c r="AH35" s="33"/>
      <c r="AI35" s="33"/>
      <c r="AJ35" s="33"/>
      <c r="AK35" s="180">
        <v>0</v>
      </c>
      <c r="AL35" s="179"/>
      <c r="AM35" s="179"/>
      <c r="AN35" s="179"/>
      <c r="AO35" s="179"/>
      <c r="AP35" s="33"/>
      <c r="AQ35" s="37"/>
    </row>
    <row r="36" spans="2:43" s="1" customFormat="1" ht="6.95" customHeight="1" x14ac:dyDescent="0.3">
      <c r="B36" s="27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9"/>
    </row>
    <row r="37" spans="2:43" s="1" customFormat="1" ht="25.9" customHeight="1" x14ac:dyDescent="0.3">
      <c r="B37" s="27"/>
      <c r="C37" s="38"/>
      <c r="D37" s="39" t="s">
        <v>53</v>
      </c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1" t="s">
        <v>54</v>
      </c>
      <c r="U37" s="40"/>
      <c r="V37" s="40"/>
      <c r="W37" s="40"/>
      <c r="X37" s="171" t="s">
        <v>55</v>
      </c>
      <c r="Y37" s="172"/>
      <c r="Z37" s="172"/>
      <c r="AA37" s="172"/>
      <c r="AB37" s="172"/>
      <c r="AC37" s="40"/>
      <c r="AD37" s="40"/>
      <c r="AE37" s="40"/>
      <c r="AF37" s="40"/>
      <c r="AG37" s="40"/>
      <c r="AH37" s="40"/>
      <c r="AI37" s="40"/>
      <c r="AJ37" s="40"/>
      <c r="AK37" s="173" t="e">
        <f>SUM(AK29:AK35)</f>
        <v>#REF!</v>
      </c>
      <c r="AL37" s="172"/>
      <c r="AM37" s="172"/>
      <c r="AN37" s="172"/>
      <c r="AO37" s="174"/>
      <c r="AP37" s="38"/>
      <c r="AQ37" s="29"/>
    </row>
    <row r="38" spans="2:43" s="1" customFormat="1" ht="14.45" customHeight="1" x14ac:dyDescent="0.3"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9"/>
    </row>
    <row r="39" spans="2:43" x14ac:dyDescent="0.3"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9"/>
    </row>
    <row r="40" spans="2:43" x14ac:dyDescent="0.3"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9"/>
    </row>
    <row r="41" spans="2:43" x14ac:dyDescent="0.3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9"/>
    </row>
    <row r="42" spans="2:43" x14ac:dyDescent="0.3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9"/>
    </row>
    <row r="43" spans="2:43" x14ac:dyDescent="0.3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9"/>
    </row>
    <row r="44" spans="2:43" x14ac:dyDescent="0.3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9"/>
    </row>
    <row r="45" spans="2:43" x14ac:dyDescent="0.3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9"/>
    </row>
    <row r="46" spans="2:43" x14ac:dyDescent="0.3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9"/>
    </row>
    <row r="47" spans="2:43" x14ac:dyDescent="0.3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9"/>
    </row>
    <row r="48" spans="2:43" x14ac:dyDescent="0.3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9"/>
    </row>
    <row r="49" spans="2:43" s="1" customFormat="1" ht="15" x14ac:dyDescent="0.3">
      <c r="B49" s="27"/>
      <c r="C49" s="28"/>
      <c r="D49" s="42" t="s">
        <v>56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4"/>
      <c r="AA49" s="28"/>
      <c r="AB49" s="28"/>
      <c r="AC49" s="42" t="s">
        <v>57</v>
      </c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4"/>
      <c r="AP49" s="28"/>
      <c r="AQ49" s="29"/>
    </row>
    <row r="50" spans="2:43" x14ac:dyDescent="0.3">
      <c r="B50" s="17"/>
      <c r="C50" s="18"/>
      <c r="D50" s="45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46"/>
      <c r="AA50" s="18"/>
      <c r="AB50" s="18"/>
      <c r="AC50" s="45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46"/>
      <c r="AP50" s="18"/>
      <c r="AQ50" s="19"/>
    </row>
    <row r="51" spans="2:43" x14ac:dyDescent="0.3">
      <c r="B51" s="17"/>
      <c r="C51" s="18"/>
      <c r="D51" s="45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46"/>
      <c r="AA51" s="18"/>
      <c r="AB51" s="18"/>
      <c r="AC51" s="45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46"/>
      <c r="AP51" s="18"/>
      <c r="AQ51" s="19"/>
    </row>
    <row r="52" spans="2:43" x14ac:dyDescent="0.3">
      <c r="B52" s="17"/>
      <c r="C52" s="18"/>
      <c r="D52" s="45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46"/>
      <c r="AA52" s="18"/>
      <c r="AB52" s="18"/>
      <c r="AC52" s="45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46"/>
      <c r="AP52" s="18"/>
      <c r="AQ52" s="19"/>
    </row>
    <row r="53" spans="2:43" x14ac:dyDescent="0.3">
      <c r="B53" s="17"/>
      <c r="C53" s="18"/>
      <c r="D53" s="45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46"/>
      <c r="AA53" s="18"/>
      <c r="AB53" s="18"/>
      <c r="AC53" s="45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46"/>
      <c r="AP53" s="18"/>
      <c r="AQ53" s="19"/>
    </row>
    <row r="54" spans="2:43" x14ac:dyDescent="0.3">
      <c r="B54" s="17"/>
      <c r="C54" s="18"/>
      <c r="D54" s="45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46"/>
      <c r="AA54" s="18"/>
      <c r="AB54" s="18"/>
      <c r="AC54" s="45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46"/>
      <c r="AP54" s="18"/>
      <c r="AQ54" s="19"/>
    </row>
    <row r="55" spans="2:43" x14ac:dyDescent="0.3">
      <c r="B55" s="17"/>
      <c r="C55" s="18"/>
      <c r="D55" s="45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46"/>
      <c r="AA55" s="18"/>
      <c r="AB55" s="18"/>
      <c r="AC55" s="45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46"/>
      <c r="AP55" s="18"/>
      <c r="AQ55" s="19"/>
    </row>
    <row r="56" spans="2:43" x14ac:dyDescent="0.3">
      <c r="B56" s="17"/>
      <c r="C56" s="18"/>
      <c r="D56" s="45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46"/>
      <c r="AA56" s="18"/>
      <c r="AB56" s="18"/>
      <c r="AC56" s="45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46"/>
      <c r="AP56" s="18"/>
      <c r="AQ56" s="19"/>
    </row>
    <row r="57" spans="2:43" x14ac:dyDescent="0.3">
      <c r="B57" s="17"/>
      <c r="C57" s="18"/>
      <c r="D57" s="45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46"/>
      <c r="AA57" s="18"/>
      <c r="AB57" s="18"/>
      <c r="AC57" s="45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46"/>
      <c r="AP57" s="18"/>
      <c r="AQ57" s="19"/>
    </row>
    <row r="58" spans="2:43" s="1" customFormat="1" ht="15" x14ac:dyDescent="0.3">
      <c r="B58" s="27"/>
      <c r="C58" s="28"/>
      <c r="D58" s="47" t="s">
        <v>58</v>
      </c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9" t="s">
        <v>59</v>
      </c>
      <c r="S58" s="48"/>
      <c r="T58" s="48"/>
      <c r="U58" s="48"/>
      <c r="V58" s="48"/>
      <c r="W58" s="48"/>
      <c r="X58" s="48"/>
      <c r="Y58" s="48"/>
      <c r="Z58" s="50"/>
      <c r="AA58" s="28"/>
      <c r="AB58" s="28"/>
      <c r="AC58" s="47" t="s">
        <v>58</v>
      </c>
      <c r="AD58" s="48"/>
      <c r="AE58" s="48"/>
      <c r="AF58" s="48"/>
      <c r="AG58" s="48"/>
      <c r="AH58" s="48"/>
      <c r="AI58" s="48"/>
      <c r="AJ58" s="48"/>
      <c r="AK58" s="48"/>
      <c r="AL58" s="48"/>
      <c r="AM58" s="49" t="s">
        <v>59</v>
      </c>
      <c r="AN58" s="48"/>
      <c r="AO58" s="50"/>
      <c r="AP58" s="28"/>
      <c r="AQ58" s="29"/>
    </row>
    <row r="59" spans="2:43" x14ac:dyDescent="0.3"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9"/>
    </row>
    <row r="60" spans="2:43" s="1" customFormat="1" ht="15" x14ac:dyDescent="0.3">
      <c r="B60" s="27"/>
      <c r="C60" s="28"/>
      <c r="D60" s="42" t="s">
        <v>60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4"/>
      <c r="AA60" s="28"/>
      <c r="AB60" s="28"/>
      <c r="AC60" s="42" t="s">
        <v>61</v>
      </c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4"/>
      <c r="AP60" s="28"/>
      <c r="AQ60" s="29"/>
    </row>
    <row r="61" spans="2:43" x14ac:dyDescent="0.3">
      <c r="B61" s="17"/>
      <c r="C61" s="18"/>
      <c r="D61" s="45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46"/>
      <c r="AA61" s="18"/>
      <c r="AB61" s="18"/>
      <c r="AC61" s="45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46"/>
      <c r="AP61" s="18"/>
      <c r="AQ61" s="19"/>
    </row>
    <row r="62" spans="2:43" x14ac:dyDescent="0.3">
      <c r="B62" s="17"/>
      <c r="C62" s="18"/>
      <c r="D62" s="45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46"/>
      <c r="AA62" s="18"/>
      <c r="AB62" s="18"/>
      <c r="AC62" s="45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46"/>
      <c r="AP62" s="18"/>
      <c r="AQ62" s="19"/>
    </row>
    <row r="63" spans="2:43" x14ac:dyDescent="0.3">
      <c r="B63" s="17"/>
      <c r="C63" s="18"/>
      <c r="D63" s="45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46"/>
      <c r="AA63" s="18"/>
      <c r="AB63" s="18"/>
      <c r="AC63" s="45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46"/>
      <c r="AP63" s="18"/>
      <c r="AQ63" s="19"/>
    </row>
    <row r="64" spans="2:43" x14ac:dyDescent="0.3">
      <c r="B64" s="17"/>
      <c r="C64" s="18"/>
      <c r="D64" s="45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46"/>
      <c r="AA64" s="18"/>
      <c r="AB64" s="18"/>
      <c r="AC64" s="45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46"/>
      <c r="AP64" s="18"/>
      <c r="AQ64" s="19"/>
    </row>
    <row r="65" spans="2:43" x14ac:dyDescent="0.3">
      <c r="B65" s="17"/>
      <c r="C65" s="18"/>
      <c r="D65" s="45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46"/>
      <c r="AA65" s="18"/>
      <c r="AB65" s="18"/>
      <c r="AC65" s="45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46"/>
      <c r="AP65" s="18"/>
      <c r="AQ65" s="19"/>
    </row>
    <row r="66" spans="2:43" x14ac:dyDescent="0.3">
      <c r="B66" s="17"/>
      <c r="C66" s="18"/>
      <c r="D66" s="45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46"/>
      <c r="AA66" s="18"/>
      <c r="AB66" s="18"/>
      <c r="AC66" s="45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46"/>
      <c r="AP66" s="18"/>
      <c r="AQ66" s="19"/>
    </row>
    <row r="67" spans="2:43" x14ac:dyDescent="0.3">
      <c r="B67" s="17"/>
      <c r="C67" s="18"/>
      <c r="D67" s="45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46"/>
      <c r="AA67" s="18"/>
      <c r="AB67" s="18"/>
      <c r="AC67" s="45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46"/>
      <c r="AP67" s="18"/>
      <c r="AQ67" s="19"/>
    </row>
    <row r="68" spans="2:43" x14ac:dyDescent="0.3">
      <c r="B68" s="17"/>
      <c r="C68" s="18"/>
      <c r="D68" s="45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46"/>
      <c r="AA68" s="18"/>
      <c r="AB68" s="18"/>
      <c r="AC68" s="45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46"/>
      <c r="AP68" s="18"/>
      <c r="AQ68" s="19"/>
    </row>
    <row r="69" spans="2:43" s="1" customFormat="1" ht="15" x14ac:dyDescent="0.3">
      <c r="B69" s="27"/>
      <c r="C69" s="28"/>
      <c r="D69" s="47" t="s">
        <v>58</v>
      </c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9" t="s">
        <v>59</v>
      </c>
      <c r="S69" s="48"/>
      <c r="T69" s="48"/>
      <c r="U69" s="48"/>
      <c r="V69" s="48"/>
      <c r="W69" s="48"/>
      <c r="X69" s="48"/>
      <c r="Y69" s="48"/>
      <c r="Z69" s="50"/>
      <c r="AA69" s="28"/>
      <c r="AB69" s="28"/>
      <c r="AC69" s="47" t="s">
        <v>58</v>
      </c>
      <c r="AD69" s="48"/>
      <c r="AE69" s="48"/>
      <c r="AF69" s="48"/>
      <c r="AG69" s="48"/>
      <c r="AH69" s="48"/>
      <c r="AI69" s="48"/>
      <c r="AJ69" s="48"/>
      <c r="AK69" s="48"/>
      <c r="AL69" s="48"/>
      <c r="AM69" s="49" t="s">
        <v>59</v>
      </c>
      <c r="AN69" s="48"/>
      <c r="AO69" s="50"/>
      <c r="AP69" s="28"/>
      <c r="AQ69" s="29"/>
    </row>
    <row r="70" spans="2:43" s="1" customFormat="1" ht="6.95" customHeight="1" x14ac:dyDescent="0.3">
      <c r="B70" s="27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9"/>
    </row>
    <row r="71" spans="2:43" s="1" customFormat="1" ht="6.95" customHeight="1" x14ac:dyDescent="0.3"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3"/>
    </row>
    <row r="75" spans="2:43" s="1" customFormat="1" ht="6.95" customHeight="1" x14ac:dyDescent="0.3"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6"/>
    </row>
    <row r="76" spans="2:43" s="1" customFormat="1" ht="36.950000000000003" customHeight="1" x14ac:dyDescent="0.3">
      <c r="B76" s="27"/>
      <c r="C76" s="175" t="s">
        <v>62</v>
      </c>
      <c r="D76" s="155"/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5"/>
      <c r="AG76" s="155"/>
      <c r="AH76" s="155"/>
      <c r="AI76" s="155"/>
      <c r="AJ76" s="155"/>
      <c r="AK76" s="155"/>
      <c r="AL76" s="155"/>
      <c r="AM76" s="155"/>
      <c r="AN76" s="155"/>
      <c r="AO76" s="155"/>
      <c r="AP76" s="155"/>
      <c r="AQ76" s="29"/>
    </row>
    <row r="77" spans="2:43" s="3" customFormat="1" ht="14.45" customHeight="1" x14ac:dyDescent="0.3">
      <c r="B77" s="57"/>
      <c r="C77" s="24" t="s">
        <v>13</v>
      </c>
      <c r="D77" s="58"/>
      <c r="E77" s="58"/>
      <c r="F77" s="58"/>
      <c r="G77" s="58"/>
      <c r="H77" s="58"/>
      <c r="I77" s="58"/>
      <c r="J77" s="58"/>
      <c r="K77" s="58"/>
      <c r="L77" s="58" t="str">
        <f>K5</f>
        <v>2016-212</v>
      </c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9"/>
    </row>
    <row r="78" spans="2:43" s="4" customFormat="1" ht="36.950000000000003" customHeight="1" x14ac:dyDescent="0.3">
      <c r="B78" s="60"/>
      <c r="C78" s="61" t="s">
        <v>15</v>
      </c>
      <c r="D78" s="62"/>
      <c r="E78" s="62"/>
      <c r="F78" s="62"/>
      <c r="G78" s="62"/>
      <c r="H78" s="62"/>
      <c r="I78" s="62"/>
      <c r="J78" s="62"/>
      <c r="K78" s="62"/>
      <c r="L78" s="176" t="str">
        <f>K6</f>
        <v>Parkové úpravy na parcelách 379/1 a 379/2</v>
      </c>
      <c r="M78" s="177"/>
      <c r="N78" s="177"/>
      <c r="O78" s="177"/>
      <c r="P78" s="177"/>
      <c r="Q78" s="177"/>
      <c r="R78" s="177"/>
      <c r="S78" s="177"/>
      <c r="T78" s="177"/>
      <c r="U78" s="177"/>
      <c r="V78" s="177"/>
      <c r="W78" s="177"/>
      <c r="X78" s="177"/>
      <c r="Y78" s="177"/>
      <c r="Z78" s="177"/>
      <c r="AA78" s="177"/>
      <c r="AB78" s="177"/>
      <c r="AC78" s="177"/>
      <c r="AD78" s="177"/>
      <c r="AE78" s="177"/>
      <c r="AF78" s="177"/>
      <c r="AG78" s="177"/>
      <c r="AH78" s="177"/>
      <c r="AI78" s="177"/>
      <c r="AJ78" s="177"/>
      <c r="AK78" s="177"/>
      <c r="AL78" s="177"/>
      <c r="AM78" s="177"/>
      <c r="AN78" s="177"/>
      <c r="AO78" s="177"/>
      <c r="AP78" s="62"/>
      <c r="AQ78" s="63"/>
    </row>
    <row r="79" spans="2:43" s="1" customFormat="1" ht="6.95" customHeight="1" x14ac:dyDescent="0.3">
      <c r="B79" s="27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9"/>
    </row>
    <row r="80" spans="2:43" s="1" customFormat="1" ht="15" x14ac:dyDescent="0.3">
      <c r="B80" s="27"/>
      <c r="C80" s="24" t="s">
        <v>21</v>
      </c>
      <c r="D80" s="28"/>
      <c r="E80" s="28"/>
      <c r="F80" s="28"/>
      <c r="G80" s="28"/>
      <c r="H80" s="28"/>
      <c r="I80" s="28"/>
      <c r="J80" s="28"/>
      <c r="K80" s="28"/>
      <c r="L80" s="64" t="str">
        <f>IF(K8="","",K8)</f>
        <v>Nad Studánkou, parc.č. 379/1 a 379/2, Světice</v>
      </c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4" t="s">
        <v>23</v>
      </c>
      <c r="AJ80" s="28"/>
      <c r="AK80" s="28"/>
      <c r="AL80" s="28"/>
      <c r="AM80" s="65" t="str">
        <f>IF(AN8= "","",AN8)</f>
        <v>19. 12. 2016</v>
      </c>
      <c r="AN80" s="28"/>
      <c r="AO80" s="28"/>
      <c r="AP80" s="28"/>
      <c r="AQ80" s="29"/>
    </row>
    <row r="81" spans="1:76" s="1" customFormat="1" ht="6.95" customHeight="1" x14ac:dyDescent="0.3">
      <c r="B81" s="27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9"/>
    </row>
    <row r="82" spans="1:76" s="1" customFormat="1" ht="15" x14ac:dyDescent="0.3">
      <c r="B82" s="27"/>
      <c r="C82" s="24" t="s">
        <v>27</v>
      </c>
      <c r="D82" s="28"/>
      <c r="E82" s="28"/>
      <c r="F82" s="28"/>
      <c r="G82" s="28"/>
      <c r="H82" s="28"/>
      <c r="I82" s="28"/>
      <c r="J82" s="28"/>
      <c r="K82" s="28"/>
      <c r="L82" s="58" t="str">
        <f>IF(E11= "","",E11)</f>
        <v>Obec Světice, U Hřiště 151, Světice, 251 01 Říčany</v>
      </c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4" t="s">
        <v>34</v>
      </c>
      <c r="AJ82" s="28"/>
      <c r="AK82" s="28"/>
      <c r="AL82" s="28"/>
      <c r="AM82" s="166" t="str">
        <f>IF(E17="","",E17)</f>
        <v>BML, spol. s r. o.Třebohostická 14, Praha 10</v>
      </c>
      <c r="AN82" s="155"/>
      <c r="AO82" s="155"/>
      <c r="AP82" s="155"/>
      <c r="AQ82" s="29"/>
      <c r="AS82" s="163" t="s">
        <v>63</v>
      </c>
      <c r="AT82" s="164"/>
      <c r="AU82" s="43"/>
      <c r="AV82" s="43"/>
      <c r="AW82" s="43"/>
      <c r="AX82" s="43"/>
      <c r="AY82" s="43"/>
      <c r="AZ82" s="43"/>
      <c r="BA82" s="43"/>
      <c r="BB82" s="43"/>
      <c r="BC82" s="43"/>
      <c r="BD82" s="44"/>
    </row>
    <row r="83" spans="1:76" s="1" customFormat="1" ht="15" x14ac:dyDescent="0.3">
      <c r="B83" s="27"/>
      <c r="C83" s="24" t="s">
        <v>32</v>
      </c>
      <c r="D83" s="28"/>
      <c r="E83" s="28"/>
      <c r="F83" s="28"/>
      <c r="G83" s="28"/>
      <c r="H83" s="28"/>
      <c r="I83" s="28"/>
      <c r="J83" s="28"/>
      <c r="K83" s="28"/>
      <c r="L83" s="58" t="str">
        <f>IF(E14="","",E14)</f>
        <v xml:space="preserve"> 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4" t="s">
        <v>38</v>
      </c>
      <c r="AJ83" s="28"/>
      <c r="AK83" s="28"/>
      <c r="AL83" s="28"/>
      <c r="AM83" s="166" t="str">
        <f>IF(E20="","",E20)</f>
        <v>Ing. Dana Mlejnková</v>
      </c>
      <c r="AN83" s="155"/>
      <c r="AO83" s="155"/>
      <c r="AP83" s="155"/>
      <c r="AQ83" s="29"/>
      <c r="AS83" s="165"/>
      <c r="AT83" s="155"/>
      <c r="AU83" s="28"/>
      <c r="AV83" s="28"/>
      <c r="AW83" s="28"/>
      <c r="AX83" s="28"/>
      <c r="AY83" s="28"/>
      <c r="AZ83" s="28"/>
      <c r="BA83" s="28"/>
      <c r="BB83" s="28"/>
      <c r="BC83" s="28"/>
      <c r="BD83" s="66"/>
    </row>
    <row r="84" spans="1:76" s="1" customFormat="1" ht="10.9" customHeight="1" x14ac:dyDescent="0.3">
      <c r="B84" s="27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9"/>
      <c r="AS84" s="165"/>
      <c r="AT84" s="155"/>
      <c r="AU84" s="28"/>
      <c r="AV84" s="28"/>
      <c r="AW84" s="28"/>
      <c r="AX84" s="28"/>
      <c r="AY84" s="28"/>
      <c r="AZ84" s="28"/>
      <c r="BA84" s="28"/>
      <c r="BB84" s="28"/>
      <c r="BC84" s="28"/>
      <c r="BD84" s="66"/>
    </row>
    <row r="85" spans="1:76" s="1" customFormat="1" ht="29.25" customHeight="1" x14ac:dyDescent="0.3">
      <c r="B85" s="27"/>
      <c r="C85" s="167" t="s">
        <v>64</v>
      </c>
      <c r="D85" s="168"/>
      <c r="E85" s="168"/>
      <c r="F85" s="168"/>
      <c r="G85" s="168"/>
      <c r="H85" s="67"/>
      <c r="I85" s="169" t="s">
        <v>65</v>
      </c>
      <c r="J85" s="168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168"/>
      <c r="Y85" s="168"/>
      <c r="Z85" s="168"/>
      <c r="AA85" s="168"/>
      <c r="AB85" s="168"/>
      <c r="AC85" s="168"/>
      <c r="AD85" s="168"/>
      <c r="AE85" s="168"/>
      <c r="AF85" s="168"/>
      <c r="AG85" s="169" t="s">
        <v>66</v>
      </c>
      <c r="AH85" s="168"/>
      <c r="AI85" s="168"/>
      <c r="AJ85" s="168"/>
      <c r="AK85" s="168"/>
      <c r="AL85" s="168"/>
      <c r="AM85" s="168"/>
      <c r="AN85" s="169" t="s">
        <v>67</v>
      </c>
      <c r="AO85" s="168"/>
      <c r="AP85" s="170"/>
      <c r="AQ85" s="29"/>
      <c r="AS85" s="68" t="s">
        <v>68</v>
      </c>
      <c r="AT85" s="69" t="s">
        <v>69</v>
      </c>
      <c r="AU85" s="69" t="s">
        <v>70</v>
      </c>
      <c r="AV85" s="69" t="s">
        <v>71</v>
      </c>
      <c r="AW85" s="69" t="s">
        <v>72</v>
      </c>
      <c r="AX85" s="69" t="s">
        <v>73</v>
      </c>
      <c r="AY85" s="69" t="s">
        <v>74</v>
      </c>
      <c r="AZ85" s="69" t="s">
        <v>75</v>
      </c>
      <c r="BA85" s="69" t="s">
        <v>76</v>
      </c>
      <c r="BB85" s="69" t="s">
        <v>77</v>
      </c>
      <c r="BC85" s="69" t="s">
        <v>78</v>
      </c>
      <c r="BD85" s="70" t="s">
        <v>79</v>
      </c>
    </row>
    <row r="86" spans="1:76" s="1" customFormat="1" ht="10.9" customHeight="1" x14ac:dyDescent="0.3">
      <c r="B86" s="27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9"/>
      <c r="AS86" s="71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4"/>
    </row>
    <row r="87" spans="1:76" s="4" customFormat="1" ht="32.450000000000003" customHeight="1" x14ac:dyDescent="0.3">
      <c r="B87" s="60"/>
      <c r="C87" s="72" t="s">
        <v>80</v>
      </c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162" t="e">
        <f>ROUND(SUM(AG88:AG94),2)</f>
        <v>#REF!</v>
      </c>
      <c r="AH87" s="162"/>
      <c r="AI87" s="162"/>
      <c r="AJ87" s="162"/>
      <c r="AK87" s="162"/>
      <c r="AL87" s="162"/>
      <c r="AM87" s="162"/>
      <c r="AN87" s="154" t="e">
        <f t="shared" ref="AN87:AN94" si="0">SUM(AG87,AT87)</f>
        <v>#REF!</v>
      </c>
      <c r="AO87" s="154"/>
      <c r="AP87" s="154"/>
      <c r="AQ87" s="63"/>
      <c r="AS87" s="74" t="e">
        <f>ROUND(SUM(AS88:AS94),2)</f>
        <v>#REF!</v>
      </c>
      <c r="AT87" s="75" t="e">
        <f t="shared" ref="AT87:AT94" si="1">ROUND(SUM(AV87:AW87),2)</f>
        <v>#REF!</v>
      </c>
      <c r="AU87" s="76" t="e">
        <f>ROUND(SUM(AU88:AU94),5)</f>
        <v>#REF!</v>
      </c>
      <c r="AV87" s="75" t="e">
        <f>ROUND(AZ87*L31,2)</f>
        <v>#REF!</v>
      </c>
      <c r="AW87" s="75" t="e">
        <f>ROUND(BA87*L32,2)</f>
        <v>#REF!</v>
      </c>
      <c r="AX87" s="75" t="e">
        <f>ROUND(BB87*L31,2)</f>
        <v>#REF!</v>
      </c>
      <c r="AY87" s="75" t="e">
        <f>ROUND(BC87*L32,2)</f>
        <v>#REF!</v>
      </c>
      <c r="AZ87" s="75" t="e">
        <f>ROUND(SUM(AZ88:AZ94),2)</f>
        <v>#REF!</v>
      </c>
      <c r="BA87" s="75" t="e">
        <f>ROUND(SUM(BA88:BA94),2)</f>
        <v>#REF!</v>
      </c>
      <c r="BB87" s="75" t="e">
        <f>ROUND(SUM(BB88:BB94),2)</f>
        <v>#REF!</v>
      </c>
      <c r="BC87" s="75" t="e">
        <f>ROUND(SUM(BC88:BC94),2)</f>
        <v>#REF!</v>
      </c>
      <c r="BD87" s="77" t="e">
        <f>ROUND(SUM(BD88:BD94),2)</f>
        <v>#REF!</v>
      </c>
      <c r="BS87" s="78" t="s">
        <v>81</v>
      </c>
      <c r="BT87" s="78" t="s">
        <v>82</v>
      </c>
      <c r="BU87" s="79" t="s">
        <v>83</v>
      </c>
      <c r="BV87" s="78" t="s">
        <v>84</v>
      </c>
      <c r="BW87" s="78" t="s">
        <v>85</v>
      </c>
      <c r="BX87" s="78" t="s">
        <v>86</v>
      </c>
    </row>
    <row r="88" spans="1:76" s="5" customFormat="1" ht="37.5" customHeight="1" x14ac:dyDescent="0.3">
      <c r="A88" s="148" t="s">
        <v>577</v>
      </c>
      <c r="B88" s="80"/>
      <c r="C88" s="81"/>
      <c r="D88" s="161" t="s">
        <v>87</v>
      </c>
      <c r="E88" s="160"/>
      <c r="F88" s="160"/>
      <c r="G88" s="160"/>
      <c r="H88" s="160"/>
      <c r="I88" s="82"/>
      <c r="J88" s="161" t="s">
        <v>88</v>
      </c>
      <c r="K88" s="160"/>
      <c r="L88" s="160"/>
      <c r="M88" s="160"/>
      <c r="N88" s="160"/>
      <c r="O88" s="160"/>
      <c r="P88" s="160"/>
      <c r="Q88" s="160"/>
      <c r="R88" s="160"/>
      <c r="S88" s="160"/>
      <c r="T88" s="160"/>
      <c r="U88" s="160"/>
      <c r="V88" s="160"/>
      <c r="W88" s="160"/>
      <c r="X88" s="160"/>
      <c r="Y88" s="160"/>
      <c r="Z88" s="160"/>
      <c r="AA88" s="160"/>
      <c r="AB88" s="160"/>
      <c r="AC88" s="160"/>
      <c r="AD88" s="160"/>
      <c r="AE88" s="160"/>
      <c r="AF88" s="160"/>
      <c r="AG88" s="159">
        <f>'2016-212-01 - Přípojka vody'!M30</f>
        <v>0</v>
      </c>
      <c r="AH88" s="160"/>
      <c r="AI88" s="160"/>
      <c r="AJ88" s="160"/>
      <c r="AK88" s="160"/>
      <c r="AL88" s="160"/>
      <c r="AM88" s="160"/>
      <c r="AN88" s="159">
        <f t="shared" si="0"/>
        <v>0</v>
      </c>
      <c r="AO88" s="160"/>
      <c r="AP88" s="160"/>
      <c r="AQ88" s="83"/>
      <c r="AS88" s="84">
        <f>'2016-212-01 - Přípojka vody'!M28</f>
        <v>0</v>
      </c>
      <c r="AT88" s="85">
        <f t="shared" si="1"/>
        <v>0</v>
      </c>
      <c r="AU88" s="86">
        <f>'2016-212-01 - Přípojka vody'!W116</f>
        <v>131.47329400000001</v>
      </c>
      <c r="AV88" s="85">
        <f>'2016-212-01 - Přípojka vody'!M32</f>
        <v>0</v>
      </c>
      <c r="AW88" s="85">
        <f>'2016-212-01 - Přípojka vody'!M33</f>
        <v>0</v>
      </c>
      <c r="AX88" s="85">
        <f>'2016-212-01 - Přípojka vody'!M34</f>
        <v>0</v>
      </c>
      <c r="AY88" s="85">
        <f>'2016-212-01 - Přípojka vody'!M35</f>
        <v>0</v>
      </c>
      <c r="AZ88" s="85">
        <f>'2016-212-01 - Přípojka vody'!H32</f>
        <v>110624.65</v>
      </c>
      <c r="BA88" s="85">
        <f>'2016-212-01 - Přípojka vody'!H33</f>
        <v>0</v>
      </c>
      <c r="BB88" s="85">
        <f>'2016-212-01 - Přípojka vody'!H34</f>
        <v>0</v>
      </c>
      <c r="BC88" s="85">
        <f>'2016-212-01 - Přípojka vody'!H35</f>
        <v>0</v>
      </c>
      <c r="BD88" s="87">
        <f>'2016-212-01 - Přípojka vody'!H36</f>
        <v>0</v>
      </c>
      <c r="BT88" s="88" t="s">
        <v>20</v>
      </c>
      <c r="BV88" s="88" t="s">
        <v>84</v>
      </c>
      <c r="BW88" s="88" t="s">
        <v>89</v>
      </c>
      <c r="BX88" s="88" t="s">
        <v>85</v>
      </c>
    </row>
    <row r="89" spans="1:76" s="5" customFormat="1" ht="37.5" customHeight="1" x14ac:dyDescent="0.3">
      <c r="A89" s="148" t="s">
        <v>577</v>
      </c>
      <c r="B89" s="80"/>
      <c r="C89" s="81"/>
      <c r="D89" s="161" t="s">
        <v>90</v>
      </c>
      <c r="E89" s="160"/>
      <c r="F89" s="160"/>
      <c r="G89" s="160"/>
      <c r="H89" s="160"/>
      <c r="I89" s="82"/>
      <c r="J89" s="161" t="s">
        <v>91</v>
      </c>
      <c r="K89" s="160"/>
      <c r="L89" s="160"/>
      <c r="M89" s="160"/>
      <c r="N89" s="160"/>
      <c r="O89" s="160"/>
      <c r="P89" s="160"/>
      <c r="Q89" s="160"/>
      <c r="R89" s="160"/>
      <c r="S89" s="160"/>
      <c r="T89" s="160"/>
      <c r="U89" s="160"/>
      <c r="V89" s="160"/>
      <c r="W89" s="160"/>
      <c r="X89" s="160"/>
      <c r="Y89" s="160"/>
      <c r="Z89" s="160"/>
      <c r="AA89" s="160"/>
      <c r="AB89" s="160"/>
      <c r="AC89" s="160"/>
      <c r="AD89" s="160"/>
      <c r="AE89" s="160"/>
      <c r="AF89" s="160"/>
      <c r="AG89" s="159">
        <f>'2016-212-02 - Vsakování'!M30</f>
        <v>0</v>
      </c>
      <c r="AH89" s="160"/>
      <c r="AI89" s="160"/>
      <c r="AJ89" s="160"/>
      <c r="AK89" s="160"/>
      <c r="AL89" s="160"/>
      <c r="AM89" s="160"/>
      <c r="AN89" s="159">
        <f t="shared" si="0"/>
        <v>0</v>
      </c>
      <c r="AO89" s="160"/>
      <c r="AP89" s="160"/>
      <c r="AQ89" s="83"/>
      <c r="AS89" s="84">
        <f>'2016-212-02 - Vsakování'!M28</f>
        <v>0</v>
      </c>
      <c r="AT89" s="85">
        <f t="shared" si="1"/>
        <v>0</v>
      </c>
      <c r="AU89" s="86">
        <f>'2016-212-02 - Vsakování'!W115</f>
        <v>53.200040000000001</v>
      </c>
      <c r="AV89" s="85">
        <f>'2016-212-02 - Vsakování'!M32</f>
        <v>0</v>
      </c>
      <c r="AW89" s="85">
        <f>'2016-212-02 - Vsakování'!M33</f>
        <v>0</v>
      </c>
      <c r="AX89" s="85">
        <f>'2016-212-02 - Vsakování'!M34</f>
        <v>0</v>
      </c>
      <c r="AY89" s="85">
        <f>'2016-212-02 - Vsakování'!M35</f>
        <v>0</v>
      </c>
      <c r="AZ89" s="85">
        <f>'2016-212-02 - Vsakování'!H32</f>
        <v>28673.02</v>
      </c>
      <c r="BA89" s="85">
        <f>'2016-212-02 - Vsakování'!H33</f>
        <v>0</v>
      </c>
      <c r="BB89" s="85">
        <f>'2016-212-02 - Vsakování'!H34</f>
        <v>0</v>
      </c>
      <c r="BC89" s="85">
        <f>'2016-212-02 - Vsakování'!H35</f>
        <v>0</v>
      </c>
      <c r="BD89" s="87">
        <f>'2016-212-02 - Vsakování'!H36</f>
        <v>0</v>
      </c>
      <c r="BT89" s="88" t="s">
        <v>20</v>
      </c>
      <c r="BV89" s="88" t="s">
        <v>84</v>
      </c>
      <c r="BW89" s="88" t="s">
        <v>92</v>
      </c>
      <c r="BX89" s="88" t="s">
        <v>85</v>
      </c>
    </row>
    <row r="90" spans="1:76" s="5" customFormat="1" ht="37.5" customHeight="1" x14ac:dyDescent="0.3">
      <c r="A90" s="148" t="s">
        <v>577</v>
      </c>
      <c r="B90" s="80"/>
      <c r="C90" s="81"/>
      <c r="D90" s="161" t="s">
        <v>93</v>
      </c>
      <c r="E90" s="160"/>
      <c r="F90" s="160"/>
      <c r="G90" s="160"/>
      <c r="H90" s="160"/>
      <c r="I90" s="82"/>
      <c r="J90" s="161" t="s">
        <v>94</v>
      </c>
      <c r="K90" s="160"/>
      <c r="L90" s="160"/>
      <c r="M90" s="160"/>
      <c r="N90" s="160"/>
      <c r="O90" s="160"/>
      <c r="P90" s="160"/>
      <c r="Q90" s="160"/>
      <c r="R90" s="160"/>
      <c r="S90" s="160"/>
      <c r="T90" s="160"/>
      <c r="U90" s="160"/>
      <c r="V90" s="160"/>
      <c r="W90" s="160"/>
      <c r="X90" s="160"/>
      <c r="Y90" s="160"/>
      <c r="Z90" s="160"/>
      <c r="AA90" s="160"/>
      <c r="AB90" s="160"/>
      <c r="AC90" s="160"/>
      <c r="AD90" s="160"/>
      <c r="AE90" s="160"/>
      <c r="AF90" s="160"/>
      <c r="AG90" s="159">
        <f>'2016-212-03 - Mobiliář'!M30</f>
        <v>0</v>
      </c>
      <c r="AH90" s="160"/>
      <c r="AI90" s="160"/>
      <c r="AJ90" s="160"/>
      <c r="AK90" s="160"/>
      <c r="AL90" s="160"/>
      <c r="AM90" s="160"/>
      <c r="AN90" s="159">
        <f t="shared" si="0"/>
        <v>0</v>
      </c>
      <c r="AO90" s="160"/>
      <c r="AP90" s="160"/>
      <c r="AQ90" s="83"/>
      <c r="AS90" s="84">
        <f>'2016-212-03 - Mobiliář'!M28</f>
        <v>0</v>
      </c>
      <c r="AT90" s="85">
        <f t="shared" si="1"/>
        <v>0</v>
      </c>
      <c r="AU90" s="86">
        <f>'2016-212-03 - Mobiliář'!W112</f>
        <v>57.446464000000006</v>
      </c>
      <c r="AV90" s="85">
        <f>'2016-212-03 - Mobiliář'!M32</f>
        <v>0</v>
      </c>
      <c r="AW90" s="85">
        <f>'2016-212-03 - Mobiliář'!M33</f>
        <v>0</v>
      </c>
      <c r="AX90" s="85">
        <f>'2016-212-03 - Mobiliář'!M34</f>
        <v>0</v>
      </c>
      <c r="AY90" s="85">
        <f>'2016-212-03 - Mobiliář'!M35</f>
        <v>0</v>
      </c>
      <c r="AZ90" s="85">
        <f>'2016-212-03 - Mobiliář'!H32</f>
        <v>97837.759999999995</v>
      </c>
      <c r="BA90" s="85">
        <f>'2016-212-03 - Mobiliář'!H33</f>
        <v>0</v>
      </c>
      <c r="BB90" s="85">
        <f>'2016-212-03 - Mobiliář'!H34</f>
        <v>0</v>
      </c>
      <c r="BC90" s="85">
        <f>'2016-212-03 - Mobiliář'!H35</f>
        <v>0</v>
      </c>
      <c r="BD90" s="87">
        <f>'2016-212-03 - Mobiliář'!H36</f>
        <v>0</v>
      </c>
      <c r="BT90" s="88" t="s">
        <v>20</v>
      </c>
      <c r="BV90" s="88" t="s">
        <v>84</v>
      </c>
      <c r="BW90" s="88" t="s">
        <v>95</v>
      </c>
      <c r="BX90" s="88" t="s">
        <v>85</v>
      </c>
    </row>
    <row r="91" spans="1:76" s="5" customFormat="1" ht="37.5" customHeight="1" x14ac:dyDescent="0.3">
      <c r="A91" s="148" t="s">
        <v>577</v>
      </c>
      <c r="B91" s="80"/>
      <c r="C91" s="81"/>
      <c r="D91" s="161" t="s">
        <v>96</v>
      </c>
      <c r="E91" s="160"/>
      <c r="F91" s="160"/>
      <c r="G91" s="160"/>
      <c r="H91" s="160"/>
      <c r="I91" s="82"/>
      <c r="J91" s="161" t="s">
        <v>97</v>
      </c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0"/>
      <c r="V91" s="160"/>
      <c r="W91" s="160"/>
      <c r="X91" s="160"/>
      <c r="Y91" s="160"/>
      <c r="Z91" s="160"/>
      <c r="AA91" s="160"/>
      <c r="AB91" s="160"/>
      <c r="AC91" s="160"/>
      <c r="AD91" s="160"/>
      <c r="AE91" s="160"/>
      <c r="AF91" s="160"/>
      <c r="AG91" s="159">
        <f>'2016-212-04 - Příprava území'!M30</f>
        <v>0</v>
      </c>
      <c r="AH91" s="160"/>
      <c r="AI91" s="160"/>
      <c r="AJ91" s="160"/>
      <c r="AK91" s="160"/>
      <c r="AL91" s="160"/>
      <c r="AM91" s="160"/>
      <c r="AN91" s="159">
        <f t="shared" si="0"/>
        <v>0</v>
      </c>
      <c r="AO91" s="160"/>
      <c r="AP91" s="160"/>
      <c r="AQ91" s="83"/>
      <c r="AS91" s="84">
        <f>'2016-212-04 - Příprava území'!M28</f>
        <v>0</v>
      </c>
      <c r="AT91" s="85">
        <f t="shared" si="1"/>
        <v>0</v>
      </c>
      <c r="AU91" s="86">
        <f>'2016-212-04 - Příprava území'!W115</f>
        <v>69.730930000000001</v>
      </c>
      <c r="AV91" s="85">
        <f>'2016-212-04 - Příprava území'!M32</f>
        <v>0</v>
      </c>
      <c r="AW91" s="85">
        <f>'2016-212-04 - Příprava území'!M33</f>
        <v>0</v>
      </c>
      <c r="AX91" s="85">
        <f>'2016-212-04 - Příprava území'!M34</f>
        <v>0</v>
      </c>
      <c r="AY91" s="85">
        <f>'2016-212-04 - Příprava území'!M35</f>
        <v>0</v>
      </c>
      <c r="AZ91" s="85">
        <f>'2016-212-04 - Příprava území'!H32</f>
        <v>25749.5</v>
      </c>
      <c r="BA91" s="85">
        <f>'2016-212-04 - Příprava území'!H33</f>
        <v>0</v>
      </c>
      <c r="BB91" s="85">
        <f>'2016-212-04 - Příprava území'!H34</f>
        <v>0</v>
      </c>
      <c r="BC91" s="85">
        <f>'2016-212-04 - Příprava území'!H35</f>
        <v>0</v>
      </c>
      <c r="BD91" s="87">
        <f>'2016-212-04 - Příprava území'!H36</f>
        <v>0</v>
      </c>
      <c r="BT91" s="88" t="s">
        <v>20</v>
      </c>
      <c r="BV91" s="88" t="s">
        <v>84</v>
      </c>
      <c r="BW91" s="88" t="s">
        <v>98</v>
      </c>
      <c r="BX91" s="88" t="s">
        <v>85</v>
      </c>
    </row>
    <row r="92" spans="1:76" s="5" customFormat="1" ht="37.5" customHeight="1" x14ac:dyDescent="0.3">
      <c r="A92" s="148" t="s">
        <v>577</v>
      </c>
      <c r="B92" s="80"/>
      <c r="C92" s="81"/>
      <c r="D92" s="161" t="s">
        <v>99</v>
      </c>
      <c r="E92" s="160"/>
      <c r="F92" s="160"/>
      <c r="G92" s="160"/>
      <c r="H92" s="160"/>
      <c r="I92" s="82"/>
      <c r="J92" s="161" t="s">
        <v>100</v>
      </c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0"/>
      <c r="V92" s="160"/>
      <c r="W92" s="160"/>
      <c r="X92" s="160"/>
      <c r="Y92" s="160"/>
      <c r="Z92" s="160"/>
      <c r="AA92" s="160"/>
      <c r="AB92" s="160"/>
      <c r="AC92" s="160"/>
      <c r="AD92" s="160"/>
      <c r="AE92" s="160"/>
      <c r="AF92" s="160"/>
      <c r="AG92" s="159">
        <f>'2016-212-05 - Mlatové plochy'!M30</f>
        <v>0</v>
      </c>
      <c r="AH92" s="160"/>
      <c r="AI92" s="160"/>
      <c r="AJ92" s="160"/>
      <c r="AK92" s="160"/>
      <c r="AL92" s="160"/>
      <c r="AM92" s="160"/>
      <c r="AN92" s="159">
        <f t="shared" si="0"/>
        <v>0</v>
      </c>
      <c r="AO92" s="160"/>
      <c r="AP92" s="160"/>
      <c r="AQ92" s="83"/>
      <c r="AS92" s="84">
        <f>'2016-212-05 - Mlatové plochy'!M28</f>
        <v>0</v>
      </c>
      <c r="AT92" s="85">
        <f t="shared" si="1"/>
        <v>0</v>
      </c>
      <c r="AU92" s="86">
        <f>'2016-212-05 - Mlatové plochy'!W117</f>
        <v>165.75662000000003</v>
      </c>
      <c r="AV92" s="85">
        <f>'2016-212-05 - Mlatové plochy'!M32</f>
        <v>0</v>
      </c>
      <c r="AW92" s="85">
        <f>'2016-212-05 - Mlatové plochy'!M33</f>
        <v>0</v>
      </c>
      <c r="AX92" s="85">
        <f>'2016-212-05 - Mlatové plochy'!M34</f>
        <v>0</v>
      </c>
      <c r="AY92" s="85">
        <f>'2016-212-05 - Mlatové plochy'!M35</f>
        <v>0</v>
      </c>
      <c r="AZ92" s="85">
        <f>'2016-212-05 - Mlatové plochy'!H32</f>
        <v>209847.56</v>
      </c>
      <c r="BA92" s="85">
        <f>'2016-212-05 - Mlatové plochy'!H33</f>
        <v>0</v>
      </c>
      <c r="BB92" s="85">
        <f>'2016-212-05 - Mlatové plochy'!H34</f>
        <v>0</v>
      </c>
      <c r="BC92" s="85">
        <f>'2016-212-05 - Mlatové plochy'!H35</f>
        <v>0</v>
      </c>
      <c r="BD92" s="87">
        <f>'2016-212-05 - Mlatové plochy'!H36</f>
        <v>0</v>
      </c>
      <c r="BT92" s="88" t="s">
        <v>20</v>
      </c>
      <c r="BV92" s="88" t="s">
        <v>84</v>
      </c>
      <c r="BW92" s="88" t="s">
        <v>101</v>
      </c>
      <c r="BX92" s="88" t="s">
        <v>85</v>
      </c>
    </row>
    <row r="93" spans="1:76" s="5" customFormat="1" ht="37.5" customHeight="1" x14ac:dyDescent="0.3">
      <c r="A93" s="148" t="s">
        <v>577</v>
      </c>
      <c r="B93" s="80"/>
      <c r="C93" s="81"/>
      <c r="D93" s="161" t="s">
        <v>102</v>
      </c>
      <c r="E93" s="160"/>
      <c r="F93" s="160"/>
      <c r="G93" s="160"/>
      <c r="H93" s="160"/>
      <c r="I93" s="82"/>
      <c r="J93" s="161" t="s">
        <v>103</v>
      </c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0"/>
      <c r="V93" s="160"/>
      <c r="W93" s="160"/>
      <c r="X93" s="160"/>
      <c r="Y93" s="160"/>
      <c r="Z93" s="160"/>
      <c r="AA93" s="160"/>
      <c r="AB93" s="160"/>
      <c r="AC93" s="160"/>
      <c r="AD93" s="160"/>
      <c r="AE93" s="160"/>
      <c r="AF93" s="160"/>
      <c r="AG93" s="159">
        <f>'2016-212-06 - Parkové úpravy'!M30</f>
        <v>0</v>
      </c>
      <c r="AH93" s="160"/>
      <c r="AI93" s="160"/>
      <c r="AJ93" s="160"/>
      <c r="AK93" s="160"/>
      <c r="AL93" s="160"/>
      <c r="AM93" s="160"/>
      <c r="AN93" s="159">
        <f t="shared" si="0"/>
        <v>0</v>
      </c>
      <c r="AO93" s="160"/>
      <c r="AP93" s="160"/>
      <c r="AQ93" s="83"/>
      <c r="AS93" s="84">
        <f>'2016-212-06 - Parkové úpravy'!M28</f>
        <v>0</v>
      </c>
      <c r="AT93" s="85">
        <f t="shared" si="1"/>
        <v>0</v>
      </c>
      <c r="AU93" s="86">
        <f>'2016-212-06 - Parkové úpravy'!W115</f>
        <v>267.33743299999998</v>
      </c>
      <c r="AV93" s="85">
        <f>'2016-212-06 - Parkové úpravy'!M32</f>
        <v>0</v>
      </c>
      <c r="AW93" s="85">
        <f>'2016-212-06 - Parkové úpravy'!M33</f>
        <v>0</v>
      </c>
      <c r="AX93" s="85">
        <f>'2016-212-06 - Parkové úpravy'!M34</f>
        <v>0</v>
      </c>
      <c r="AY93" s="85">
        <f>'2016-212-06 - Parkové úpravy'!M35</f>
        <v>0</v>
      </c>
      <c r="AZ93" s="85">
        <f>'2016-212-06 - Parkové úpravy'!H32</f>
        <v>121839.59</v>
      </c>
      <c r="BA93" s="85">
        <f>'2016-212-06 - Parkové úpravy'!H33</f>
        <v>0</v>
      </c>
      <c r="BB93" s="85">
        <f>'2016-212-06 - Parkové úpravy'!H34</f>
        <v>0</v>
      </c>
      <c r="BC93" s="85">
        <f>'2016-212-06 - Parkové úpravy'!H35</f>
        <v>0</v>
      </c>
      <c r="BD93" s="87">
        <f>'2016-212-06 - Parkové úpravy'!H36</f>
        <v>0</v>
      </c>
      <c r="BT93" s="88" t="s">
        <v>20</v>
      </c>
      <c r="BV93" s="88" t="s">
        <v>84</v>
      </c>
      <c r="BW93" s="88" t="s">
        <v>104</v>
      </c>
      <c r="BX93" s="88" t="s">
        <v>85</v>
      </c>
    </row>
    <row r="94" spans="1:76" s="5" customFormat="1" ht="37.5" customHeight="1" x14ac:dyDescent="0.3">
      <c r="A94" s="148" t="s">
        <v>577</v>
      </c>
      <c r="B94" s="80"/>
      <c r="C94" s="81"/>
      <c r="D94" s="161" t="s">
        <v>105</v>
      </c>
      <c r="E94" s="160"/>
      <c r="F94" s="160"/>
      <c r="G94" s="160"/>
      <c r="H94" s="160"/>
      <c r="I94" s="82"/>
      <c r="J94" s="161" t="s">
        <v>106</v>
      </c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0"/>
      <c r="V94" s="160"/>
      <c r="W94" s="160"/>
      <c r="X94" s="160"/>
      <c r="Y94" s="160"/>
      <c r="Z94" s="160"/>
      <c r="AA94" s="160"/>
      <c r="AB94" s="160"/>
      <c r="AC94" s="160"/>
      <c r="AD94" s="160"/>
      <c r="AE94" s="160"/>
      <c r="AF94" s="160"/>
      <c r="AG94" s="159" t="e">
        <f>#REF!</f>
        <v>#REF!</v>
      </c>
      <c r="AH94" s="160"/>
      <c r="AI94" s="160"/>
      <c r="AJ94" s="160"/>
      <c r="AK94" s="160"/>
      <c r="AL94" s="160"/>
      <c r="AM94" s="160"/>
      <c r="AN94" s="159" t="e">
        <f t="shared" si="0"/>
        <v>#REF!</v>
      </c>
      <c r="AO94" s="160"/>
      <c r="AP94" s="160"/>
      <c r="AQ94" s="83"/>
      <c r="AS94" s="89" t="e">
        <f>#REF!</f>
        <v>#REF!</v>
      </c>
      <c r="AT94" s="90" t="e">
        <f t="shared" si="1"/>
        <v>#REF!</v>
      </c>
      <c r="AU94" s="91" t="e">
        <f>#REF!</f>
        <v>#REF!</v>
      </c>
      <c r="AV94" s="90" t="e">
        <f>#REF!</f>
        <v>#REF!</v>
      </c>
      <c r="AW94" s="90" t="e">
        <f>#REF!</f>
        <v>#REF!</v>
      </c>
      <c r="AX94" s="90" t="e">
        <f>#REF!</f>
        <v>#REF!</v>
      </c>
      <c r="AY94" s="90" t="e">
        <f>#REF!</f>
        <v>#REF!</v>
      </c>
      <c r="AZ94" s="90" t="e">
        <f>#REF!</f>
        <v>#REF!</v>
      </c>
      <c r="BA94" s="90" t="e">
        <f>#REF!</f>
        <v>#REF!</v>
      </c>
      <c r="BB94" s="90" t="e">
        <f>#REF!</f>
        <v>#REF!</v>
      </c>
      <c r="BC94" s="90" t="e">
        <f>#REF!</f>
        <v>#REF!</v>
      </c>
      <c r="BD94" s="92" t="e">
        <f>#REF!</f>
        <v>#REF!</v>
      </c>
      <c r="BT94" s="88" t="s">
        <v>20</v>
      </c>
      <c r="BV94" s="88" t="s">
        <v>84</v>
      </c>
      <c r="BW94" s="88" t="s">
        <v>107</v>
      </c>
      <c r="BX94" s="88" t="s">
        <v>85</v>
      </c>
    </row>
    <row r="95" spans="1:76" x14ac:dyDescent="0.3">
      <c r="B95" s="17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9"/>
    </row>
    <row r="96" spans="1:76" s="1" customFormat="1" ht="30" customHeight="1" x14ac:dyDescent="0.3">
      <c r="B96" s="27"/>
      <c r="C96" s="72" t="s">
        <v>108</v>
      </c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154">
        <v>0</v>
      </c>
      <c r="AH96" s="155"/>
      <c r="AI96" s="155"/>
      <c r="AJ96" s="155"/>
      <c r="AK96" s="155"/>
      <c r="AL96" s="155"/>
      <c r="AM96" s="155"/>
      <c r="AN96" s="154">
        <v>0</v>
      </c>
      <c r="AO96" s="155"/>
      <c r="AP96" s="155"/>
      <c r="AQ96" s="29"/>
      <c r="AS96" s="68" t="s">
        <v>109</v>
      </c>
      <c r="AT96" s="69" t="s">
        <v>110</v>
      </c>
      <c r="AU96" s="69" t="s">
        <v>46</v>
      </c>
      <c r="AV96" s="70" t="s">
        <v>69</v>
      </c>
    </row>
    <row r="97" spans="2:48" s="1" customFormat="1" ht="10.9" customHeight="1" x14ac:dyDescent="0.3">
      <c r="B97" s="27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9"/>
      <c r="AS97" s="93"/>
      <c r="AT97" s="48"/>
      <c r="AU97" s="48"/>
      <c r="AV97" s="50"/>
    </row>
    <row r="98" spans="2:48" s="1" customFormat="1" ht="30" customHeight="1" x14ac:dyDescent="0.3">
      <c r="B98" s="27"/>
      <c r="C98" s="94" t="s">
        <v>111</v>
      </c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156" t="e">
        <f>ROUND(AG87+AG96,2)</f>
        <v>#REF!</v>
      </c>
      <c r="AH98" s="156"/>
      <c r="AI98" s="156"/>
      <c r="AJ98" s="156"/>
      <c r="AK98" s="156"/>
      <c r="AL98" s="156"/>
      <c r="AM98" s="156"/>
      <c r="AN98" s="156" t="e">
        <f>AN87+AN96</f>
        <v>#REF!</v>
      </c>
      <c r="AO98" s="156"/>
      <c r="AP98" s="156"/>
      <c r="AQ98" s="29"/>
    </row>
    <row r="99" spans="2:48" s="1" customFormat="1" ht="6.95" customHeight="1" x14ac:dyDescent="0.3">
      <c r="B99" s="51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3"/>
    </row>
  </sheetData>
  <mergeCells count="69">
    <mergeCell ref="L31:O31"/>
    <mergeCell ref="W31:AE31"/>
    <mergeCell ref="AK31:AO31"/>
    <mergeCell ref="C2:AP2"/>
    <mergeCell ref="C4:AP4"/>
    <mergeCell ref="K5:AO5"/>
    <mergeCell ref="K6:AO6"/>
    <mergeCell ref="E23:AN23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C85:G85"/>
    <mergeCell ref="I85:AF85"/>
    <mergeCell ref="AG85:AM85"/>
    <mergeCell ref="AN85:AP85"/>
    <mergeCell ref="X37:AB37"/>
    <mergeCell ref="AK37:AO37"/>
    <mergeCell ref="C76:AP76"/>
    <mergeCell ref="L78:AO78"/>
    <mergeCell ref="AM82:AP82"/>
    <mergeCell ref="D91:H91"/>
    <mergeCell ref="J91:AF91"/>
    <mergeCell ref="AN88:AP88"/>
    <mergeCell ref="AG88:AM88"/>
    <mergeCell ref="D88:H88"/>
    <mergeCell ref="J88:AF88"/>
    <mergeCell ref="AN89:AP89"/>
    <mergeCell ref="AG89:AM89"/>
    <mergeCell ref="D89:H89"/>
    <mergeCell ref="J89:AF89"/>
    <mergeCell ref="D94:H94"/>
    <mergeCell ref="J94:AF94"/>
    <mergeCell ref="AG87:AM87"/>
    <mergeCell ref="AN87:AP87"/>
    <mergeCell ref="AN92:AP92"/>
    <mergeCell ref="AG92:AM92"/>
    <mergeCell ref="D92:H92"/>
    <mergeCell ref="J92:AF92"/>
    <mergeCell ref="AN93:AP93"/>
    <mergeCell ref="AG93:AM93"/>
    <mergeCell ref="D93:H93"/>
    <mergeCell ref="J93:AF93"/>
    <mergeCell ref="AN90:AP90"/>
    <mergeCell ref="AG90:AM90"/>
    <mergeCell ref="D90:H90"/>
    <mergeCell ref="J90:AF90"/>
    <mergeCell ref="AG96:AM96"/>
    <mergeCell ref="AN96:AP96"/>
    <mergeCell ref="AG98:AM98"/>
    <mergeCell ref="AN98:AP98"/>
    <mergeCell ref="AR2:BE2"/>
    <mergeCell ref="AN94:AP94"/>
    <mergeCell ref="AG94:AM94"/>
    <mergeCell ref="AN91:AP91"/>
    <mergeCell ref="AG91:AM91"/>
    <mergeCell ref="AS82:AT84"/>
    <mergeCell ref="AM83:AP83"/>
    <mergeCell ref="AK26:AO26"/>
    <mergeCell ref="AK27:AO27"/>
    <mergeCell ref="AK29:AO29"/>
  </mergeCells>
  <hyperlinks>
    <hyperlink ref="K1:S1" location="C2" tooltip="Souhrnný list stavby" display="1) Souhrnný list stavby" xr:uid="{00000000-0004-0000-0000-000000000000}"/>
    <hyperlink ref="W1:AF1" location="C87" tooltip="Rekapitulace objektů" display="2) Rekapitulace objektů" xr:uid="{00000000-0004-0000-0000-000001000000}"/>
    <hyperlink ref="A88" location="'2016-212-01 - Přípojka vody'!C2" tooltip="2016-212-01 - Přípojka vody" display="/" xr:uid="{00000000-0004-0000-0000-000002000000}"/>
    <hyperlink ref="A89" location="'2016-212-02 - Vsakování'!C2" tooltip="2016-212-02 - Vsakování" display="/" xr:uid="{00000000-0004-0000-0000-000003000000}"/>
    <hyperlink ref="A90" location="'2016-212-03 - Mobiliář'!C2" tooltip="2016-212-03 - Mobiliář" display="/" xr:uid="{00000000-0004-0000-0000-000004000000}"/>
    <hyperlink ref="A91" location="'2016-212-04 - Příprava území'!C2" tooltip="2016-212-04 - Příprava území" display="/" xr:uid="{00000000-0004-0000-0000-000005000000}"/>
    <hyperlink ref="A92" location="'2016-212-05 - Mlatové plochy'!C2" tooltip="2016-212-05 - Mlatové plochy" display="/" xr:uid="{00000000-0004-0000-0000-000006000000}"/>
    <hyperlink ref="A93" location="'2016-212-06 - Parkové úpravy'!C2" tooltip="2016-212-06 - Parkové úpravy" display="/" xr:uid="{00000000-0004-0000-0000-000007000000}"/>
    <hyperlink ref="A94" location="'2016-212-07 - VRN'!C2" tooltip="2016-212-07 - VRN" display="/" xr:uid="{00000000-0004-0000-0000-000008000000}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N169"/>
  <sheetViews>
    <sheetView showGridLines="0" tabSelected="1" workbookViewId="0">
      <pane ySplit="1" topLeftCell="A14" activePane="bottomLeft" state="frozen"/>
      <selection pane="bottomLeft" activeCell="P42" sqref="P42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 x14ac:dyDescent="0.3">
      <c r="A1" s="153"/>
      <c r="B1" s="150"/>
      <c r="C1" s="150"/>
      <c r="D1" s="151" t="s">
        <v>1</v>
      </c>
      <c r="E1" s="150"/>
      <c r="F1" s="152" t="s">
        <v>578</v>
      </c>
      <c r="G1" s="152"/>
      <c r="H1" s="199" t="s">
        <v>579</v>
      </c>
      <c r="I1" s="199"/>
      <c r="J1" s="199"/>
      <c r="K1" s="199"/>
      <c r="L1" s="152" t="s">
        <v>580</v>
      </c>
      <c r="M1" s="150"/>
      <c r="N1" s="150"/>
      <c r="O1" s="151" t="s">
        <v>112</v>
      </c>
      <c r="P1" s="150"/>
      <c r="Q1" s="150"/>
      <c r="R1" s="150"/>
      <c r="S1" s="152" t="s">
        <v>581</v>
      </c>
      <c r="T1" s="152"/>
      <c r="U1" s="153"/>
      <c r="V1" s="153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1:66" ht="36.950000000000003" customHeight="1" x14ac:dyDescent="0.3">
      <c r="C2" s="185" t="s">
        <v>5</v>
      </c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S2" s="157" t="s">
        <v>6</v>
      </c>
      <c r="T2" s="158"/>
      <c r="U2" s="158"/>
      <c r="V2" s="158"/>
      <c r="W2" s="158"/>
      <c r="X2" s="158"/>
      <c r="Y2" s="158"/>
      <c r="Z2" s="158"/>
      <c r="AA2" s="158"/>
      <c r="AB2" s="158"/>
      <c r="AC2" s="158"/>
      <c r="AT2" s="13" t="s">
        <v>89</v>
      </c>
    </row>
    <row r="3" spans="1:66" ht="6.95" customHeight="1" x14ac:dyDescent="0.3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AT3" s="13" t="s">
        <v>113</v>
      </c>
    </row>
    <row r="4" spans="1:66" ht="36.950000000000003" customHeight="1" x14ac:dyDescent="0.3">
      <c r="B4" s="17"/>
      <c r="C4" s="175" t="s">
        <v>114</v>
      </c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9"/>
      <c r="T4" s="20" t="s">
        <v>11</v>
      </c>
      <c r="AT4" s="13" t="s">
        <v>4</v>
      </c>
    </row>
    <row r="5" spans="1:66" ht="6.95" customHeight="1" x14ac:dyDescent="0.3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</row>
    <row r="6" spans="1:66" ht="25.35" customHeight="1" x14ac:dyDescent="0.3">
      <c r="B6" s="17"/>
      <c r="C6" s="18"/>
      <c r="D6" s="24" t="s">
        <v>15</v>
      </c>
      <c r="E6" s="18"/>
      <c r="F6" s="206" t="str">
        <f>'Rekapitulace stavby'!K6</f>
        <v>Parkové úpravy na parcelách 379/1 a 379/2</v>
      </c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"/>
      <c r="R6" s="19"/>
    </row>
    <row r="7" spans="1:66" s="1" customFormat="1" ht="32.85" customHeight="1" x14ac:dyDescent="0.3">
      <c r="B7" s="27"/>
      <c r="C7" s="28"/>
      <c r="D7" s="23" t="s">
        <v>115</v>
      </c>
      <c r="E7" s="28"/>
      <c r="F7" s="187" t="s">
        <v>116</v>
      </c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28"/>
      <c r="R7" s="29"/>
    </row>
    <row r="8" spans="1:66" s="1" customFormat="1" ht="14.45" customHeight="1" x14ac:dyDescent="0.3">
      <c r="B8" s="27"/>
      <c r="C8" s="28"/>
      <c r="D8" s="24" t="s">
        <v>18</v>
      </c>
      <c r="E8" s="28"/>
      <c r="F8" s="22" t="s">
        <v>3</v>
      </c>
      <c r="G8" s="28"/>
      <c r="H8" s="28"/>
      <c r="I8" s="28"/>
      <c r="J8" s="28"/>
      <c r="K8" s="28"/>
      <c r="L8" s="28"/>
      <c r="M8" s="24" t="s">
        <v>19</v>
      </c>
      <c r="N8" s="28"/>
      <c r="O8" s="22" t="s">
        <v>3</v>
      </c>
      <c r="P8" s="28"/>
      <c r="Q8" s="28"/>
      <c r="R8" s="29"/>
    </row>
    <row r="9" spans="1:66" s="1" customFormat="1" ht="14.45" customHeight="1" x14ac:dyDescent="0.3">
      <c r="B9" s="27"/>
      <c r="C9" s="28"/>
      <c r="D9" s="24" t="s">
        <v>21</v>
      </c>
      <c r="E9" s="28"/>
      <c r="F9" s="22" t="s">
        <v>22</v>
      </c>
      <c r="G9" s="28"/>
      <c r="H9" s="28"/>
      <c r="I9" s="28"/>
      <c r="J9" s="28"/>
      <c r="K9" s="28"/>
      <c r="L9" s="28"/>
      <c r="M9" s="24" t="s">
        <v>23</v>
      </c>
      <c r="N9" s="28"/>
      <c r="O9" s="207" t="str">
        <f>'Rekapitulace stavby'!AN8</f>
        <v>19. 12. 2016</v>
      </c>
      <c r="P9" s="155"/>
      <c r="Q9" s="28"/>
      <c r="R9" s="29"/>
    </row>
    <row r="10" spans="1:66" s="1" customFormat="1" ht="10.9" customHeight="1" x14ac:dyDescent="0.3"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9"/>
    </row>
    <row r="11" spans="1:66" s="1" customFormat="1" ht="14.45" customHeight="1" x14ac:dyDescent="0.3">
      <c r="B11" s="27"/>
      <c r="C11" s="28"/>
      <c r="D11" s="24" t="s">
        <v>27</v>
      </c>
      <c r="E11" s="28"/>
      <c r="F11" s="28"/>
      <c r="G11" s="28"/>
      <c r="H11" s="28"/>
      <c r="I11" s="28"/>
      <c r="J11" s="28"/>
      <c r="K11" s="28"/>
      <c r="L11" s="28"/>
      <c r="M11" s="24" t="s">
        <v>28</v>
      </c>
      <c r="N11" s="28"/>
      <c r="O11" s="186" t="s">
        <v>29</v>
      </c>
      <c r="P11" s="155"/>
      <c r="Q11" s="28"/>
      <c r="R11" s="29"/>
    </row>
    <row r="12" spans="1:66" s="1" customFormat="1" ht="18" customHeight="1" x14ac:dyDescent="0.3">
      <c r="B12" s="27"/>
      <c r="C12" s="28"/>
      <c r="D12" s="28"/>
      <c r="E12" s="22" t="s">
        <v>30</v>
      </c>
      <c r="F12" s="28"/>
      <c r="G12" s="28"/>
      <c r="H12" s="28"/>
      <c r="I12" s="28"/>
      <c r="J12" s="28"/>
      <c r="K12" s="28"/>
      <c r="L12" s="28"/>
      <c r="M12" s="24" t="s">
        <v>31</v>
      </c>
      <c r="N12" s="28"/>
      <c r="O12" s="186" t="s">
        <v>3</v>
      </c>
      <c r="P12" s="155"/>
      <c r="Q12" s="28"/>
      <c r="R12" s="29"/>
    </row>
    <row r="13" spans="1:66" s="1" customFormat="1" ht="6.95" customHeight="1" x14ac:dyDescent="0.3">
      <c r="B13" s="27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9"/>
    </row>
    <row r="14" spans="1:66" s="1" customFormat="1" ht="14.45" customHeight="1" x14ac:dyDescent="0.3">
      <c r="B14" s="27"/>
      <c r="C14" s="28"/>
      <c r="D14" s="24" t="s">
        <v>32</v>
      </c>
      <c r="E14" s="28"/>
      <c r="F14" s="28"/>
      <c r="G14" s="28"/>
      <c r="H14" s="28"/>
      <c r="I14" s="28"/>
      <c r="J14" s="28"/>
      <c r="K14" s="28"/>
      <c r="L14" s="28"/>
      <c r="M14" s="24" t="s">
        <v>28</v>
      </c>
      <c r="N14" s="28"/>
      <c r="O14" s="186" t="str">
        <f>IF('Rekapitulace stavby'!AN13="","",'Rekapitulace stavby'!AN13)</f>
        <v/>
      </c>
      <c r="P14" s="155"/>
      <c r="Q14" s="28"/>
      <c r="R14" s="29"/>
    </row>
    <row r="15" spans="1:66" s="1" customFormat="1" ht="18" customHeight="1" x14ac:dyDescent="0.3">
      <c r="B15" s="27"/>
      <c r="C15" s="28"/>
      <c r="D15" s="28"/>
      <c r="E15" s="22" t="str">
        <f>IF('Rekapitulace stavby'!E14="","",'Rekapitulace stavby'!E14)</f>
        <v xml:space="preserve"> </v>
      </c>
      <c r="F15" s="28"/>
      <c r="G15" s="28"/>
      <c r="H15" s="28"/>
      <c r="I15" s="28"/>
      <c r="J15" s="28"/>
      <c r="K15" s="28"/>
      <c r="L15" s="28"/>
      <c r="M15" s="24" t="s">
        <v>31</v>
      </c>
      <c r="N15" s="28"/>
      <c r="O15" s="186" t="str">
        <f>IF('Rekapitulace stavby'!AN14="","",'Rekapitulace stavby'!AN14)</f>
        <v/>
      </c>
      <c r="P15" s="155"/>
      <c r="Q15" s="28"/>
      <c r="R15" s="29"/>
    </row>
    <row r="16" spans="1:66" s="1" customFormat="1" ht="6.95" customHeight="1" x14ac:dyDescent="0.3"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9"/>
    </row>
    <row r="17" spans="2:18" s="1" customFormat="1" ht="14.45" customHeight="1" x14ac:dyDescent="0.3">
      <c r="B17" s="27"/>
      <c r="C17" s="28"/>
      <c r="D17" s="24" t="s">
        <v>34</v>
      </c>
      <c r="E17" s="28"/>
      <c r="F17" s="28"/>
      <c r="G17" s="28"/>
      <c r="H17" s="28"/>
      <c r="I17" s="28"/>
      <c r="J17" s="28"/>
      <c r="K17" s="28"/>
      <c r="L17" s="28"/>
      <c r="M17" s="24" t="s">
        <v>28</v>
      </c>
      <c r="N17" s="28"/>
      <c r="O17" s="186" t="s">
        <v>35</v>
      </c>
      <c r="P17" s="155"/>
      <c r="Q17" s="28"/>
      <c r="R17" s="29"/>
    </row>
    <row r="18" spans="2:18" s="1" customFormat="1" ht="18" customHeight="1" x14ac:dyDescent="0.3">
      <c r="B18" s="27"/>
      <c r="C18" s="28"/>
      <c r="D18" s="28"/>
      <c r="E18" s="22" t="s">
        <v>36</v>
      </c>
      <c r="F18" s="28"/>
      <c r="G18" s="28"/>
      <c r="H18" s="28"/>
      <c r="I18" s="28"/>
      <c r="J18" s="28"/>
      <c r="K18" s="28"/>
      <c r="L18" s="28"/>
      <c r="M18" s="24" t="s">
        <v>31</v>
      </c>
      <c r="N18" s="28"/>
      <c r="O18" s="186" t="s">
        <v>3</v>
      </c>
      <c r="P18" s="155"/>
      <c r="Q18" s="28"/>
      <c r="R18" s="29"/>
    </row>
    <row r="19" spans="2:18" s="1" customFormat="1" ht="6.95" customHeight="1" x14ac:dyDescent="0.3">
      <c r="B19" s="27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9"/>
    </row>
    <row r="20" spans="2:18" s="1" customFormat="1" ht="14.45" customHeight="1" x14ac:dyDescent="0.3">
      <c r="B20" s="27"/>
      <c r="C20" s="28"/>
      <c r="D20" s="24" t="s">
        <v>38</v>
      </c>
      <c r="E20" s="28"/>
      <c r="F20" s="28"/>
      <c r="G20" s="28"/>
      <c r="H20" s="28"/>
      <c r="I20" s="28"/>
      <c r="J20" s="28"/>
      <c r="K20" s="28"/>
      <c r="L20" s="28"/>
      <c r="M20" s="24" t="s">
        <v>28</v>
      </c>
      <c r="N20" s="28"/>
      <c r="O20" s="186" t="s">
        <v>39</v>
      </c>
      <c r="P20" s="155"/>
      <c r="Q20" s="28"/>
      <c r="R20" s="29"/>
    </row>
    <row r="21" spans="2:18" s="1" customFormat="1" ht="18" customHeight="1" x14ac:dyDescent="0.3">
      <c r="B21" s="27"/>
      <c r="C21" s="28"/>
      <c r="D21" s="28"/>
      <c r="E21" s="22" t="s">
        <v>40</v>
      </c>
      <c r="F21" s="28"/>
      <c r="G21" s="28"/>
      <c r="H21" s="28"/>
      <c r="I21" s="28"/>
      <c r="J21" s="28"/>
      <c r="K21" s="28"/>
      <c r="L21" s="28"/>
      <c r="M21" s="24" t="s">
        <v>31</v>
      </c>
      <c r="N21" s="28"/>
      <c r="O21" s="186" t="s">
        <v>3</v>
      </c>
      <c r="P21" s="155"/>
      <c r="Q21" s="28"/>
      <c r="R21" s="29"/>
    </row>
    <row r="22" spans="2:18" s="1" customFormat="1" ht="6.95" customHeight="1" x14ac:dyDescent="0.3">
      <c r="B22" s="27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9"/>
    </row>
    <row r="23" spans="2:18" s="1" customFormat="1" ht="14.45" customHeight="1" x14ac:dyDescent="0.3">
      <c r="B23" s="27"/>
      <c r="C23" s="28"/>
      <c r="D23" s="24" t="s">
        <v>41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9"/>
    </row>
    <row r="24" spans="2:18" s="1" customFormat="1" ht="22.5" customHeight="1" x14ac:dyDescent="0.3">
      <c r="B24" s="27"/>
      <c r="C24" s="28"/>
      <c r="D24" s="28"/>
      <c r="E24" s="188" t="s">
        <v>3</v>
      </c>
      <c r="F24" s="155"/>
      <c r="G24" s="155"/>
      <c r="H24" s="155"/>
      <c r="I24" s="155"/>
      <c r="J24" s="155"/>
      <c r="K24" s="155"/>
      <c r="L24" s="155"/>
      <c r="M24" s="28"/>
      <c r="N24" s="28"/>
      <c r="O24" s="28"/>
      <c r="P24" s="28"/>
      <c r="Q24" s="28"/>
      <c r="R24" s="29"/>
    </row>
    <row r="25" spans="2:18" s="1" customFormat="1" ht="6.95" customHeight="1" x14ac:dyDescent="0.3">
      <c r="B25" s="27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9"/>
    </row>
    <row r="26" spans="2:18" s="1" customFormat="1" ht="6.95" customHeight="1" x14ac:dyDescent="0.3">
      <c r="B26" s="27"/>
      <c r="C26" s="28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28"/>
      <c r="R26" s="29"/>
    </row>
    <row r="27" spans="2:18" s="1" customFormat="1" ht="14.45" customHeight="1" x14ac:dyDescent="0.3">
      <c r="B27" s="27"/>
      <c r="C27" s="28"/>
      <c r="D27" s="96" t="s">
        <v>117</v>
      </c>
      <c r="E27" s="28"/>
      <c r="F27" s="28"/>
      <c r="G27" s="28"/>
      <c r="H27" s="28"/>
      <c r="I27" s="28"/>
      <c r="J27" s="28"/>
      <c r="K27" s="28"/>
      <c r="L27" s="28"/>
      <c r="M27" s="181"/>
      <c r="N27" s="155"/>
      <c r="O27" s="155"/>
      <c r="P27" s="155"/>
      <c r="Q27" s="28"/>
      <c r="R27" s="29"/>
    </row>
    <row r="28" spans="2:18" s="1" customFormat="1" ht="14.45" customHeight="1" x14ac:dyDescent="0.3">
      <c r="B28" s="27"/>
      <c r="C28" s="28"/>
      <c r="D28" s="26" t="s">
        <v>118</v>
      </c>
      <c r="E28" s="28"/>
      <c r="F28" s="28"/>
      <c r="G28" s="28"/>
      <c r="H28" s="28"/>
      <c r="I28" s="28"/>
      <c r="J28" s="28"/>
      <c r="K28" s="28"/>
      <c r="L28" s="28"/>
      <c r="M28" s="181">
        <f>N97</f>
        <v>0</v>
      </c>
      <c r="N28" s="155"/>
      <c r="O28" s="155"/>
      <c r="P28" s="155"/>
      <c r="Q28" s="28"/>
      <c r="R28" s="29"/>
    </row>
    <row r="29" spans="2:18" s="1" customFormat="1" ht="6.95" customHeight="1" x14ac:dyDescent="0.3"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9"/>
    </row>
    <row r="30" spans="2:18" s="1" customFormat="1" ht="25.35" customHeight="1" x14ac:dyDescent="0.3">
      <c r="B30" s="27"/>
      <c r="C30" s="28"/>
      <c r="D30" s="97" t="s">
        <v>45</v>
      </c>
      <c r="E30" s="28"/>
      <c r="F30" s="28"/>
      <c r="G30" s="28"/>
      <c r="H30" s="28"/>
      <c r="I30" s="28"/>
      <c r="J30" s="28"/>
      <c r="K30" s="28"/>
      <c r="L30" s="28"/>
      <c r="M30" s="220">
        <f>ROUND(M27+M28,2)</f>
        <v>0</v>
      </c>
      <c r="N30" s="155"/>
      <c r="O30" s="155"/>
      <c r="P30" s="155"/>
      <c r="Q30" s="28"/>
      <c r="R30" s="29"/>
    </row>
    <row r="31" spans="2:18" s="1" customFormat="1" ht="6.95" customHeight="1" x14ac:dyDescent="0.3">
      <c r="B31" s="27"/>
      <c r="C31" s="28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28"/>
      <c r="R31" s="29"/>
    </row>
    <row r="32" spans="2:18" s="1" customFormat="1" ht="14.45" customHeight="1" x14ac:dyDescent="0.3">
      <c r="B32" s="27"/>
      <c r="C32" s="28"/>
      <c r="D32" s="34" t="s">
        <v>46</v>
      </c>
      <c r="E32" s="34" t="s">
        <v>47</v>
      </c>
      <c r="F32" s="35">
        <v>0.21</v>
      </c>
      <c r="G32" s="98" t="s">
        <v>48</v>
      </c>
      <c r="H32" s="218">
        <f>ROUND((SUM(BE97:BE98)+SUM(BE116:BE168)), 2)</f>
        <v>110624.65</v>
      </c>
      <c r="I32" s="155"/>
      <c r="J32" s="155"/>
      <c r="K32" s="28"/>
      <c r="L32" s="28"/>
      <c r="M32" s="218">
        <v>0</v>
      </c>
      <c r="N32" s="155"/>
      <c r="O32" s="155"/>
      <c r="P32" s="155"/>
      <c r="Q32" s="28"/>
      <c r="R32" s="29"/>
    </row>
    <row r="33" spans="2:18" s="1" customFormat="1" ht="14.45" customHeight="1" x14ac:dyDescent="0.3">
      <c r="B33" s="27"/>
      <c r="C33" s="28"/>
      <c r="D33" s="28"/>
      <c r="E33" s="34" t="s">
        <v>49</v>
      </c>
      <c r="F33" s="35">
        <v>0.15</v>
      </c>
      <c r="G33" s="98" t="s">
        <v>48</v>
      </c>
      <c r="H33" s="218">
        <f>ROUND((SUM(BF97:BF98)+SUM(BF116:BF168)), 2)</f>
        <v>0</v>
      </c>
      <c r="I33" s="155"/>
      <c r="J33" s="155"/>
      <c r="K33" s="28"/>
      <c r="L33" s="28"/>
      <c r="M33" s="218">
        <f>ROUND(ROUND((SUM(BF97:BF98)+SUM(BF116:BF168)), 2)*F33, 2)</f>
        <v>0</v>
      </c>
      <c r="N33" s="155"/>
      <c r="O33" s="155"/>
      <c r="P33" s="155"/>
      <c r="Q33" s="28"/>
      <c r="R33" s="29"/>
    </row>
    <row r="34" spans="2:18" s="1" customFormat="1" ht="14.45" hidden="1" customHeight="1" x14ac:dyDescent="0.3">
      <c r="B34" s="27"/>
      <c r="C34" s="28"/>
      <c r="D34" s="28"/>
      <c r="E34" s="34" t="s">
        <v>50</v>
      </c>
      <c r="F34" s="35">
        <v>0.21</v>
      </c>
      <c r="G34" s="98" t="s">
        <v>48</v>
      </c>
      <c r="H34" s="218">
        <f>ROUND((SUM(BG97:BG98)+SUM(BG116:BG168)), 2)</f>
        <v>0</v>
      </c>
      <c r="I34" s="155"/>
      <c r="J34" s="155"/>
      <c r="K34" s="28"/>
      <c r="L34" s="28"/>
      <c r="M34" s="218">
        <v>0</v>
      </c>
      <c r="N34" s="155"/>
      <c r="O34" s="155"/>
      <c r="P34" s="155"/>
      <c r="Q34" s="28"/>
      <c r="R34" s="29"/>
    </row>
    <row r="35" spans="2:18" s="1" customFormat="1" ht="14.45" hidden="1" customHeight="1" x14ac:dyDescent="0.3">
      <c r="B35" s="27"/>
      <c r="C35" s="28"/>
      <c r="D35" s="28"/>
      <c r="E35" s="34" t="s">
        <v>51</v>
      </c>
      <c r="F35" s="35">
        <v>0.15</v>
      </c>
      <c r="G35" s="98" t="s">
        <v>48</v>
      </c>
      <c r="H35" s="218">
        <f>ROUND((SUM(BH97:BH98)+SUM(BH116:BH168)), 2)</f>
        <v>0</v>
      </c>
      <c r="I35" s="155"/>
      <c r="J35" s="155"/>
      <c r="K35" s="28"/>
      <c r="L35" s="28"/>
      <c r="M35" s="218">
        <v>0</v>
      </c>
      <c r="N35" s="155"/>
      <c r="O35" s="155"/>
      <c r="P35" s="155"/>
      <c r="Q35" s="28"/>
      <c r="R35" s="29"/>
    </row>
    <row r="36" spans="2:18" s="1" customFormat="1" ht="14.45" hidden="1" customHeight="1" x14ac:dyDescent="0.3">
      <c r="B36" s="27"/>
      <c r="C36" s="28"/>
      <c r="D36" s="28"/>
      <c r="E36" s="34" t="s">
        <v>52</v>
      </c>
      <c r="F36" s="35">
        <v>0</v>
      </c>
      <c r="G36" s="98" t="s">
        <v>48</v>
      </c>
      <c r="H36" s="218">
        <f>ROUND((SUM(BI97:BI98)+SUM(BI116:BI168)), 2)</f>
        <v>0</v>
      </c>
      <c r="I36" s="155"/>
      <c r="J36" s="155"/>
      <c r="K36" s="28"/>
      <c r="L36" s="28"/>
      <c r="M36" s="218">
        <v>0</v>
      </c>
      <c r="N36" s="155"/>
      <c r="O36" s="155"/>
      <c r="P36" s="155"/>
      <c r="Q36" s="28"/>
      <c r="R36" s="29"/>
    </row>
    <row r="37" spans="2:18" s="1" customFormat="1" ht="6.95" customHeight="1" x14ac:dyDescent="0.3"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9"/>
    </row>
    <row r="38" spans="2:18" s="1" customFormat="1" ht="25.35" customHeight="1" x14ac:dyDescent="0.3">
      <c r="B38" s="27"/>
      <c r="C38" s="95"/>
      <c r="D38" s="99" t="s">
        <v>53</v>
      </c>
      <c r="E38" s="67"/>
      <c r="F38" s="67"/>
      <c r="G38" s="100" t="s">
        <v>54</v>
      </c>
      <c r="H38" s="101" t="s">
        <v>55</v>
      </c>
      <c r="I38" s="67"/>
      <c r="J38" s="67"/>
      <c r="K38" s="67"/>
      <c r="L38" s="219">
        <v>0</v>
      </c>
      <c r="M38" s="168"/>
      <c r="N38" s="168"/>
      <c r="O38" s="168"/>
      <c r="P38" s="170"/>
      <c r="Q38" s="95"/>
      <c r="R38" s="29"/>
    </row>
    <row r="39" spans="2:18" s="1" customFormat="1" ht="14.45" customHeight="1" x14ac:dyDescent="0.3">
      <c r="B39" s="27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9"/>
    </row>
    <row r="40" spans="2:18" s="1" customFormat="1" ht="14.45" customHeight="1" x14ac:dyDescent="0.3"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9"/>
    </row>
    <row r="41" spans="2:18" x14ac:dyDescent="0.3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</row>
    <row r="42" spans="2:18" x14ac:dyDescent="0.3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9"/>
    </row>
    <row r="43" spans="2:18" x14ac:dyDescent="0.3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</row>
    <row r="44" spans="2:18" x14ac:dyDescent="0.3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</row>
    <row r="45" spans="2:18" x14ac:dyDescent="0.3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spans="2:18" x14ac:dyDescent="0.3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9"/>
    </row>
    <row r="47" spans="2:18" x14ac:dyDescent="0.3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</row>
    <row r="48" spans="2:18" x14ac:dyDescent="0.3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9"/>
    </row>
    <row r="49" spans="2:18" x14ac:dyDescent="0.3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</row>
    <row r="50" spans="2:18" s="1" customFormat="1" ht="15" x14ac:dyDescent="0.3">
      <c r="B50" s="27"/>
      <c r="C50" s="28"/>
      <c r="D50" s="42" t="s">
        <v>56</v>
      </c>
      <c r="E50" s="43"/>
      <c r="F50" s="43"/>
      <c r="G50" s="43"/>
      <c r="H50" s="44"/>
      <c r="I50" s="28"/>
      <c r="J50" s="42" t="s">
        <v>57</v>
      </c>
      <c r="K50" s="43"/>
      <c r="L50" s="43"/>
      <c r="M50" s="43"/>
      <c r="N50" s="43"/>
      <c r="O50" s="43"/>
      <c r="P50" s="44"/>
      <c r="Q50" s="28"/>
      <c r="R50" s="29"/>
    </row>
    <row r="51" spans="2:18" x14ac:dyDescent="0.3">
      <c r="B51" s="17"/>
      <c r="C51" s="18"/>
      <c r="D51" s="45"/>
      <c r="E51" s="18"/>
      <c r="F51" s="18"/>
      <c r="G51" s="18"/>
      <c r="H51" s="46"/>
      <c r="I51" s="18"/>
      <c r="J51" s="45"/>
      <c r="K51" s="18"/>
      <c r="L51" s="18"/>
      <c r="M51" s="18"/>
      <c r="N51" s="18"/>
      <c r="O51" s="18"/>
      <c r="P51" s="46"/>
      <c r="Q51" s="18"/>
      <c r="R51" s="19"/>
    </row>
    <row r="52" spans="2:18" x14ac:dyDescent="0.3">
      <c r="B52" s="17"/>
      <c r="C52" s="18"/>
      <c r="D52" s="45"/>
      <c r="E52" s="18"/>
      <c r="F52" s="18"/>
      <c r="G52" s="18"/>
      <c r="H52" s="46"/>
      <c r="I52" s="18"/>
      <c r="J52" s="45"/>
      <c r="K52" s="18"/>
      <c r="L52" s="18"/>
      <c r="M52" s="18"/>
      <c r="N52" s="18"/>
      <c r="O52" s="18"/>
      <c r="P52" s="46"/>
      <c r="Q52" s="18"/>
      <c r="R52" s="19"/>
    </row>
    <row r="53" spans="2:18" x14ac:dyDescent="0.3">
      <c r="B53" s="17"/>
      <c r="C53" s="18"/>
      <c r="D53" s="45"/>
      <c r="E53" s="18"/>
      <c r="F53" s="18"/>
      <c r="G53" s="18"/>
      <c r="H53" s="46"/>
      <c r="I53" s="18"/>
      <c r="J53" s="45"/>
      <c r="K53" s="18"/>
      <c r="L53" s="18"/>
      <c r="M53" s="18"/>
      <c r="N53" s="18"/>
      <c r="O53" s="18"/>
      <c r="P53" s="46"/>
      <c r="Q53" s="18"/>
      <c r="R53" s="19"/>
    </row>
    <row r="54" spans="2:18" x14ac:dyDescent="0.3">
      <c r="B54" s="17"/>
      <c r="C54" s="18"/>
      <c r="D54" s="45"/>
      <c r="E54" s="18"/>
      <c r="F54" s="18"/>
      <c r="G54" s="18"/>
      <c r="H54" s="46"/>
      <c r="I54" s="18"/>
      <c r="J54" s="45"/>
      <c r="K54" s="18"/>
      <c r="L54" s="18"/>
      <c r="M54" s="18"/>
      <c r="N54" s="18"/>
      <c r="O54" s="18"/>
      <c r="P54" s="46"/>
      <c r="Q54" s="18"/>
      <c r="R54" s="19"/>
    </row>
    <row r="55" spans="2:18" x14ac:dyDescent="0.3">
      <c r="B55" s="17"/>
      <c r="C55" s="18"/>
      <c r="D55" s="45"/>
      <c r="E55" s="18"/>
      <c r="F55" s="18"/>
      <c r="G55" s="18"/>
      <c r="H55" s="46"/>
      <c r="I55" s="18"/>
      <c r="J55" s="45"/>
      <c r="K55" s="18"/>
      <c r="L55" s="18"/>
      <c r="M55" s="18"/>
      <c r="N55" s="18"/>
      <c r="O55" s="18"/>
      <c r="P55" s="46"/>
      <c r="Q55" s="18"/>
      <c r="R55" s="19"/>
    </row>
    <row r="56" spans="2:18" x14ac:dyDescent="0.3">
      <c r="B56" s="17"/>
      <c r="C56" s="18"/>
      <c r="D56" s="45"/>
      <c r="E56" s="18"/>
      <c r="F56" s="18"/>
      <c r="G56" s="18"/>
      <c r="H56" s="46"/>
      <c r="I56" s="18"/>
      <c r="J56" s="45"/>
      <c r="K56" s="18"/>
      <c r="L56" s="18"/>
      <c r="M56" s="18"/>
      <c r="N56" s="18"/>
      <c r="O56" s="18"/>
      <c r="P56" s="46"/>
      <c r="Q56" s="18"/>
      <c r="R56" s="19"/>
    </row>
    <row r="57" spans="2:18" x14ac:dyDescent="0.3">
      <c r="B57" s="17"/>
      <c r="C57" s="18"/>
      <c r="D57" s="45"/>
      <c r="E57" s="18"/>
      <c r="F57" s="18"/>
      <c r="G57" s="18"/>
      <c r="H57" s="46"/>
      <c r="I57" s="18"/>
      <c r="J57" s="45"/>
      <c r="K57" s="18"/>
      <c r="L57" s="18"/>
      <c r="M57" s="18"/>
      <c r="N57" s="18"/>
      <c r="O57" s="18"/>
      <c r="P57" s="46"/>
      <c r="Q57" s="18"/>
      <c r="R57" s="19"/>
    </row>
    <row r="58" spans="2:18" x14ac:dyDescent="0.3">
      <c r="B58" s="17"/>
      <c r="C58" s="18"/>
      <c r="D58" s="45"/>
      <c r="E58" s="18"/>
      <c r="F58" s="18"/>
      <c r="G58" s="18"/>
      <c r="H58" s="46"/>
      <c r="I58" s="18"/>
      <c r="J58" s="45"/>
      <c r="K58" s="18"/>
      <c r="L58" s="18"/>
      <c r="M58" s="18"/>
      <c r="N58" s="18"/>
      <c r="O58" s="18"/>
      <c r="P58" s="46"/>
      <c r="Q58" s="18"/>
      <c r="R58" s="19"/>
    </row>
    <row r="59" spans="2:18" s="1" customFormat="1" ht="15" x14ac:dyDescent="0.3">
      <c r="B59" s="27"/>
      <c r="C59" s="28"/>
      <c r="D59" s="47" t="s">
        <v>58</v>
      </c>
      <c r="E59" s="48"/>
      <c r="F59" s="48"/>
      <c r="G59" s="49" t="s">
        <v>59</v>
      </c>
      <c r="H59" s="50"/>
      <c r="I59" s="28"/>
      <c r="J59" s="47" t="s">
        <v>58</v>
      </c>
      <c r="K59" s="48"/>
      <c r="L59" s="48"/>
      <c r="M59" s="48"/>
      <c r="N59" s="49" t="s">
        <v>59</v>
      </c>
      <c r="O59" s="48"/>
      <c r="P59" s="50"/>
      <c r="Q59" s="28"/>
      <c r="R59" s="29"/>
    </row>
    <row r="60" spans="2:18" x14ac:dyDescent="0.3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9"/>
    </row>
    <row r="61" spans="2:18" s="1" customFormat="1" ht="15" x14ac:dyDescent="0.3">
      <c r="B61" s="27"/>
      <c r="C61" s="28"/>
      <c r="D61" s="42" t="s">
        <v>60</v>
      </c>
      <c r="E61" s="43"/>
      <c r="F61" s="43"/>
      <c r="G61" s="43"/>
      <c r="H61" s="44"/>
      <c r="I61" s="28"/>
      <c r="J61" s="42" t="s">
        <v>61</v>
      </c>
      <c r="K61" s="43"/>
      <c r="L61" s="43"/>
      <c r="M61" s="43"/>
      <c r="N61" s="43"/>
      <c r="O61" s="43"/>
      <c r="P61" s="44"/>
      <c r="Q61" s="28"/>
      <c r="R61" s="29"/>
    </row>
    <row r="62" spans="2:18" x14ac:dyDescent="0.3">
      <c r="B62" s="17"/>
      <c r="C62" s="18"/>
      <c r="D62" s="45"/>
      <c r="E62" s="18"/>
      <c r="F62" s="18"/>
      <c r="G62" s="18"/>
      <c r="H62" s="46"/>
      <c r="I62" s="18"/>
      <c r="J62" s="45"/>
      <c r="K62" s="18"/>
      <c r="L62" s="18"/>
      <c r="M62" s="18"/>
      <c r="N62" s="18"/>
      <c r="O62" s="18"/>
      <c r="P62" s="46"/>
      <c r="Q62" s="18"/>
      <c r="R62" s="19"/>
    </row>
    <row r="63" spans="2:18" x14ac:dyDescent="0.3">
      <c r="B63" s="17"/>
      <c r="C63" s="18"/>
      <c r="D63" s="45"/>
      <c r="E63" s="18"/>
      <c r="F63" s="18"/>
      <c r="G63" s="18"/>
      <c r="H63" s="46"/>
      <c r="I63" s="18"/>
      <c r="J63" s="45"/>
      <c r="K63" s="18"/>
      <c r="L63" s="18"/>
      <c r="M63" s="18"/>
      <c r="N63" s="18"/>
      <c r="O63" s="18"/>
      <c r="P63" s="46"/>
      <c r="Q63" s="18"/>
      <c r="R63" s="19"/>
    </row>
    <row r="64" spans="2:18" x14ac:dyDescent="0.3">
      <c r="B64" s="17"/>
      <c r="C64" s="18"/>
      <c r="D64" s="45"/>
      <c r="E64" s="18"/>
      <c r="F64" s="18"/>
      <c r="G64" s="18"/>
      <c r="H64" s="46"/>
      <c r="I64" s="18"/>
      <c r="J64" s="45"/>
      <c r="K64" s="18"/>
      <c r="L64" s="18"/>
      <c r="M64" s="18"/>
      <c r="N64" s="18"/>
      <c r="O64" s="18"/>
      <c r="P64" s="46"/>
      <c r="Q64" s="18"/>
      <c r="R64" s="19"/>
    </row>
    <row r="65" spans="2:18" x14ac:dyDescent="0.3">
      <c r="B65" s="17"/>
      <c r="C65" s="18"/>
      <c r="D65" s="45"/>
      <c r="E65" s="18"/>
      <c r="F65" s="18"/>
      <c r="G65" s="18"/>
      <c r="H65" s="46"/>
      <c r="I65" s="18"/>
      <c r="J65" s="45"/>
      <c r="K65" s="18"/>
      <c r="L65" s="18"/>
      <c r="M65" s="18"/>
      <c r="N65" s="18"/>
      <c r="O65" s="18"/>
      <c r="P65" s="46"/>
      <c r="Q65" s="18"/>
      <c r="R65" s="19"/>
    </row>
    <row r="66" spans="2:18" x14ac:dyDescent="0.3">
      <c r="B66" s="17"/>
      <c r="C66" s="18"/>
      <c r="D66" s="45"/>
      <c r="E66" s="18"/>
      <c r="F66" s="18"/>
      <c r="G66" s="18"/>
      <c r="H66" s="46"/>
      <c r="I66" s="18"/>
      <c r="J66" s="45"/>
      <c r="K66" s="18"/>
      <c r="L66" s="18"/>
      <c r="M66" s="18"/>
      <c r="N66" s="18"/>
      <c r="O66" s="18"/>
      <c r="P66" s="46"/>
      <c r="Q66" s="18"/>
      <c r="R66" s="19"/>
    </row>
    <row r="67" spans="2:18" x14ac:dyDescent="0.3">
      <c r="B67" s="17"/>
      <c r="C67" s="18"/>
      <c r="D67" s="45"/>
      <c r="E67" s="18"/>
      <c r="F67" s="18"/>
      <c r="G67" s="18"/>
      <c r="H67" s="46"/>
      <c r="I67" s="18"/>
      <c r="J67" s="45"/>
      <c r="K67" s="18"/>
      <c r="L67" s="18"/>
      <c r="M67" s="18"/>
      <c r="N67" s="18"/>
      <c r="O67" s="18"/>
      <c r="P67" s="46"/>
      <c r="Q67" s="18"/>
      <c r="R67" s="19"/>
    </row>
    <row r="68" spans="2:18" x14ac:dyDescent="0.3">
      <c r="B68" s="17"/>
      <c r="C68" s="18"/>
      <c r="D68" s="45"/>
      <c r="E68" s="18"/>
      <c r="F68" s="18"/>
      <c r="G68" s="18"/>
      <c r="H68" s="46"/>
      <c r="I68" s="18"/>
      <c r="J68" s="45"/>
      <c r="K68" s="18"/>
      <c r="L68" s="18"/>
      <c r="M68" s="18"/>
      <c r="N68" s="18"/>
      <c r="O68" s="18"/>
      <c r="P68" s="46"/>
      <c r="Q68" s="18"/>
      <c r="R68" s="19"/>
    </row>
    <row r="69" spans="2:18" x14ac:dyDescent="0.3">
      <c r="B69" s="17"/>
      <c r="C69" s="18"/>
      <c r="D69" s="45"/>
      <c r="E69" s="18"/>
      <c r="F69" s="18"/>
      <c r="G69" s="18"/>
      <c r="H69" s="46"/>
      <c r="I69" s="18"/>
      <c r="J69" s="45"/>
      <c r="K69" s="18"/>
      <c r="L69" s="18"/>
      <c r="M69" s="18"/>
      <c r="N69" s="18"/>
      <c r="O69" s="18"/>
      <c r="P69" s="46"/>
      <c r="Q69" s="18"/>
      <c r="R69" s="19"/>
    </row>
    <row r="70" spans="2:18" s="1" customFormat="1" ht="15" x14ac:dyDescent="0.3">
      <c r="B70" s="27"/>
      <c r="C70" s="28"/>
      <c r="D70" s="47" t="s">
        <v>58</v>
      </c>
      <c r="E70" s="48"/>
      <c r="F70" s="48"/>
      <c r="G70" s="49" t="s">
        <v>59</v>
      </c>
      <c r="H70" s="50"/>
      <c r="I70" s="28"/>
      <c r="J70" s="47" t="s">
        <v>58</v>
      </c>
      <c r="K70" s="48"/>
      <c r="L70" s="48"/>
      <c r="M70" s="48"/>
      <c r="N70" s="49" t="s">
        <v>59</v>
      </c>
      <c r="O70" s="48"/>
      <c r="P70" s="50"/>
      <c r="Q70" s="28"/>
      <c r="R70" s="29"/>
    </row>
    <row r="71" spans="2:18" s="1" customFormat="1" ht="14.45" customHeight="1" x14ac:dyDescent="0.3"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3"/>
    </row>
    <row r="75" spans="2:18" s="1" customFormat="1" ht="6.95" customHeight="1" x14ac:dyDescent="0.3"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6"/>
    </row>
    <row r="76" spans="2:18" s="1" customFormat="1" ht="36.950000000000003" customHeight="1" x14ac:dyDescent="0.3">
      <c r="B76" s="27"/>
      <c r="C76" s="175" t="s">
        <v>119</v>
      </c>
      <c r="D76" s="155"/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29"/>
    </row>
    <row r="77" spans="2:18" s="1" customFormat="1" ht="6.95" customHeight="1" x14ac:dyDescent="0.3">
      <c r="B77" s="27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9"/>
    </row>
    <row r="78" spans="2:18" s="1" customFormat="1" ht="30" customHeight="1" x14ac:dyDescent="0.3">
      <c r="B78" s="27"/>
      <c r="C78" s="24" t="s">
        <v>15</v>
      </c>
      <c r="D78" s="28"/>
      <c r="E78" s="28"/>
      <c r="F78" s="206" t="str">
        <f>F6</f>
        <v>Parkové úpravy na parcelách 379/1 a 379/2</v>
      </c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28"/>
      <c r="R78" s="29"/>
    </row>
    <row r="79" spans="2:18" s="1" customFormat="1" ht="36.950000000000003" customHeight="1" x14ac:dyDescent="0.3">
      <c r="B79" s="27"/>
      <c r="C79" s="61" t="s">
        <v>115</v>
      </c>
      <c r="D79" s="28"/>
      <c r="E79" s="28"/>
      <c r="F79" s="176" t="str">
        <f>F7</f>
        <v>2016-212-01 - Přípojka vody</v>
      </c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28"/>
      <c r="R79" s="29"/>
    </row>
    <row r="80" spans="2:18" s="1" customFormat="1" ht="6.95" customHeight="1" x14ac:dyDescent="0.3">
      <c r="B80" s="27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9"/>
    </row>
    <row r="81" spans="2:47" s="1" customFormat="1" ht="18" customHeight="1" x14ac:dyDescent="0.3">
      <c r="B81" s="27"/>
      <c r="C81" s="24" t="s">
        <v>21</v>
      </c>
      <c r="D81" s="28"/>
      <c r="E81" s="28"/>
      <c r="F81" s="22" t="str">
        <f>F9</f>
        <v>Nad Studánkou, parc.č. 379/1 a 379/2, Světice</v>
      </c>
      <c r="G81" s="28"/>
      <c r="H81" s="28"/>
      <c r="I81" s="28"/>
      <c r="J81" s="28"/>
      <c r="K81" s="24" t="s">
        <v>23</v>
      </c>
      <c r="L81" s="28"/>
      <c r="M81" s="207" t="str">
        <f>IF(O9="","",O9)</f>
        <v>19. 12. 2016</v>
      </c>
      <c r="N81" s="155"/>
      <c r="O81" s="155"/>
      <c r="P81" s="155"/>
      <c r="Q81" s="28"/>
      <c r="R81" s="29"/>
    </row>
    <row r="82" spans="2:47" s="1" customFormat="1" ht="6.95" customHeight="1" x14ac:dyDescent="0.3">
      <c r="B82" s="27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9"/>
    </row>
    <row r="83" spans="2:47" s="1" customFormat="1" ht="15" x14ac:dyDescent="0.3">
      <c r="B83" s="27"/>
      <c r="C83" s="24" t="s">
        <v>27</v>
      </c>
      <c r="D83" s="28"/>
      <c r="E83" s="28"/>
      <c r="F83" s="22" t="str">
        <f>E12</f>
        <v>Obec Světice, U Hřiště 151, Světice, 251 01 Říčany</v>
      </c>
      <c r="G83" s="28"/>
      <c r="H83" s="28"/>
      <c r="I83" s="28"/>
      <c r="J83" s="28"/>
      <c r="K83" s="24" t="s">
        <v>34</v>
      </c>
      <c r="L83" s="28"/>
      <c r="M83" s="186" t="str">
        <f>E18</f>
        <v>BML, spol. s r. o.Třebohostická 14, Praha 10</v>
      </c>
      <c r="N83" s="155"/>
      <c r="O83" s="155"/>
      <c r="P83" s="155"/>
      <c r="Q83" s="155"/>
      <c r="R83" s="29"/>
    </row>
    <row r="84" spans="2:47" s="1" customFormat="1" ht="14.45" customHeight="1" x14ac:dyDescent="0.3">
      <c r="B84" s="27"/>
      <c r="C84" s="24" t="s">
        <v>32</v>
      </c>
      <c r="D84" s="28"/>
      <c r="E84" s="28"/>
      <c r="F84" s="22" t="str">
        <f>IF(E15="","",E15)</f>
        <v xml:space="preserve"> </v>
      </c>
      <c r="G84" s="28"/>
      <c r="H84" s="28"/>
      <c r="I84" s="28"/>
      <c r="J84" s="28"/>
      <c r="K84" s="24" t="s">
        <v>38</v>
      </c>
      <c r="L84" s="28"/>
      <c r="M84" s="186" t="str">
        <f>E21</f>
        <v>Ing. Dana Mlejnková</v>
      </c>
      <c r="N84" s="155"/>
      <c r="O84" s="155"/>
      <c r="P84" s="155"/>
      <c r="Q84" s="155"/>
      <c r="R84" s="29"/>
    </row>
    <row r="85" spans="2:47" s="1" customFormat="1" ht="10.35" customHeight="1" x14ac:dyDescent="0.3">
      <c r="B85" s="27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9"/>
    </row>
    <row r="86" spans="2:47" s="1" customFormat="1" ht="29.25" customHeight="1" x14ac:dyDescent="0.3">
      <c r="B86" s="27"/>
      <c r="C86" s="217" t="s">
        <v>120</v>
      </c>
      <c r="D86" s="216"/>
      <c r="E86" s="216"/>
      <c r="F86" s="216"/>
      <c r="G86" s="216"/>
      <c r="H86" s="95"/>
      <c r="I86" s="95"/>
      <c r="J86" s="95"/>
      <c r="K86" s="95"/>
      <c r="L86" s="95"/>
      <c r="M86" s="95"/>
      <c r="N86" s="217" t="s">
        <v>121</v>
      </c>
      <c r="O86" s="155"/>
      <c r="P86" s="155"/>
      <c r="Q86" s="155"/>
      <c r="R86" s="29"/>
    </row>
    <row r="87" spans="2:47" s="1" customFormat="1" ht="10.35" customHeight="1" x14ac:dyDescent="0.3">
      <c r="B87" s="27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9"/>
    </row>
    <row r="88" spans="2:47" s="1" customFormat="1" ht="29.25" customHeight="1" x14ac:dyDescent="0.3">
      <c r="B88" s="27"/>
      <c r="C88" s="102" t="s">
        <v>122</v>
      </c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154">
        <f>N116</f>
        <v>110624.65000000001</v>
      </c>
      <c r="O88" s="155"/>
      <c r="P88" s="155"/>
      <c r="Q88" s="155"/>
      <c r="R88" s="29"/>
      <c r="AU88" s="13" t="s">
        <v>123</v>
      </c>
    </row>
    <row r="89" spans="2:47" s="6" customFormat="1" ht="24.95" customHeight="1" x14ac:dyDescent="0.3">
      <c r="B89" s="103"/>
      <c r="C89" s="104"/>
      <c r="D89" s="105" t="s">
        <v>124</v>
      </c>
      <c r="E89" s="104"/>
      <c r="F89" s="104"/>
      <c r="G89" s="104"/>
      <c r="H89" s="104"/>
      <c r="I89" s="104"/>
      <c r="J89" s="104"/>
      <c r="K89" s="104"/>
      <c r="L89" s="104"/>
      <c r="M89" s="104"/>
      <c r="N89" s="192">
        <f>N117</f>
        <v>85464.650000000009</v>
      </c>
      <c r="O89" s="212"/>
      <c r="P89" s="212"/>
      <c r="Q89" s="212"/>
      <c r="R89" s="106"/>
    </row>
    <row r="90" spans="2:47" s="7" customFormat="1" ht="19.899999999999999" customHeight="1" x14ac:dyDescent="0.3">
      <c r="B90" s="107"/>
      <c r="C90" s="108"/>
      <c r="D90" s="109" t="s">
        <v>125</v>
      </c>
      <c r="E90" s="108"/>
      <c r="F90" s="108"/>
      <c r="G90" s="108"/>
      <c r="H90" s="108"/>
      <c r="I90" s="108"/>
      <c r="J90" s="108"/>
      <c r="K90" s="108"/>
      <c r="L90" s="108"/>
      <c r="M90" s="108"/>
      <c r="N90" s="213">
        <f>N118</f>
        <v>29407.050000000003</v>
      </c>
      <c r="O90" s="214"/>
      <c r="P90" s="214"/>
      <c r="Q90" s="214"/>
      <c r="R90" s="110"/>
    </row>
    <row r="91" spans="2:47" s="7" customFormat="1" ht="19.899999999999999" customHeight="1" x14ac:dyDescent="0.3">
      <c r="B91" s="107"/>
      <c r="C91" s="108"/>
      <c r="D91" s="109" t="s">
        <v>126</v>
      </c>
      <c r="E91" s="108"/>
      <c r="F91" s="108"/>
      <c r="G91" s="108"/>
      <c r="H91" s="108"/>
      <c r="I91" s="108"/>
      <c r="J91" s="108"/>
      <c r="K91" s="108"/>
      <c r="L91" s="108"/>
      <c r="M91" s="108"/>
      <c r="N91" s="213">
        <f>N139</f>
        <v>21070.65</v>
      </c>
      <c r="O91" s="214"/>
      <c r="P91" s="214"/>
      <c r="Q91" s="214"/>
      <c r="R91" s="110"/>
    </row>
    <row r="92" spans="2:47" s="7" customFormat="1" ht="19.899999999999999" customHeight="1" x14ac:dyDescent="0.3">
      <c r="B92" s="107"/>
      <c r="C92" s="108"/>
      <c r="D92" s="109" t="s">
        <v>127</v>
      </c>
      <c r="E92" s="108"/>
      <c r="F92" s="108"/>
      <c r="G92" s="108"/>
      <c r="H92" s="108"/>
      <c r="I92" s="108"/>
      <c r="J92" s="108"/>
      <c r="K92" s="108"/>
      <c r="L92" s="108"/>
      <c r="M92" s="108"/>
      <c r="N92" s="213">
        <f>N155</f>
        <v>16527</v>
      </c>
      <c r="O92" s="214"/>
      <c r="P92" s="214"/>
      <c r="Q92" s="214"/>
      <c r="R92" s="110"/>
    </row>
    <row r="93" spans="2:47" s="7" customFormat="1" ht="19.899999999999999" customHeight="1" x14ac:dyDescent="0.3">
      <c r="B93" s="107"/>
      <c r="C93" s="108"/>
      <c r="D93" s="109" t="s">
        <v>128</v>
      </c>
      <c r="E93" s="108"/>
      <c r="F93" s="108"/>
      <c r="G93" s="108"/>
      <c r="H93" s="108"/>
      <c r="I93" s="108"/>
      <c r="J93" s="108"/>
      <c r="K93" s="108"/>
      <c r="L93" s="108"/>
      <c r="M93" s="108"/>
      <c r="N93" s="213">
        <f>N162</f>
        <v>18459.95</v>
      </c>
      <c r="O93" s="214"/>
      <c r="P93" s="214"/>
      <c r="Q93" s="214"/>
      <c r="R93" s="110"/>
    </row>
    <row r="94" spans="2:47" s="6" customFormat="1" ht="24.95" customHeight="1" x14ac:dyDescent="0.3">
      <c r="B94" s="103"/>
      <c r="C94" s="104"/>
      <c r="D94" s="105" t="s">
        <v>129</v>
      </c>
      <c r="E94" s="104"/>
      <c r="F94" s="104"/>
      <c r="G94" s="104"/>
      <c r="H94" s="104"/>
      <c r="I94" s="104"/>
      <c r="J94" s="104"/>
      <c r="K94" s="104"/>
      <c r="L94" s="104"/>
      <c r="M94" s="104"/>
      <c r="N94" s="192">
        <f>N164</f>
        <v>25160</v>
      </c>
      <c r="O94" s="212"/>
      <c r="P94" s="212"/>
      <c r="Q94" s="212"/>
      <c r="R94" s="106"/>
    </row>
    <row r="95" spans="2:47" s="7" customFormat="1" ht="19.899999999999999" customHeight="1" x14ac:dyDescent="0.3">
      <c r="B95" s="107"/>
      <c r="C95" s="108"/>
      <c r="D95" s="109" t="s">
        <v>130</v>
      </c>
      <c r="E95" s="108"/>
      <c r="F95" s="108"/>
      <c r="G95" s="108"/>
      <c r="H95" s="108"/>
      <c r="I95" s="108"/>
      <c r="J95" s="108"/>
      <c r="K95" s="108"/>
      <c r="L95" s="108"/>
      <c r="M95" s="108"/>
      <c r="N95" s="213">
        <f>N165</f>
        <v>25160</v>
      </c>
      <c r="O95" s="214"/>
      <c r="P95" s="214"/>
      <c r="Q95" s="214"/>
      <c r="R95" s="110"/>
    </row>
    <row r="96" spans="2:47" s="1" customFormat="1" ht="21.75" customHeight="1" x14ac:dyDescent="0.3">
      <c r="B96" s="27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9"/>
    </row>
    <row r="97" spans="2:21" s="1" customFormat="1" ht="29.25" customHeight="1" x14ac:dyDescent="0.3">
      <c r="B97" s="27"/>
      <c r="C97" s="102" t="s">
        <v>131</v>
      </c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15">
        <v>0</v>
      </c>
      <c r="O97" s="155"/>
      <c r="P97" s="155"/>
      <c r="Q97" s="155"/>
      <c r="R97" s="29"/>
      <c r="T97" s="111"/>
      <c r="U97" s="112" t="s">
        <v>46</v>
      </c>
    </row>
    <row r="98" spans="2:21" s="1" customFormat="1" ht="18" customHeight="1" x14ac:dyDescent="0.3">
      <c r="B98" s="27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9"/>
    </row>
    <row r="99" spans="2:21" s="1" customFormat="1" ht="29.25" customHeight="1" x14ac:dyDescent="0.3">
      <c r="B99" s="27"/>
      <c r="C99" s="94" t="s">
        <v>111</v>
      </c>
      <c r="D99" s="95"/>
      <c r="E99" s="95"/>
      <c r="F99" s="95"/>
      <c r="G99" s="95"/>
      <c r="H99" s="95"/>
      <c r="I99" s="95"/>
      <c r="J99" s="95"/>
      <c r="K99" s="95"/>
      <c r="L99" s="156">
        <f>ROUND(SUM(N88+N97),2)</f>
        <v>110624.65</v>
      </c>
      <c r="M99" s="216"/>
      <c r="N99" s="216"/>
      <c r="O99" s="216"/>
      <c r="P99" s="216"/>
      <c r="Q99" s="216"/>
      <c r="R99" s="29"/>
    </row>
    <row r="100" spans="2:21" s="1" customFormat="1" ht="6.95" customHeight="1" x14ac:dyDescent="0.3">
      <c r="B100" s="51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3"/>
    </row>
    <row r="104" spans="2:21" s="1" customFormat="1" ht="6.95" customHeight="1" x14ac:dyDescent="0.3">
      <c r="B104" s="54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6"/>
    </row>
    <row r="105" spans="2:21" s="1" customFormat="1" ht="36.950000000000003" customHeight="1" x14ac:dyDescent="0.3">
      <c r="B105" s="27"/>
      <c r="C105" s="175" t="s">
        <v>132</v>
      </c>
      <c r="D105" s="155"/>
      <c r="E105" s="155"/>
      <c r="F105" s="155"/>
      <c r="G105" s="155"/>
      <c r="H105" s="155"/>
      <c r="I105" s="155"/>
      <c r="J105" s="155"/>
      <c r="K105" s="155"/>
      <c r="L105" s="155"/>
      <c r="M105" s="155"/>
      <c r="N105" s="155"/>
      <c r="O105" s="155"/>
      <c r="P105" s="155"/>
      <c r="Q105" s="155"/>
      <c r="R105" s="29"/>
    </row>
    <row r="106" spans="2:21" s="1" customFormat="1" ht="6.95" customHeight="1" x14ac:dyDescent="0.3">
      <c r="B106" s="27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9"/>
    </row>
    <row r="107" spans="2:21" s="1" customFormat="1" ht="30" customHeight="1" x14ac:dyDescent="0.3">
      <c r="B107" s="27"/>
      <c r="C107" s="24" t="s">
        <v>15</v>
      </c>
      <c r="D107" s="28"/>
      <c r="E107" s="28"/>
      <c r="F107" s="206" t="str">
        <f>F6</f>
        <v>Parkové úpravy na parcelách 379/1 a 379/2</v>
      </c>
      <c r="G107" s="155"/>
      <c r="H107" s="155"/>
      <c r="I107" s="155"/>
      <c r="J107" s="155"/>
      <c r="K107" s="155"/>
      <c r="L107" s="155"/>
      <c r="M107" s="155"/>
      <c r="N107" s="155"/>
      <c r="O107" s="155"/>
      <c r="P107" s="155"/>
      <c r="Q107" s="28"/>
      <c r="R107" s="29"/>
    </row>
    <row r="108" spans="2:21" s="1" customFormat="1" ht="36.950000000000003" customHeight="1" x14ac:dyDescent="0.3">
      <c r="B108" s="27"/>
      <c r="C108" s="61" t="s">
        <v>115</v>
      </c>
      <c r="D108" s="28"/>
      <c r="E108" s="28"/>
      <c r="F108" s="176" t="str">
        <f>F7</f>
        <v>2016-212-01 - Přípojka vody</v>
      </c>
      <c r="G108" s="155"/>
      <c r="H108" s="155"/>
      <c r="I108" s="155"/>
      <c r="J108" s="155"/>
      <c r="K108" s="155"/>
      <c r="L108" s="155"/>
      <c r="M108" s="155"/>
      <c r="N108" s="155"/>
      <c r="O108" s="155"/>
      <c r="P108" s="155"/>
      <c r="Q108" s="28"/>
      <c r="R108" s="29"/>
    </row>
    <row r="109" spans="2:21" s="1" customFormat="1" ht="6.95" customHeight="1" x14ac:dyDescent="0.3">
      <c r="B109" s="27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9"/>
    </row>
    <row r="110" spans="2:21" s="1" customFormat="1" ht="18" customHeight="1" x14ac:dyDescent="0.3">
      <c r="B110" s="27"/>
      <c r="C110" s="24" t="s">
        <v>21</v>
      </c>
      <c r="D110" s="28"/>
      <c r="E110" s="28"/>
      <c r="F110" s="22" t="str">
        <f>F9</f>
        <v>Nad Studánkou, parc.č. 379/1 a 379/2, Světice</v>
      </c>
      <c r="G110" s="28"/>
      <c r="H110" s="28"/>
      <c r="I110" s="28"/>
      <c r="J110" s="28"/>
      <c r="K110" s="24" t="s">
        <v>23</v>
      </c>
      <c r="L110" s="28"/>
      <c r="M110" s="207" t="str">
        <f>IF(O9="","",O9)</f>
        <v>19. 12. 2016</v>
      </c>
      <c r="N110" s="155"/>
      <c r="O110" s="155"/>
      <c r="P110" s="155"/>
      <c r="Q110" s="28"/>
      <c r="R110" s="29"/>
    </row>
    <row r="111" spans="2:21" s="1" customFormat="1" ht="6.95" customHeight="1" x14ac:dyDescent="0.3">
      <c r="B111" s="27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9"/>
    </row>
    <row r="112" spans="2:21" s="1" customFormat="1" ht="15" x14ac:dyDescent="0.3">
      <c r="B112" s="27"/>
      <c r="C112" s="24" t="s">
        <v>27</v>
      </c>
      <c r="D112" s="28"/>
      <c r="E112" s="28"/>
      <c r="F112" s="22" t="str">
        <f>E12</f>
        <v>Obec Světice, U Hřiště 151, Světice, 251 01 Říčany</v>
      </c>
      <c r="G112" s="28"/>
      <c r="H112" s="28"/>
      <c r="I112" s="28"/>
      <c r="J112" s="28"/>
      <c r="K112" s="24" t="s">
        <v>34</v>
      </c>
      <c r="L112" s="28"/>
      <c r="M112" s="186" t="str">
        <f>E18</f>
        <v>BML, spol. s r. o.Třebohostická 14, Praha 10</v>
      </c>
      <c r="N112" s="155"/>
      <c r="O112" s="155"/>
      <c r="P112" s="155"/>
      <c r="Q112" s="155"/>
      <c r="R112" s="29"/>
    </row>
    <row r="113" spans="2:65" s="1" customFormat="1" ht="14.45" customHeight="1" x14ac:dyDescent="0.3">
      <c r="B113" s="27"/>
      <c r="C113" s="24" t="s">
        <v>32</v>
      </c>
      <c r="D113" s="28"/>
      <c r="E113" s="28"/>
      <c r="F113" s="22" t="str">
        <f>IF(E15="","",E15)</f>
        <v xml:space="preserve"> </v>
      </c>
      <c r="G113" s="28"/>
      <c r="H113" s="28"/>
      <c r="I113" s="28"/>
      <c r="J113" s="28"/>
      <c r="K113" s="24" t="s">
        <v>38</v>
      </c>
      <c r="L113" s="28"/>
      <c r="M113" s="186" t="str">
        <f>E21</f>
        <v>Ing. Dana Mlejnková</v>
      </c>
      <c r="N113" s="155"/>
      <c r="O113" s="155"/>
      <c r="P113" s="155"/>
      <c r="Q113" s="155"/>
      <c r="R113" s="29"/>
    </row>
    <row r="114" spans="2:65" s="1" customFormat="1" ht="10.35" customHeight="1" x14ac:dyDescent="0.3">
      <c r="B114" s="27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9"/>
    </row>
    <row r="115" spans="2:65" s="8" customFormat="1" ht="29.25" customHeight="1" x14ac:dyDescent="0.3">
      <c r="B115" s="113"/>
      <c r="C115" s="114" t="s">
        <v>133</v>
      </c>
      <c r="D115" s="115" t="s">
        <v>134</v>
      </c>
      <c r="E115" s="115" t="s">
        <v>64</v>
      </c>
      <c r="F115" s="208" t="s">
        <v>135</v>
      </c>
      <c r="G115" s="209"/>
      <c r="H115" s="209"/>
      <c r="I115" s="209"/>
      <c r="J115" s="115" t="s">
        <v>136</v>
      </c>
      <c r="K115" s="115" t="s">
        <v>137</v>
      </c>
      <c r="L115" s="210" t="s">
        <v>138</v>
      </c>
      <c r="M115" s="209"/>
      <c r="N115" s="208" t="s">
        <v>121</v>
      </c>
      <c r="O115" s="209"/>
      <c r="P115" s="209"/>
      <c r="Q115" s="211"/>
      <c r="R115" s="116"/>
      <c r="T115" s="68" t="s">
        <v>139</v>
      </c>
      <c r="U115" s="69" t="s">
        <v>46</v>
      </c>
      <c r="V115" s="69" t="s">
        <v>140</v>
      </c>
      <c r="W115" s="69" t="s">
        <v>141</v>
      </c>
      <c r="X115" s="69" t="s">
        <v>142</v>
      </c>
      <c r="Y115" s="69" t="s">
        <v>143</v>
      </c>
      <c r="Z115" s="69" t="s">
        <v>144</v>
      </c>
      <c r="AA115" s="70" t="s">
        <v>145</v>
      </c>
    </row>
    <row r="116" spans="2:65" s="1" customFormat="1" ht="29.25" customHeight="1" x14ac:dyDescent="0.35">
      <c r="B116" s="27"/>
      <c r="C116" s="72" t="s">
        <v>117</v>
      </c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189">
        <f>BK116</f>
        <v>110624.65000000001</v>
      </c>
      <c r="O116" s="190"/>
      <c r="P116" s="190"/>
      <c r="Q116" s="190"/>
      <c r="R116" s="29"/>
      <c r="T116" s="71"/>
      <c r="U116" s="43"/>
      <c r="V116" s="43"/>
      <c r="W116" s="117">
        <f>W117+W164</f>
        <v>131.47329400000001</v>
      </c>
      <c r="X116" s="43"/>
      <c r="Y116" s="117">
        <f>Y117+Y164</f>
        <v>21.955737619508003</v>
      </c>
      <c r="Z116" s="43"/>
      <c r="AA116" s="118">
        <f>AA117+AA164</f>
        <v>0</v>
      </c>
      <c r="AT116" s="13" t="s">
        <v>81</v>
      </c>
      <c r="AU116" s="13" t="s">
        <v>123</v>
      </c>
      <c r="BK116" s="119">
        <f>BK117+BK164</f>
        <v>110624.65000000001</v>
      </c>
    </row>
    <row r="117" spans="2:65" s="9" customFormat="1" ht="37.35" customHeight="1" x14ac:dyDescent="0.35">
      <c r="B117" s="120"/>
      <c r="C117" s="121"/>
      <c r="D117" s="122" t="s">
        <v>124</v>
      </c>
      <c r="E117" s="122"/>
      <c r="F117" s="122"/>
      <c r="G117" s="122"/>
      <c r="H117" s="122"/>
      <c r="I117" s="122"/>
      <c r="J117" s="122"/>
      <c r="K117" s="122"/>
      <c r="L117" s="122"/>
      <c r="M117" s="122"/>
      <c r="N117" s="191">
        <f>BK117</f>
        <v>85464.650000000009</v>
      </c>
      <c r="O117" s="192"/>
      <c r="P117" s="192"/>
      <c r="Q117" s="192"/>
      <c r="R117" s="123"/>
      <c r="T117" s="124"/>
      <c r="U117" s="121"/>
      <c r="V117" s="121"/>
      <c r="W117" s="125">
        <f>W118+W139+W155+W162</f>
        <v>129.97329400000001</v>
      </c>
      <c r="X117" s="121"/>
      <c r="Y117" s="125">
        <f>Y118+Y139+Y155+Y162</f>
        <v>21.949737619508003</v>
      </c>
      <c r="Z117" s="121"/>
      <c r="AA117" s="126">
        <f>AA118+AA139+AA155+AA162</f>
        <v>0</v>
      </c>
      <c r="AR117" s="127" t="s">
        <v>20</v>
      </c>
      <c r="AT117" s="128" t="s">
        <v>81</v>
      </c>
      <c r="AU117" s="128" t="s">
        <v>82</v>
      </c>
      <c r="AY117" s="127" t="s">
        <v>146</v>
      </c>
      <c r="BK117" s="129">
        <f>BK118+BK139+BK155+BK162</f>
        <v>85464.650000000009</v>
      </c>
    </row>
    <row r="118" spans="2:65" s="9" customFormat="1" ht="19.899999999999999" customHeight="1" x14ac:dyDescent="0.3">
      <c r="B118" s="120"/>
      <c r="C118" s="121"/>
      <c r="D118" s="130" t="s">
        <v>125</v>
      </c>
      <c r="E118" s="130"/>
      <c r="F118" s="130"/>
      <c r="G118" s="130"/>
      <c r="H118" s="130"/>
      <c r="I118" s="130"/>
      <c r="J118" s="130"/>
      <c r="K118" s="130"/>
      <c r="L118" s="130"/>
      <c r="M118" s="130"/>
      <c r="N118" s="193">
        <f>BK118</f>
        <v>29407.050000000003</v>
      </c>
      <c r="O118" s="194"/>
      <c r="P118" s="194"/>
      <c r="Q118" s="194"/>
      <c r="R118" s="123"/>
      <c r="T118" s="124"/>
      <c r="U118" s="121"/>
      <c r="V118" s="121"/>
      <c r="W118" s="125">
        <f>SUM(W119:W138)</f>
        <v>17.199793999999997</v>
      </c>
      <c r="X118" s="121"/>
      <c r="Y118" s="125">
        <f>SUM(Y119:Y138)</f>
        <v>4.5722577075080002</v>
      </c>
      <c r="Z118" s="121"/>
      <c r="AA118" s="126">
        <f>SUM(AA119:AA138)</f>
        <v>0</v>
      </c>
      <c r="AR118" s="127" t="s">
        <v>20</v>
      </c>
      <c r="AT118" s="128" t="s">
        <v>81</v>
      </c>
      <c r="AU118" s="128" t="s">
        <v>20</v>
      </c>
      <c r="AY118" s="127" t="s">
        <v>146</v>
      </c>
      <c r="BK118" s="129">
        <f>SUM(BK119:BK138)</f>
        <v>29407.050000000003</v>
      </c>
    </row>
    <row r="119" spans="2:65" s="1" customFormat="1" ht="31.5" customHeight="1" x14ac:dyDescent="0.3">
      <c r="B119" s="131"/>
      <c r="C119" s="132" t="s">
        <v>20</v>
      </c>
      <c r="D119" s="132" t="s">
        <v>147</v>
      </c>
      <c r="E119" s="133" t="s">
        <v>148</v>
      </c>
      <c r="F119" s="200" t="s">
        <v>149</v>
      </c>
      <c r="G119" s="201"/>
      <c r="H119" s="201"/>
      <c r="I119" s="201"/>
      <c r="J119" s="134" t="s">
        <v>150</v>
      </c>
      <c r="K119" s="135">
        <v>0.999</v>
      </c>
      <c r="L119" s="202">
        <v>29.4</v>
      </c>
      <c r="M119" s="201"/>
      <c r="N119" s="202">
        <f t="shared" ref="N119:N138" si="0">ROUND(L119*K119,2)</f>
        <v>29.37</v>
      </c>
      <c r="O119" s="201"/>
      <c r="P119" s="201"/>
      <c r="Q119" s="201"/>
      <c r="R119" s="136"/>
      <c r="T119" s="137" t="s">
        <v>3</v>
      </c>
      <c r="U119" s="36" t="s">
        <v>47</v>
      </c>
      <c r="V119" s="138">
        <v>9.7000000000000003E-2</v>
      </c>
      <c r="W119" s="138">
        <f t="shared" ref="W119:W138" si="1">V119*K119</f>
        <v>9.6903000000000003E-2</v>
      </c>
      <c r="X119" s="138">
        <v>0</v>
      </c>
      <c r="Y119" s="138">
        <f t="shared" ref="Y119:Y138" si="2">X119*K119</f>
        <v>0</v>
      </c>
      <c r="Z119" s="138">
        <v>0</v>
      </c>
      <c r="AA119" s="139">
        <f t="shared" ref="AA119:AA138" si="3">Z119*K119</f>
        <v>0</v>
      </c>
      <c r="AR119" s="13" t="s">
        <v>151</v>
      </c>
      <c r="AT119" s="13" t="s">
        <v>147</v>
      </c>
      <c r="AU119" s="13" t="s">
        <v>113</v>
      </c>
      <c r="AY119" s="13" t="s">
        <v>146</v>
      </c>
      <c r="BE119" s="140">
        <f t="shared" ref="BE119:BE138" si="4">IF(U119="základní",N119,0)</f>
        <v>29.37</v>
      </c>
      <c r="BF119" s="140">
        <f t="shared" ref="BF119:BF138" si="5">IF(U119="snížená",N119,0)</f>
        <v>0</v>
      </c>
      <c r="BG119" s="140">
        <f t="shared" ref="BG119:BG138" si="6">IF(U119="zákl. přenesená",N119,0)</f>
        <v>0</v>
      </c>
      <c r="BH119" s="140">
        <f t="shared" ref="BH119:BH138" si="7">IF(U119="sníž. přenesená",N119,0)</f>
        <v>0</v>
      </c>
      <c r="BI119" s="140">
        <f t="shared" ref="BI119:BI138" si="8">IF(U119="nulová",N119,0)</f>
        <v>0</v>
      </c>
      <c r="BJ119" s="13" t="s">
        <v>20</v>
      </c>
      <c r="BK119" s="140">
        <f t="shared" ref="BK119:BK138" si="9">ROUND(L119*K119,2)</f>
        <v>29.37</v>
      </c>
      <c r="BL119" s="13" t="s">
        <v>151</v>
      </c>
      <c r="BM119" s="13" t="s">
        <v>152</v>
      </c>
    </row>
    <row r="120" spans="2:65" s="1" customFormat="1" ht="31.5" customHeight="1" x14ac:dyDescent="0.3">
      <c r="B120" s="131"/>
      <c r="C120" s="132" t="s">
        <v>113</v>
      </c>
      <c r="D120" s="132" t="s">
        <v>147</v>
      </c>
      <c r="E120" s="133" t="s">
        <v>153</v>
      </c>
      <c r="F120" s="200" t="s">
        <v>154</v>
      </c>
      <c r="G120" s="201"/>
      <c r="H120" s="201"/>
      <c r="I120" s="201"/>
      <c r="J120" s="134" t="s">
        <v>150</v>
      </c>
      <c r="K120" s="135">
        <v>9.6140000000000008</v>
      </c>
      <c r="L120" s="202">
        <v>131</v>
      </c>
      <c r="M120" s="201"/>
      <c r="N120" s="202">
        <f t="shared" si="0"/>
        <v>1259.43</v>
      </c>
      <c r="O120" s="201"/>
      <c r="P120" s="201"/>
      <c r="Q120" s="201"/>
      <c r="R120" s="136"/>
      <c r="T120" s="137" t="s">
        <v>3</v>
      </c>
      <c r="U120" s="36" t="s">
        <v>47</v>
      </c>
      <c r="V120" s="138">
        <v>0.433</v>
      </c>
      <c r="W120" s="138">
        <f t="shared" si="1"/>
        <v>4.1628620000000005</v>
      </c>
      <c r="X120" s="138">
        <v>0</v>
      </c>
      <c r="Y120" s="138">
        <f t="shared" si="2"/>
        <v>0</v>
      </c>
      <c r="Z120" s="138">
        <v>0</v>
      </c>
      <c r="AA120" s="139">
        <f t="shared" si="3"/>
        <v>0</v>
      </c>
      <c r="AR120" s="13" t="s">
        <v>151</v>
      </c>
      <c r="AT120" s="13" t="s">
        <v>147</v>
      </c>
      <c r="AU120" s="13" t="s">
        <v>113</v>
      </c>
      <c r="AY120" s="13" t="s">
        <v>146</v>
      </c>
      <c r="BE120" s="140">
        <f t="shared" si="4"/>
        <v>1259.43</v>
      </c>
      <c r="BF120" s="140">
        <f t="shared" si="5"/>
        <v>0</v>
      </c>
      <c r="BG120" s="140">
        <f t="shared" si="6"/>
        <v>0</v>
      </c>
      <c r="BH120" s="140">
        <f t="shared" si="7"/>
        <v>0</v>
      </c>
      <c r="BI120" s="140">
        <f t="shared" si="8"/>
        <v>0</v>
      </c>
      <c r="BJ120" s="13" t="s">
        <v>20</v>
      </c>
      <c r="BK120" s="140">
        <f t="shared" si="9"/>
        <v>1259.43</v>
      </c>
      <c r="BL120" s="13" t="s">
        <v>151</v>
      </c>
      <c r="BM120" s="13" t="s">
        <v>155</v>
      </c>
    </row>
    <row r="121" spans="2:65" s="1" customFormat="1" ht="31.5" customHeight="1" x14ac:dyDescent="0.3">
      <c r="B121" s="131"/>
      <c r="C121" s="132" t="s">
        <v>156</v>
      </c>
      <c r="D121" s="132" t="s">
        <v>147</v>
      </c>
      <c r="E121" s="133" t="s">
        <v>157</v>
      </c>
      <c r="F121" s="200" t="s">
        <v>158</v>
      </c>
      <c r="G121" s="201"/>
      <c r="H121" s="201"/>
      <c r="I121" s="201"/>
      <c r="J121" s="134" t="s">
        <v>150</v>
      </c>
      <c r="K121" s="135">
        <v>9.6140000000000008</v>
      </c>
      <c r="L121" s="202">
        <v>72.900000000000006</v>
      </c>
      <c r="M121" s="201"/>
      <c r="N121" s="202">
        <f t="shared" si="0"/>
        <v>700.86</v>
      </c>
      <c r="O121" s="201"/>
      <c r="P121" s="201"/>
      <c r="Q121" s="201"/>
      <c r="R121" s="136"/>
      <c r="T121" s="137" t="s">
        <v>3</v>
      </c>
      <c r="U121" s="36" t="s">
        <v>47</v>
      </c>
      <c r="V121" s="138">
        <v>0.34499999999999997</v>
      </c>
      <c r="W121" s="138">
        <f t="shared" si="1"/>
        <v>3.3168299999999999</v>
      </c>
      <c r="X121" s="138">
        <v>0</v>
      </c>
      <c r="Y121" s="138">
        <f t="shared" si="2"/>
        <v>0</v>
      </c>
      <c r="Z121" s="138">
        <v>0</v>
      </c>
      <c r="AA121" s="139">
        <f t="shared" si="3"/>
        <v>0</v>
      </c>
      <c r="AR121" s="13" t="s">
        <v>151</v>
      </c>
      <c r="AT121" s="13" t="s">
        <v>147</v>
      </c>
      <c r="AU121" s="13" t="s">
        <v>113</v>
      </c>
      <c r="AY121" s="13" t="s">
        <v>146</v>
      </c>
      <c r="BE121" s="140">
        <f t="shared" si="4"/>
        <v>700.86</v>
      </c>
      <c r="BF121" s="140">
        <f t="shared" si="5"/>
        <v>0</v>
      </c>
      <c r="BG121" s="140">
        <f t="shared" si="6"/>
        <v>0</v>
      </c>
      <c r="BH121" s="140">
        <f t="shared" si="7"/>
        <v>0</v>
      </c>
      <c r="BI121" s="140">
        <f t="shared" si="8"/>
        <v>0</v>
      </c>
      <c r="BJ121" s="13" t="s">
        <v>20</v>
      </c>
      <c r="BK121" s="140">
        <f t="shared" si="9"/>
        <v>700.86</v>
      </c>
      <c r="BL121" s="13" t="s">
        <v>151</v>
      </c>
      <c r="BM121" s="13" t="s">
        <v>159</v>
      </c>
    </row>
    <row r="122" spans="2:65" s="1" customFormat="1" ht="31.5" customHeight="1" x14ac:dyDescent="0.3">
      <c r="B122" s="131"/>
      <c r="C122" s="132" t="s">
        <v>151</v>
      </c>
      <c r="D122" s="132" t="s">
        <v>147</v>
      </c>
      <c r="E122" s="133" t="s">
        <v>160</v>
      </c>
      <c r="F122" s="200" t="s">
        <v>161</v>
      </c>
      <c r="G122" s="201"/>
      <c r="H122" s="201"/>
      <c r="I122" s="201"/>
      <c r="J122" s="134" t="s">
        <v>150</v>
      </c>
      <c r="K122" s="135">
        <v>5.49</v>
      </c>
      <c r="L122" s="202">
        <v>34.1</v>
      </c>
      <c r="M122" s="201"/>
      <c r="N122" s="202">
        <f t="shared" si="0"/>
        <v>187.21</v>
      </c>
      <c r="O122" s="201"/>
      <c r="P122" s="201"/>
      <c r="Q122" s="201"/>
      <c r="R122" s="136"/>
      <c r="T122" s="137" t="s">
        <v>3</v>
      </c>
      <c r="U122" s="36" t="s">
        <v>47</v>
      </c>
      <c r="V122" s="138">
        <v>7.3999999999999996E-2</v>
      </c>
      <c r="W122" s="138">
        <f t="shared" si="1"/>
        <v>0.40626000000000001</v>
      </c>
      <c r="X122" s="138">
        <v>0</v>
      </c>
      <c r="Y122" s="138">
        <f t="shared" si="2"/>
        <v>0</v>
      </c>
      <c r="Z122" s="138">
        <v>0</v>
      </c>
      <c r="AA122" s="139">
        <f t="shared" si="3"/>
        <v>0</v>
      </c>
      <c r="AR122" s="13" t="s">
        <v>151</v>
      </c>
      <c r="AT122" s="13" t="s">
        <v>147</v>
      </c>
      <c r="AU122" s="13" t="s">
        <v>113</v>
      </c>
      <c r="AY122" s="13" t="s">
        <v>146</v>
      </c>
      <c r="BE122" s="140">
        <f t="shared" si="4"/>
        <v>187.21</v>
      </c>
      <c r="BF122" s="140">
        <f t="shared" si="5"/>
        <v>0</v>
      </c>
      <c r="BG122" s="140">
        <f t="shared" si="6"/>
        <v>0</v>
      </c>
      <c r="BH122" s="140">
        <f t="shared" si="7"/>
        <v>0</v>
      </c>
      <c r="BI122" s="140">
        <f t="shared" si="8"/>
        <v>0</v>
      </c>
      <c r="BJ122" s="13" t="s">
        <v>20</v>
      </c>
      <c r="BK122" s="140">
        <f t="shared" si="9"/>
        <v>187.21</v>
      </c>
      <c r="BL122" s="13" t="s">
        <v>151</v>
      </c>
      <c r="BM122" s="13" t="s">
        <v>162</v>
      </c>
    </row>
    <row r="123" spans="2:65" s="1" customFormat="1" ht="31.5" customHeight="1" x14ac:dyDescent="0.3">
      <c r="B123" s="131"/>
      <c r="C123" s="132" t="s">
        <v>163</v>
      </c>
      <c r="D123" s="132" t="s">
        <v>147</v>
      </c>
      <c r="E123" s="133" t="s">
        <v>164</v>
      </c>
      <c r="F123" s="200" t="s">
        <v>165</v>
      </c>
      <c r="G123" s="201"/>
      <c r="H123" s="201"/>
      <c r="I123" s="201"/>
      <c r="J123" s="134" t="s">
        <v>150</v>
      </c>
      <c r="K123" s="135">
        <v>5.49</v>
      </c>
      <c r="L123" s="202">
        <v>241</v>
      </c>
      <c r="M123" s="201"/>
      <c r="N123" s="202">
        <f t="shared" si="0"/>
        <v>1323.09</v>
      </c>
      <c r="O123" s="201"/>
      <c r="P123" s="201"/>
      <c r="Q123" s="201"/>
      <c r="R123" s="136"/>
      <c r="T123" s="137" t="s">
        <v>3</v>
      </c>
      <c r="U123" s="36" t="s">
        <v>47</v>
      </c>
      <c r="V123" s="138">
        <v>8.3000000000000004E-2</v>
      </c>
      <c r="W123" s="138">
        <f t="shared" si="1"/>
        <v>0.45567000000000002</v>
      </c>
      <c r="X123" s="138">
        <v>0</v>
      </c>
      <c r="Y123" s="138">
        <f t="shared" si="2"/>
        <v>0</v>
      </c>
      <c r="Z123" s="138">
        <v>0</v>
      </c>
      <c r="AA123" s="139">
        <f t="shared" si="3"/>
        <v>0</v>
      </c>
      <c r="AR123" s="13" t="s">
        <v>151</v>
      </c>
      <c r="AT123" s="13" t="s">
        <v>147</v>
      </c>
      <c r="AU123" s="13" t="s">
        <v>113</v>
      </c>
      <c r="AY123" s="13" t="s">
        <v>146</v>
      </c>
      <c r="BE123" s="140">
        <f t="shared" si="4"/>
        <v>1323.09</v>
      </c>
      <c r="BF123" s="140">
        <f t="shared" si="5"/>
        <v>0</v>
      </c>
      <c r="BG123" s="140">
        <f t="shared" si="6"/>
        <v>0</v>
      </c>
      <c r="BH123" s="140">
        <f t="shared" si="7"/>
        <v>0</v>
      </c>
      <c r="BI123" s="140">
        <f t="shared" si="8"/>
        <v>0</v>
      </c>
      <c r="BJ123" s="13" t="s">
        <v>20</v>
      </c>
      <c r="BK123" s="140">
        <f t="shared" si="9"/>
        <v>1323.09</v>
      </c>
      <c r="BL123" s="13" t="s">
        <v>151</v>
      </c>
      <c r="BM123" s="13" t="s">
        <v>166</v>
      </c>
    </row>
    <row r="124" spans="2:65" s="1" customFormat="1" ht="44.25" customHeight="1" x14ac:dyDescent="0.3">
      <c r="B124" s="131"/>
      <c r="C124" s="132" t="s">
        <v>167</v>
      </c>
      <c r="D124" s="132" t="s">
        <v>147</v>
      </c>
      <c r="E124" s="133" t="s">
        <v>168</v>
      </c>
      <c r="F124" s="200" t="s">
        <v>169</v>
      </c>
      <c r="G124" s="201"/>
      <c r="H124" s="201"/>
      <c r="I124" s="201"/>
      <c r="J124" s="134" t="s">
        <v>150</v>
      </c>
      <c r="K124" s="135">
        <v>5.49</v>
      </c>
      <c r="L124" s="202">
        <v>18.5</v>
      </c>
      <c r="M124" s="201"/>
      <c r="N124" s="202">
        <f t="shared" si="0"/>
        <v>101.57</v>
      </c>
      <c r="O124" s="201"/>
      <c r="P124" s="201"/>
      <c r="Q124" s="201"/>
      <c r="R124" s="136"/>
      <c r="T124" s="137" t="s">
        <v>3</v>
      </c>
      <c r="U124" s="36" t="s">
        <v>47</v>
      </c>
      <c r="V124" s="138">
        <v>4.0000000000000001E-3</v>
      </c>
      <c r="W124" s="138">
        <f t="shared" si="1"/>
        <v>2.196E-2</v>
      </c>
      <c r="X124" s="138">
        <v>0</v>
      </c>
      <c r="Y124" s="138">
        <f t="shared" si="2"/>
        <v>0</v>
      </c>
      <c r="Z124" s="138">
        <v>0</v>
      </c>
      <c r="AA124" s="139">
        <f t="shared" si="3"/>
        <v>0</v>
      </c>
      <c r="AR124" s="13" t="s">
        <v>151</v>
      </c>
      <c r="AT124" s="13" t="s">
        <v>147</v>
      </c>
      <c r="AU124" s="13" t="s">
        <v>113</v>
      </c>
      <c r="AY124" s="13" t="s">
        <v>146</v>
      </c>
      <c r="BE124" s="140">
        <f t="shared" si="4"/>
        <v>101.57</v>
      </c>
      <c r="BF124" s="140">
        <f t="shared" si="5"/>
        <v>0</v>
      </c>
      <c r="BG124" s="140">
        <f t="shared" si="6"/>
        <v>0</v>
      </c>
      <c r="BH124" s="140">
        <f t="shared" si="7"/>
        <v>0</v>
      </c>
      <c r="BI124" s="140">
        <f t="shared" si="8"/>
        <v>0</v>
      </c>
      <c r="BJ124" s="13" t="s">
        <v>20</v>
      </c>
      <c r="BK124" s="140">
        <f t="shared" si="9"/>
        <v>101.57</v>
      </c>
      <c r="BL124" s="13" t="s">
        <v>151</v>
      </c>
      <c r="BM124" s="13" t="s">
        <v>170</v>
      </c>
    </row>
    <row r="125" spans="2:65" s="1" customFormat="1" ht="22.5" customHeight="1" x14ac:dyDescent="0.3">
      <c r="B125" s="131"/>
      <c r="C125" s="132" t="s">
        <v>171</v>
      </c>
      <c r="D125" s="132" t="s">
        <v>147</v>
      </c>
      <c r="E125" s="133" t="s">
        <v>172</v>
      </c>
      <c r="F125" s="200" t="s">
        <v>173</v>
      </c>
      <c r="G125" s="201"/>
      <c r="H125" s="201"/>
      <c r="I125" s="201"/>
      <c r="J125" s="134" t="s">
        <v>150</v>
      </c>
      <c r="K125" s="135">
        <v>5.49</v>
      </c>
      <c r="L125" s="202">
        <v>158</v>
      </c>
      <c r="M125" s="201"/>
      <c r="N125" s="202">
        <f t="shared" si="0"/>
        <v>867.42</v>
      </c>
      <c r="O125" s="201"/>
      <c r="P125" s="201"/>
      <c r="Q125" s="201"/>
      <c r="R125" s="136"/>
      <c r="T125" s="137" t="s">
        <v>3</v>
      </c>
      <c r="U125" s="36" t="s">
        <v>47</v>
      </c>
      <c r="V125" s="138">
        <v>0.65200000000000002</v>
      </c>
      <c r="W125" s="138">
        <f t="shared" si="1"/>
        <v>3.5794800000000002</v>
      </c>
      <c r="X125" s="138">
        <v>0</v>
      </c>
      <c r="Y125" s="138">
        <f t="shared" si="2"/>
        <v>0</v>
      </c>
      <c r="Z125" s="138">
        <v>0</v>
      </c>
      <c r="AA125" s="139">
        <f t="shared" si="3"/>
        <v>0</v>
      </c>
      <c r="AR125" s="13" t="s">
        <v>151</v>
      </c>
      <c r="AT125" s="13" t="s">
        <v>147</v>
      </c>
      <c r="AU125" s="13" t="s">
        <v>113</v>
      </c>
      <c r="AY125" s="13" t="s">
        <v>146</v>
      </c>
      <c r="BE125" s="140">
        <f t="shared" si="4"/>
        <v>867.42</v>
      </c>
      <c r="BF125" s="140">
        <f t="shared" si="5"/>
        <v>0</v>
      </c>
      <c r="BG125" s="140">
        <f t="shared" si="6"/>
        <v>0</v>
      </c>
      <c r="BH125" s="140">
        <f t="shared" si="7"/>
        <v>0</v>
      </c>
      <c r="BI125" s="140">
        <f t="shared" si="8"/>
        <v>0</v>
      </c>
      <c r="BJ125" s="13" t="s">
        <v>20</v>
      </c>
      <c r="BK125" s="140">
        <f t="shared" si="9"/>
        <v>867.42</v>
      </c>
      <c r="BL125" s="13" t="s">
        <v>151</v>
      </c>
      <c r="BM125" s="13" t="s">
        <v>174</v>
      </c>
    </row>
    <row r="126" spans="2:65" s="1" customFormat="1" ht="22.5" customHeight="1" x14ac:dyDescent="0.3">
      <c r="B126" s="131"/>
      <c r="C126" s="132" t="s">
        <v>175</v>
      </c>
      <c r="D126" s="132" t="s">
        <v>147</v>
      </c>
      <c r="E126" s="133" t="s">
        <v>176</v>
      </c>
      <c r="F126" s="200" t="s">
        <v>177</v>
      </c>
      <c r="G126" s="201"/>
      <c r="H126" s="201"/>
      <c r="I126" s="201"/>
      <c r="J126" s="134" t="s">
        <v>150</v>
      </c>
      <c r="K126" s="135">
        <v>5.49</v>
      </c>
      <c r="L126" s="202">
        <v>15.6</v>
      </c>
      <c r="M126" s="201"/>
      <c r="N126" s="202">
        <f t="shared" si="0"/>
        <v>85.64</v>
      </c>
      <c r="O126" s="201"/>
      <c r="P126" s="201"/>
      <c r="Q126" s="201"/>
      <c r="R126" s="136"/>
      <c r="T126" s="137" t="s">
        <v>3</v>
      </c>
      <c r="U126" s="36" t="s">
        <v>47</v>
      </c>
      <c r="V126" s="138">
        <v>8.9999999999999993E-3</v>
      </c>
      <c r="W126" s="138">
        <f t="shared" si="1"/>
        <v>4.9409999999999996E-2</v>
      </c>
      <c r="X126" s="138">
        <v>0</v>
      </c>
      <c r="Y126" s="138">
        <f t="shared" si="2"/>
        <v>0</v>
      </c>
      <c r="Z126" s="138">
        <v>0</v>
      </c>
      <c r="AA126" s="139">
        <f t="shared" si="3"/>
        <v>0</v>
      </c>
      <c r="AR126" s="13" t="s">
        <v>151</v>
      </c>
      <c r="AT126" s="13" t="s">
        <v>147</v>
      </c>
      <c r="AU126" s="13" t="s">
        <v>113</v>
      </c>
      <c r="AY126" s="13" t="s">
        <v>146</v>
      </c>
      <c r="BE126" s="140">
        <f t="shared" si="4"/>
        <v>85.64</v>
      </c>
      <c r="BF126" s="140">
        <f t="shared" si="5"/>
        <v>0</v>
      </c>
      <c r="BG126" s="140">
        <f t="shared" si="6"/>
        <v>0</v>
      </c>
      <c r="BH126" s="140">
        <f t="shared" si="7"/>
        <v>0</v>
      </c>
      <c r="BI126" s="140">
        <f t="shared" si="8"/>
        <v>0</v>
      </c>
      <c r="BJ126" s="13" t="s">
        <v>20</v>
      </c>
      <c r="BK126" s="140">
        <f t="shared" si="9"/>
        <v>85.64</v>
      </c>
      <c r="BL126" s="13" t="s">
        <v>151</v>
      </c>
      <c r="BM126" s="13" t="s">
        <v>178</v>
      </c>
    </row>
    <row r="127" spans="2:65" s="1" customFormat="1" ht="31.5" customHeight="1" x14ac:dyDescent="0.3">
      <c r="B127" s="131"/>
      <c r="C127" s="132" t="s">
        <v>179</v>
      </c>
      <c r="D127" s="132" t="s">
        <v>147</v>
      </c>
      <c r="E127" s="133" t="s">
        <v>180</v>
      </c>
      <c r="F127" s="200" t="s">
        <v>181</v>
      </c>
      <c r="G127" s="201"/>
      <c r="H127" s="201"/>
      <c r="I127" s="201"/>
      <c r="J127" s="134" t="s">
        <v>182</v>
      </c>
      <c r="K127" s="135">
        <v>8.7840000000000007</v>
      </c>
      <c r="L127" s="202">
        <v>130</v>
      </c>
      <c r="M127" s="201"/>
      <c r="N127" s="202">
        <f t="shared" si="0"/>
        <v>1141.92</v>
      </c>
      <c r="O127" s="201"/>
      <c r="P127" s="201"/>
      <c r="Q127" s="201"/>
      <c r="R127" s="136"/>
      <c r="T127" s="137" t="s">
        <v>3</v>
      </c>
      <c r="U127" s="36" t="s">
        <v>47</v>
      </c>
      <c r="V127" s="138">
        <v>0</v>
      </c>
      <c r="W127" s="138">
        <f t="shared" si="1"/>
        <v>0</v>
      </c>
      <c r="X127" s="138">
        <v>0</v>
      </c>
      <c r="Y127" s="138">
        <f t="shared" si="2"/>
        <v>0</v>
      </c>
      <c r="Z127" s="138">
        <v>0</v>
      </c>
      <c r="AA127" s="139">
        <f t="shared" si="3"/>
        <v>0</v>
      </c>
      <c r="AR127" s="13" t="s">
        <v>151</v>
      </c>
      <c r="AT127" s="13" t="s">
        <v>147</v>
      </c>
      <c r="AU127" s="13" t="s">
        <v>113</v>
      </c>
      <c r="AY127" s="13" t="s">
        <v>146</v>
      </c>
      <c r="BE127" s="140">
        <f t="shared" si="4"/>
        <v>1141.92</v>
      </c>
      <c r="BF127" s="140">
        <f t="shared" si="5"/>
        <v>0</v>
      </c>
      <c r="BG127" s="140">
        <f t="shared" si="6"/>
        <v>0</v>
      </c>
      <c r="BH127" s="140">
        <f t="shared" si="7"/>
        <v>0</v>
      </c>
      <c r="BI127" s="140">
        <f t="shared" si="8"/>
        <v>0</v>
      </c>
      <c r="BJ127" s="13" t="s">
        <v>20</v>
      </c>
      <c r="BK127" s="140">
        <f t="shared" si="9"/>
        <v>1141.92</v>
      </c>
      <c r="BL127" s="13" t="s">
        <v>151</v>
      </c>
      <c r="BM127" s="13" t="s">
        <v>183</v>
      </c>
    </row>
    <row r="128" spans="2:65" s="1" customFormat="1" ht="31.5" customHeight="1" x14ac:dyDescent="0.3">
      <c r="B128" s="131"/>
      <c r="C128" s="132" t="s">
        <v>25</v>
      </c>
      <c r="D128" s="132" t="s">
        <v>147</v>
      </c>
      <c r="E128" s="133" t="s">
        <v>184</v>
      </c>
      <c r="F128" s="200" t="s">
        <v>185</v>
      </c>
      <c r="G128" s="201"/>
      <c r="H128" s="201"/>
      <c r="I128" s="201"/>
      <c r="J128" s="134" t="s">
        <v>150</v>
      </c>
      <c r="K128" s="135">
        <v>4.1239999999999997</v>
      </c>
      <c r="L128" s="202">
        <v>79.599999999999994</v>
      </c>
      <c r="M128" s="201"/>
      <c r="N128" s="202">
        <f t="shared" si="0"/>
        <v>328.27</v>
      </c>
      <c r="O128" s="201"/>
      <c r="P128" s="201"/>
      <c r="Q128" s="201"/>
      <c r="R128" s="136"/>
      <c r="T128" s="137" t="s">
        <v>3</v>
      </c>
      <c r="U128" s="36" t="s">
        <v>47</v>
      </c>
      <c r="V128" s="138">
        <v>0.29899999999999999</v>
      </c>
      <c r="W128" s="138">
        <f t="shared" si="1"/>
        <v>1.2330759999999998</v>
      </c>
      <c r="X128" s="138">
        <v>0</v>
      </c>
      <c r="Y128" s="138">
        <f t="shared" si="2"/>
        <v>0</v>
      </c>
      <c r="Z128" s="138">
        <v>0</v>
      </c>
      <c r="AA128" s="139">
        <f t="shared" si="3"/>
        <v>0</v>
      </c>
      <c r="AR128" s="13" t="s">
        <v>151</v>
      </c>
      <c r="AT128" s="13" t="s">
        <v>147</v>
      </c>
      <c r="AU128" s="13" t="s">
        <v>113</v>
      </c>
      <c r="AY128" s="13" t="s">
        <v>146</v>
      </c>
      <c r="BE128" s="140">
        <f t="shared" si="4"/>
        <v>328.27</v>
      </c>
      <c r="BF128" s="140">
        <f t="shared" si="5"/>
        <v>0</v>
      </c>
      <c r="BG128" s="140">
        <f t="shared" si="6"/>
        <v>0</v>
      </c>
      <c r="BH128" s="140">
        <f t="shared" si="7"/>
        <v>0</v>
      </c>
      <c r="BI128" s="140">
        <f t="shared" si="8"/>
        <v>0</v>
      </c>
      <c r="BJ128" s="13" t="s">
        <v>20</v>
      </c>
      <c r="BK128" s="140">
        <f t="shared" si="9"/>
        <v>328.27</v>
      </c>
      <c r="BL128" s="13" t="s">
        <v>151</v>
      </c>
      <c r="BM128" s="13" t="s">
        <v>186</v>
      </c>
    </row>
    <row r="129" spans="2:65" s="1" customFormat="1" ht="31.5" customHeight="1" x14ac:dyDescent="0.3">
      <c r="B129" s="131"/>
      <c r="C129" s="132" t="s">
        <v>187</v>
      </c>
      <c r="D129" s="132" t="s">
        <v>147</v>
      </c>
      <c r="E129" s="133" t="s">
        <v>188</v>
      </c>
      <c r="F129" s="200" t="s">
        <v>189</v>
      </c>
      <c r="G129" s="201"/>
      <c r="H129" s="201"/>
      <c r="I129" s="201"/>
      <c r="J129" s="134" t="s">
        <v>190</v>
      </c>
      <c r="K129" s="135">
        <v>3.1349999999999998</v>
      </c>
      <c r="L129" s="202">
        <v>72.2</v>
      </c>
      <c r="M129" s="201"/>
      <c r="N129" s="202">
        <f t="shared" si="0"/>
        <v>226.35</v>
      </c>
      <c r="O129" s="201"/>
      <c r="P129" s="201"/>
      <c r="Q129" s="201"/>
      <c r="R129" s="136"/>
      <c r="T129" s="137" t="s">
        <v>3</v>
      </c>
      <c r="U129" s="36" t="s">
        <v>47</v>
      </c>
      <c r="V129" s="138">
        <v>0.34200000000000003</v>
      </c>
      <c r="W129" s="138">
        <f t="shared" si="1"/>
        <v>1.0721700000000001</v>
      </c>
      <c r="X129" s="138">
        <v>0</v>
      </c>
      <c r="Y129" s="138">
        <f t="shared" si="2"/>
        <v>0</v>
      </c>
      <c r="Z129" s="138">
        <v>0</v>
      </c>
      <c r="AA129" s="139">
        <f t="shared" si="3"/>
        <v>0</v>
      </c>
      <c r="AR129" s="13" t="s">
        <v>151</v>
      </c>
      <c r="AT129" s="13" t="s">
        <v>147</v>
      </c>
      <c r="AU129" s="13" t="s">
        <v>113</v>
      </c>
      <c r="AY129" s="13" t="s">
        <v>146</v>
      </c>
      <c r="BE129" s="140">
        <f t="shared" si="4"/>
        <v>226.35</v>
      </c>
      <c r="BF129" s="140">
        <f t="shared" si="5"/>
        <v>0</v>
      </c>
      <c r="BG129" s="140">
        <f t="shared" si="6"/>
        <v>0</v>
      </c>
      <c r="BH129" s="140">
        <f t="shared" si="7"/>
        <v>0</v>
      </c>
      <c r="BI129" s="140">
        <f t="shared" si="8"/>
        <v>0</v>
      </c>
      <c r="BJ129" s="13" t="s">
        <v>20</v>
      </c>
      <c r="BK129" s="140">
        <f t="shared" si="9"/>
        <v>226.35</v>
      </c>
      <c r="BL129" s="13" t="s">
        <v>151</v>
      </c>
      <c r="BM129" s="13" t="s">
        <v>191</v>
      </c>
    </row>
    <row r="130" spans="2:65" s="1" customFormat="1" ht="31.5" customHeight="1" x14ac:dyDescent="0.3">
      <c r="B130" s="131"/>
      <c r="C130" s="132" t="s">
        <v>192</v>
      </c>
      <c r="D130" s="132" t="s">
        <v>147</v>
      </c>
      <c r="E130" s="133" t="s">
        <v>193</v>
      </c>
      <c r="F130" s="200" t="s">
        <v>194</v>
      </c>
      <c r="G130" s="201"/>
      <c r="H130" s="201"/>
      <c r="I130" s="201"/>
      <c r="J130" s="134" t="s">
        <v>190</v>
      </c>
      <c r="K130" s="135">
        <v>4.18</v>
      </c>
      <c r="L130" s="202">
        <v>6.06</v>
      </c>
      <c r="M130" s="201"/>
      <c r="N130" s="202">
        <f t="shared" si="0"/>
        <v>25.33</v>
      </c>
      <c r="O130" s="201"/>
      <c r="P130" s="201"/>
      <c r="Q130" s="201"/>
      <c r="R130" s="136"/>
      <c r="T130" s="137" t="s">
        <v>3</v>
      </c>
      <c r="U130" s="36" t="s">
        <v>47</v>
      </c>
      <c r="V130" s="138">
        <v>5.0000000000000001E-3</v>
      </c>
      <c r="W130" s="138">
        <f t="shared" si="1"/>
        <v>2.0899999999999998E-2</v>
      </c>
      <c r="X130" s="138">
        <v>0</v>
      </c>
      <c r="Y130" s="138">
        <f t="shared" si="2"/>
        <v>0</v>
      </c>
      <c r="Z130" s="138">
        <v>0</v>
      </c>
      <c r="AA130" s="139">
        <f t="shared" si="3"/>
        <v>0</v>
      </c>
      <c r="AR130" s="13" t="s">
        <v>151</v>
      </c>
      <c r="AT130" s="13" t="s">
        <v>147</v>
      </c>
      <c r="AU130" s="13" t="s">
        <v>113</v>
      </c>
      <c r="AY130" s="13" t="s">
        <v>146</v>
      </c>
      <c r="BE130" s="140">
        <f t="shared" si="4"/>
        <v>25.33</v>
      </c>
      <c r="BF130" s="140">
        <f t="shared" si="5"/>
        <v>0</v>
      </c>
      <c r="BG130" s="140">
        <f t="shared" si="6"/>
        <v>0</v>
      </c>
      <c r="BH130" s="140">
        <f t="shared" si="7"/>
        <v>0</v>
      </c>
      <c r="BI130" s="140">
        <f t="shared" si="8"/>
        <v>0</v>
      </c>
      <c r="BJ130" s="13" t="s">
        <v>20</v>
      </c>
      <c r="BK130" s="140">
        <f t="shared" si="9"/>
        <v>25.33</v>
      </c>
      <c r="BL130" s="13" t="s">
        <v>151</v>
      </c>
      <c r="BM130" s="13" t="s">
        <v>195</v>
      </c>
    </row>
    <row r="131" spans="2:65" s="1" customFormat="1" ht="31.5" customHeight="1" x14ac:dyDescent="0.3">
      <c r="B131" s="131"/>
      <c r="C131" s="132" t="s">
        <v>196</v>
      </c>
      <c r="D131" s="132" t="s">
        <v>147</v>
      </c>
      <c r="E131" s="133" t="s">
        <v>197</v>
      </c>
      <c r="F131" s="200" t="s">
        <v>198</v>
      </c>
      <c r="G131" s="201"/>
      <c r="H131" s="201"/>
      <c r="I131" s="201"/>
      <c r="J131" s="134" t="s">
        <v>150</v>
      </c>
      <c r="K131" s="135">
        <v>0.627</v>
      </c>
      <c r="L131" s="202">
        <v>762</v>
      </c>
      <c r="M131" s="201"/>
      <c r="N131" s="202">
        <f t="shared" si="0"/>
        <v>477.77</v>
      </c>
      <c r="O131" s="201"/>
      <c r="P131" s="201"/>
      <c r="Q131" s="201"/>
      <c r="R131" s="136"/>
      <c r="T131" s="137" t="s">
        <v>3</v>
      </c>
      <c r="U131" s="36" t="s">
        <v>47</v>
      </c>
      <c r="V131" s="138">
        <v>0.98499999999999999</v>
      </c>
      <c r="W131" s="138">
        <f t="shared" si="1"/>
        <v>0.61759500000000001</v>
      </c>
      <c r="X131" s="138">
        <v>1.98</v>
      </c>
      <c r="Y131" s="138">
        <f t="shared" si="2"/>
        <v>1.24146</v>
      </c>
      <c r="Z131" s="138">
        <v>0</v>
      </c>
      <c r="AA131" s="139">
        <f t="shared" si="3"/>
        <v>0</v>
      </c>
      <c r="AR131" s="13" t="s">
        <v>151</v>
      </c>
      <c r="AT131" s="13" t="s">
        <v>147</v>
      </c>
      <c r="AU131" s="13" t="s">
        <v>113</v>
      </c>
      <c r="AY131" s="13" t="s">
        <v>146</v>
      </c>
      <c r="BE131" s="140">
        <f t="shared" si="4"/>
        <v>477.77</v>
      </c>
      <c r="BF131" s="140">
        <f t="shared" si="5"/>
        <v>0</v>
      </c>
      <c r="BG131" s="140">
        <f t="shared" si="6"/>
        <v>0</v>
      </c>
      <c r="BH131" s="140">
        <f t="shared" si="7"/>
        <v>0</v>
      </c>
      <c r="BI131" s="140">
        <f t="shared" si="8"/>
        <v>0</v>
      </c>
      <c r="BJ131" s="13" t="s">
        <v>20</v>
      </c>
      <c r="BK131" s="140">
        <f t="shared" si="9"/>
        <v>477.77</v>
      </c>
      <c r="BL131" s="13" t="s">
        <v>151</v>
      </c>
      <c r="BM131" s="13" t="s">
        <v>199</v>
      </c>
    </row>
    <row r="132" spans="2:65" s="1" customFormat="1" ht="22.5" customHeight="1" x14ac:dyDescent="0.3">
      <c r="B132" s="131"/>
      <c r="C132" s="141" t="s">
        <v>200</v>
      </c>
      <c r="D132" s="141" t="s">
        <v>201</v>
      </c>
      <c r="E132" s="142" t="s">
        <v>202</v>
      </c>
      <c r="F132" s="203" t="s">
        <v>203</v>
      </c>
      <c r="G132" s="204"/>
      <c r="H132" s="204"/>
      <c r="I132" s="204"/>
      <c r="J132" s="143" t="s">
        <v>182</v>
      </c>
      <c r="K132" s="144">
        <v>1.3540000000000001</v>
      </c>
      <c r="L132" s="205">
        <v>301</v>
      </c>
      <c r="M132" s="204"/>
      <c r="N132" s="205">
        <f t="shared" si="0"/>
        <v>407.55</v>
      </c>
      <c r="O132" s="201"/>
      <c r="P132" s="201"/>
      <c r="Q132" s="201"/>
      <c r="R132" s="136"/>
      <c r="T132" s="137" t="s">
        <v>3</v>
      </c>
      <c r="U132" s="36" t="s">
        <v>47</v>
      </c>
      <c r="V132" s="138">
        <v>0</v>
      </c>
      <c r="W132" s="138">
        <f t="shared" si="1"/>
        <v>0</v>
      </c>
      <c r="X132" s="138">
        <v>1</v>
      </c>
      <c r="Y132" s="138">
        <f t="shared" si="2"/>
        <v>1.3540000000000001</v>
      </c>
      <c r="Z132" s="138">
        <v>0</v>
      </c>
      <c r="AA132" s="139">
        <f t="shared" si="3"/>
        <v>0</v>
      </c>
      <c r="AR132" s="13" t="s">
        <v>175</v>
      </c>
      <c r="AT132" s="13" t="s">
        <v>201</v>
      </c>
      <c r="AU132" s="13" t="s">
        <v>113</v>
      </c>
      <c r="AY132" s="13" t="s">
        <v>146</v>
      </c>
      <c r="BE132" s="140">
        <f t="shared" si="4"/>
        <v>407.55</v>
      </c>
      <c r="BF132" s="140">
        <f t="shared" si="5"/>
        <v>0</v>
      </c>
      <c r="BG132" s="140">
        <f t="shared" si="6"/>
        <v>0</v>
      </c>
      <c r="BH132" s="140">
        <f t="shared" si="7"/>
        <v>0</v>
      </c>
      <c r="BI132" s="140">
        <f t="shared" si="8"/>
        <v>0</v>
      </c>
      <c r="BJ132" s="13" t="s">
        <v>20</v>
      </c>
      <c r="BK132" s="140">
        <f t="shared" si="9"/>
        <v>407.55</v>
      </c>
      <c r="BL132" s="13" t="s">
        <v>151</v>
      </c>
      <c r="BM132" s="13" t="s">
        <v>204</v>
      </c>
    </row>
    <row r="133" spans="2:65" s="1" customFormat="1" ht="22.5" customHeight="1" x14ac:dyDescent="0.3">
      <c r="B133" s="131"/>
      <c r="C133" s="132" t="s">
        <v>9</v>
      </c>
      <c r="D133" s="132" t="s">
        <v>147</v>
      </c>
      <c r="E133" s="133" t="s">
        <v>205</v>
      </c>
      <c r="F133" s="200" t="s">
        <v>206</v>
      </c>
      <c r="G133" s="201"/>
      <c r="H133" s="201"/>
      <c r="I133" s="201"/>
      <c r="J133" s="134" t="s">
        <v>150</v>
      </c>
      <c r="K133" s="135">
        <v>0.627</v>
      </c>
      <c r="L133" s="202">
        <v>2410</v>
      </c>
      <c r="M133" s="201"/>
      <c r="N133" s="202">
        <f t="shared" si="0"/>
        <v>1511.07</v>
      </c>
      <c r="O133" s="201"/>
      <c r="P133" s="201"/>
      <c r="Q133" s="201"/>
      <c r="R133" s="136"/>
      <c r="T133" s="137" t="s">
        <v>3</v>
      </c>
      <c r="U133" s="36" t="s">
        <v>47</v>
      </c>
      <c r="V133" s="138">
        <v>0.58399999999999996</v>
      </c>
      <c r="W133" s="138">
        <f t="shared" si="1"/>
        <v>0.36616799999999999</v>
      </c>
      <c r="X133" s="138">
        <v>2.2563422040000001</v>
      </c>
      <c r="Y133" s="138">
        <f t="shared" si="2"/>
        <v>1.4147265619080001</v>
      </c>
      <c r="Z133" s="138">
        <v>0</v>
      </c>
      <c r="AA133" s="139">
        <f t="shared" si="3"/>
        <v>0</v>
      </c>
      <c r="AR133" s="13" t="s">
        <v>151</v>
      </c>
      <c r="AT133" s="13" t="s">
        <v>147</v>
      </c>
      <c r="AU133" s="13" t="s">
        <v>113</v>
      </c>
      <c r="AY133" s="13" t="s">
        <v>146</v>
      </c>
      <c r="BE133" s="140">
        <f t="shared" si="4"/>
        <v>1511.07</v>
      </c>
      <c r="BF133" s="140">
        <f t="shared" si="5"/>
        <v>0</v>
      </c>
      <c r="BG133" s="140">
        <f t="shared" si="6"/>
        <v>0</v>
      </c>
      <c r="BH133" s="140">
        <f t="shared" si="7"/>
        <v>0</v>
      </c>
      <c r="BI133" s="140">
        <f t="shared" si="8"/>
        <v>0</v>
      </c>
      <c r="BJ133" s="13" t="s">
        <v>20</v>
      </c>
      <c r="BK133" s="140">
        <f t="shared" si="9"/>
        <v>1511.07</v>
      </c>
      <c r="BL133" s="13" t="s">
        <v>151</v>
      </c>
      <c r="BM133" s="13" t="s">
        <v>207</v>
      </c>
    </row>
    <row r="134" spans="2:65" s="1" customFormat="1" ht="44.25" customHeight="1" x14ac:dyDescent="0.3">
      <c r="B134" s="131"/>
      <c r="C134" s="132" t="s">
        <v>208</v>
      </c>
      <c r="D134" s="132" t="s">
        <v>147</v>
      </c>
      <c r="E134" s="133" t="s">
        <v>209</v>
      </c>
      <c r="F134" s="200" t="s">
        <v>210</v>
      </c>
      <c r="G134" s="201"/>
      <c r="H134" s="201"/>
      <c r="I134" s="201"/>
      <c r="J134" s="134" t="s">
        <v>182</v>
      </c>
      <c r="K134" s="135">
        <v>1.4E-2</v>
      </c>
      <c r="L134" s="202">
        <v>31300</v>
      </c>
      <c r="M134" s="201"/>
      <c r="N134" s="202">
        <f t="shared" si="0"/>
        <v>438.2</v>
      </c>
      <c r="O134" s="201"/>
      <c r="P134" s="201"/>
      <c r="Q134" s="201"/>
      <c r="R134" s="136"/>
      <c r="T134" s="137" t="s">
        <v>3</v>
      </c>
      <c r="U134" s="36" t="s">
        <v>47</v>
      </c>
      <c r="V134" s="138">
        <v>21.465</v>
      </c>
      <c r="W134" s="138">
        <f t="shared" si="1"/>
        <v>0.30051</v>
      </c>
      <c r="X134" s="138">
        <v>1.0505104000000001</v>
      </c>
      <c r="Y134" s="138">
        <f t="shared" si="2"/>
        <v>1.4707145600000001E-2</v>
      </c>
      <c r="Z134" s="138">
        <v>0</v>
      </c>
      <c r="AA134" s="139">
        <f t="shared" si="3"/>
        <v>0</v>
      </c>
      <c r="AR134" s="13" t="s">
        <v>151</v>
      </c>
      <c r="AT134" s="13" t="s">
        <v>147</v>
      </c>
      <c r="AU134" s="13" t="s">
        <v>113</v>
      </c>
      <c r="AY134" s="13" t="s">
        <v>146</v>
      </c>
      <c r="BE134" s="140">
        <f t="shared" si="4"/>
        <v>438.2</v>
      </c>
      <c r="BF134" s="140">
        <f t="shared" si="5"/>
        <v>0</v>
      </c>
      <c r="BG134" s="140">
        <f t="shared" si="6"/>
        <v>0</v>
      </c>
      <c r="BH134" s="140">
        <f t="shared" si="7"/>
        <v>0</v>
      </c>
      <c r="BI134" s="140">
        <f t="shared" si="8"/>
        <v>0</v>
      </c>
      <c r="BJ134" s="13" t="s">
        <v>20</v>
      </c>
      <c r="BK134" s="140">
        <f t="shared" si="9"/>
        <v>438.2</v>
      </c>
      <c r="BL134" s="13" t="s">
        <v>151</v>
      </c>
      <c r="BM134" s="13" t="s">
        <v>211</v>
      </c>
    </row>
    <row r="135" spans="2:65" s="1" customFormat="1" ht="44.25" customHeight="1" x14ac:dyDescent="0.3">
      <c r="B135" s="131"/>
      <c r="C135" s="132" t="s">
        <v>212</v>
      </c>
      <c r="D135" s="132" t="s">
        <v>147</v>
      </c>
      <c r="E135" s="133" t="s">
        <v>213</v>
      </c>
      <c r="F135" s="200" t="s">
        <v>214</v>
      </c>
      <c r="G135" s="201"/>
      <c r="H135" s="201"/>
      <c r="I135" s="201"/>
      <c r="J135" s="134" t="s">
        <v>215</v>
      </c>
      <c r="K135" s="135">
        <v>1</v>
      </c>
      <c r="L135" s="202">
        <v>818</v>
      </c>
      <c r="M135" s="201"/>
      <c r="N135" s="202">
        <f t="shared" si="0"/>
        <v>818</v>
      </c>
      <c r="O135" s="201"/>
      <c r="P135" s="201"/>
      <c r="Q135" s="201"/>
      <c r="R135" s="136"/>
      <c r="T135" s="137" t="s">
        <v>3</v>
      </c>
      <c r="U135" s="36" t="s">
        <v>47</v>
      </c>
      <c r="V135" s="138">
        <v>1.5</v>
      </c>
      <c r="W135" s="138">
        <f t="shared" si="1"/>
        <v>1.5</v>
      </c>
      <c r="X135" s="138">
        <v>0.43786399999999998</v>
      </c>
      <c r="Y135" s="138">
        <f t="shared" si="2"/>
        <v>0.43786399999999998</v>
      </c>
      <c r="Z135" s="138">
        <v>0</v>
      </c>
      <c r="AA135" s="139">
        <f t="shared" si="3"/>
        <v>0</v>
      </c>
      <c r="AR135" s="13" t="s">
        <v>151</v>
      </c>
      <c r="AT135" s="13" t="s">
        <v>147</v>
      </c>
      <c r="AU135" s="13" t="s">
        <v>113</v>
      </c>
      <c r="AY135" s="13" t="s">
        <v>146</v>
      </c>
      <c r="BE135" s="140">
        <f t="shared" si="4"/>
        <v>818</v>
      </c>
      <c r="BF135" s="140">
        <f t="shared" si="5"/>
        <v>0</v>
      </c>
      <c r="BG135" s="140">
        <f t="shared" si="6"/>
        <v>0</v>
      </c>
      <c r="BH135" s="140">
        <f t="shared" si="7"/>
        <v>0</v>
      </c>
      <c r="BI135" s="140">
        <f t="shared" si="8"/>
        <v>0</v>
      </c>
      <c r="BJ135" s="13" t="s">
        <v>20</v>
      </c>
      <c r="BK135" s="140">
        <f t="shared" si="9"/>
        <v>818</v>
      </c>
      <c r="BL135" s="13" t="s">
        <v>151</v>
      </c>
      <c r="BM135" s="13" t="s">
        <v>216</v>
      </c>
    </row>
    <row r="136" spans="2:65" s="1" customFormat="1" ht="31.5" customHeight="1" x14ac:dyDescent="0.3">
      <c r="B136" s="131"/>
      <c r="C136" s="141" t="s">
        <v>217</v>
      </c>
      <c r="D136" s="141" t="s">
        <v>201</v>
      </c>
      <c r="E136" s="142" t="s">
        <v>218</v>
      </c>
      <c r="F136" s="203" t="s">
        <v>219</v>
      </c>
      <c r="G136" s="204"/>
      <c r="H136" s="204"/>
      <c r="I136" s="204"/>
      <c r="J136" s="143" t="s">
        <v>215</v>
      </c>
      <c r="K136" s="144">
        <v>1</v>
      </c>
      <c r="L136" s="205">
        <v>10900</v>
      </c>
      <c r="M136" s="204"/>
      <c r="N136" s="205">
        <f t="shared" si="0"/>
        <v>10900</v>
      </c>
      <c r="O136" s="201"/>
      <c r="P136" s="201"/>
      <c r="Q136" s="201"/>
      <c r="R136" s="136"/>
      <c r="T136" s="137" t="s">
        <v>3</v>
      </c>
      <c r="U136" s="36" t="s">
        <v>47</v>
      </c>
      <c r="V136" s="138">
        <v>0</v>
      </c>
      <c r="W136" s="138">
        <f t="shared" si="1"/>
        <v>0</v>
      </c>
      <c r="X136" s="138">
        <v>8.4000000000000005E-2</v>
      </c>
      <c r="Y136" s="138">
        <f t="shared" si="2"/>
        <v>8.4000000000000005E-2</v>
      </c>
      <c r="Z136" s="138">
        <v>0</v>
      </c>
      <c r="AA136" s="139">
        <f t="shared" si="3"/>
        <v>0</v>
      </c>
      <c r="AR136" s="13" t="s">
        <v>175</v>
      </c>
      <c r="AT136" s="13" t="s">
        <v>201</v>
      </c>
      <c r="AU136" s="13" t="s">
        <v>113</v>
      </c>
      <c r="AY136" s="13" t="s">
        <v>146</v>
      </c>
      <c r="BE136" s="140">
        <f t="shared" si="4"/>
        <v>10900</v>
      </c>
      <c r="BF136" s="140">
        <f t="shared" si="5"/>
        <v>0</v>
      </c>
      <c r="BG136" s="140">
        <f t="shared" si="6"/>
        <v>0</v>
      </c>
      <c r="BH136" s="140">
        <f t="shared" si="7"/>
        <v>0</v>
      </c>
      <c r="BI136" s="140">
        <f t="shared" si="8"/>
        <v>0</v>
      </c>
      <c r="BJ136" s="13" t="s">
        <v>20</v>
      </c>
      <c r="BK136" s="140">
        <f t="shared" si="9"/>
        <v>10900</v>
      </c>
      <c r="BL136" s="13" t="s">
        <v>151</v>
      </c>
      <c r="BM136" s="13" t="s">
        <v>220</v>
      </c>
    </row>
    <row r="137" spans="2:65" s="1" customFormat="1" ht="31.5" customHeight="1" x14ac:dyDescent="0.3">
      <c r="B137" s="131"/>
      <c r="C137" s="141" t="s">
        <v>221</v>
      </c>
      <c r="D137" s="141" t="s">
        <v>201</v>
      </c>
      <c r="E137" s="142" t="s">
        <v>222</v>
      </c>
      <c r="F137" s="203" t="s">
        <v>223</v>
      </c>
      <c r="G137" s="204"/>
      <c r="H137" s="204"/>
      <c r="I137" s="204"/>
      <c r="J137" s="143" t="s">
        <v>215</v>
      </c>
      <c r="K137" s="144">
        <v>1</v>
      </c>
      <c r="L137" s="205">
        <v>8220</v>
      </c>
      <c r="M137" s="204"/>
      <c r="N137" s="205">
        <f t="shared" si="0"/>
        <v>8220</v>
      </c>
      <c r="O137" s="201"/>
      <c r="P137" s="201"/>
      <c r="Q137" s="201"/>
      <c r="R137" s="136"/>
      <c r="T137" s="137" t="s">
        <v>3</v>
      </c>
      <c r="U137" s="36" t="s">
        <v>47</v>
      </c>
      <c r="V137" s="138">
        <v>0</v>
      </c>
      <c r="W137" s="138">
        <f t="shared" si="1"/>
        <v>0</v>
      </c>
      <c r="X137" s="138">
        <v>2.5000000000000001E-2</v>
      </c>
      <c r="Y137" s="138">
        <f t="shared" si="2"/>
        <v>2.5000000000000001E-2</v>
      </c>
      <c r="Z137" s="138">
        <v>0</v>
      </c>
      <c r="AA137" s="139">
        <f t="shared" si="3"/>
        <v>0</v>
      </c>
      <c r="AR137" s="13" t="s">
        <v>175</v>
      </c>
      <c r="AT137" s="13" t="s">
        <v>201</v>
      </c>
      <c r="AU137" s="13" t="s">
        <v>113</v>
      </c>
      <c r="AY137" s="13" t="s">
        <v>146</v>
      </c>
      <c r="BE137" s="140">
        <f t="shared" si="4"/>
        <v>8220</v>
      </c>
      <c r="BF137" s="140">
        <f t="shared" si="5"/>
        <v>0</v>
      </c>
      <c r="BG137" s="140">
        <f t="shared" si="6"/>
        <v>0</v>
      </c>
      <c r="BH137" s="140">
        <f t="shared" si="7"/>
        <v>0</v>
      </c>
      <c r="BI137" s="140">
        <f t="shared" si="8"/>
        <v>0</v>
      </c>
      <c r="BJ137" s="13" t="s">
        <v>20</v>
      </c>
      <c r="BK137" s="140">
        <f t="shared" si="9"/>
        <v>8220</v>
      </c>
      <c r="BL137" s="13" t="s">
        <v>151</v>
      </c>
      <c r="BM137" s="13" t="s">
        <v>224</v>
      </c>
    </row>
    <row r="138" spans="2:65" s="1" customFormat="1" ht="22.5" customHeight="1" x14ac:dyDescent="0.3">
      <c r="B138" s="131"/>
      <c r="C138" s="141" t="s">
        <v>225</v>
      </c>
      <c r="D138" s="141" t="s">
        <v>201</v>
      </c>
      <c r="E138" s="142" t="s">
        <v>226</v>
      </c>
      <c r="F138" s="203" t="s">
        <v>227</v>
      </c>
      <c r="G138" s="204"/>
      <c r="H138" s="204"/>
      <c r="I138" s="204"/>
      <c r="J138" s="143" t="s">
        <v>215</v>
      </c>
      <c r="K138" s="144">
        <v>1</v>
      </c>
      <c r="L138" s="205">
        <v>358</v>
      </c>
      <c r="M138" s="204"/>
      <c r="N138" s="205">
        <f t="shared" si="0"/>
        <v>358</v>
      </c>
      <c r="O138" s="201"/>
      <c r="P138" s="201"/>
      <c r="Q138" s="201"/>
      <c r="R138" s="136"/>
      <c r="T138" s="137" t="s">
        <v>3</v>
      </c>
      <c r="U138" s="36" t="s">
        <v>47</v>
      </c>
      <c r="V138" s="138">
        <v>0</v>
      </c>
      <c r="W138" s="138">
        <f t="shared" si="1"/>
        <v>0</v>
      </c>
      <c r="X138" s="138">
        <v>5.0000000000000001E-4</v>
      </c>
      <c r="Y138" s="138">
        <f t="shared" si="2"/>
        <v>5.0000000000000001E-4</v>
      </c>
      <c r="Z138" s="138">
        <v>0</v>
      </c>
      <c r="AA138" s="139">
        <f t="shared" si="3"/>
        <v>0</v>
      </c>
      <c r="AR138" s="13" t="s">
        <v>175</v>
      </c>
      <c r="AT138" s="13" t="s">
        <v>201</v>
      </c>
      <c r="AU138" s="13" t="s">
        <v>113</v>
      </c>
      <c r="AY138" s="13" t="s">
        <v>146</v>
      </c>
      <c r="BE138" s="140">
        <f t="shared" si="4"/>
        <v>358</v>
      </c>
      <c r="BF138" s="140">
        <f t="shared" si="5"/>
        <v>0</v>
      </c>
      <c r="BG138" s="140">
        <f t="shared" si="6"/>
        <v>0</v>
      </c>
      <c r="BH138" s="140">
        <f t="shared" si="7"/>
        <v>0</v>
      </c>
      <c r="BI138" s="140">
        <f t="shared" si="8"/>
        <v>0</v>
      </c>
      <c r="BJ138" s="13" t="s">
        <v>20</v>
      </c>
      <c r="BK138" s="140">
        <f t="shared" si="9"/>
        <v>358</v>
      </c>
      <c r="BL138" s="13" t="s">
        <v>151</v>
      </c>
      <c r="BM138" s="13" t="s">
        <v>228</v>
      </c>
    </row>
    <row r="139" spans="2:65" s="9" customFormat="1" ht="29.85" customHeight="1" x14ac:dyDescent="0.3">
      <c r="B139" s="120"/>
      <c r="C139" s="121"/>
      <c r="D139" s="130" t="s">
        <v>126</v>
      </c>
      <c r="E139" s="130"/>
      <c r="F139" s="130"/>
      <c r="G139" s="130"/>
      <c r="H139" s="130"/>
      <c r="I139" s="130"/>
      <c r="J139" s="130"/>
      <c r="K139" s="130"/>
      <c r="L139" s="130"/>
      <c r="M139" s="130"/>
      <c r="N139" s="195">
        <f>BK139</f>
        <v>21070.65</v>
      </c>
      <c r="O139" s="196"/>
      <c r="P139" s="196"/>
      <c r="Q139" s="196"/>
      <c r="R139" s="123"/>
      <c r="T139" s="124"/>
      <c r="U139" s="121"/>
      <c r="V139" s="121"/>
      <c r="W139" s="125">
        <f>SUM(W140:W154)</f>
        <v>46.8675</v>
      </c>
      <c r="X139" s="121"/>
      <c r="Y139" s="125">
        <f>SUM(Y140:Y154)</f>
        <v>16.448979000000001</v>
      </c>
      <c r="Z139" s="121"/>
      <c r="AA139" s="126">
        <f>SUM(AA140:AA154)</f>
        <v>0</v>
      </c>
      <c r="AR139" s="127" t="s">
        <v>20</v>
      </c>
      <c r="AT139" s="128" t="s">
        <v>81</v>
      </c>
      <c r="AU139" s="128" t="s">
        <v>20</v>
      </c>
      <c r="AY139" s="127" t="s">
        <v>146</v>
      </c>
      <c r="BK139" s="129">
        <f>SUM(BK140:BK154)</f>
        <v>21070.65</v>
      </c>
    </row>
    <row r="140" spans="2:65" s="1" customFormat="1" ht="31.5" customHeight="1" x14ac:dyDescent="0.3">
      <c r="B140" s="131"/>
      <c r="C140" s="132" t="s">
        <v>8</v>
      </c>
      <c r="D140" s="132" t="s">
        <v>147</v>
      </c>
      <c r="E140" s="133" t="s">
        <v>148</v>
      </c>
      <c r="F140" s="200" t="s">
        <v>149</v>
      </c>
      <c r="G140" s="201"/>
      <c r="H140" s="201"/>
      <c r="I140" s="201"/>
      <c r="J140" s="134" t="s">
        <v>150</v>
      </c>
      <c r="K140" s="135">
        <v>2.7</v>
      </c>
      <c r="L140" s="202">
        <v>29.4</v>
      </c>
      <c r="M140" s="201"/>
      <c r="N140" s="202">
        <f t="shared" ref="N140:N154" si="10">ROUND(L140*K140,2)</f>
        <v>79.38</v>
      </c>
      <c r="O140" s="201"/>
      <c r="P140" s="201"/>
      <c r="Q140" s="201"/>
      <c r="R140" s="136"/>
      <c r="T140" s="137" t="s">
        <v>3</v>
      </c>
      <c r="U140" s="36" t="s">
        <v>47</v>
      </c>
      <c r="V140" s="138">
        <v>9.7000000000000003E-2</v>
      </c>
      <c r="W140" s="138">
        <f t="shared" ref="W140:W154" si="11">V140*K140</f>
        <v>0.26190000000000002</v>
      </c>
      <c r="X140" s="138">
        <v>0</v>
      </c>
      <c r="Y140" s="138">
        <f t="shared" ref="Y140:Y154" si="12">X140*K140</f>
        <v>0</v>
      </c>
      <c r="Z140" s="138">
        <v>0</v>
      </c>
      <c r="AA140" s="139">
        <f t="shared" ref="AA140:AA154" si="13">Z140*K140</f>
        <v>0</v>
      </c>
      <c r="AR140" s="13" t="s">
        <v>151</v>
      </c>
      <c r="AT140" s="13" t="s">
        <v>147</v>
      </c>
      <c r="AU140" s="13" t="s">
        <v>113</v>
      </c>
      <c r="AY140" s="13" t="s">
        <v>146</v>
      </c>
      <c r="BE140" s="140">
        <f t="shared" ref="BE140:BE154" si="14">IF(U140="základní",N140,0)</f>
        <v>79.38</v>
      </c>
      <c r="BF140" s="140">
        <f t="shared" ref="BF140:BF154" si="15">IF(U140="snížená",N140,0)</f>
        <v>0</v>
      </c>
      <c r="BG140" s="140">
        <f t="shared" ref="BG140:BG154" si="16">IF(U140="zákl. přenesená",N140,0)</f>
        <v>0</v>
      </c>
      <c r="BH140" s="140">
        <f t="shared" ref="BH140:BH154" si="17">IF(U140="sníž. přenesená",N140,0)</f>
        <v>0</v>
      </c>
      <c r="BI140" s="140">
        <f t="shared" ref="BI140:BI154" si="18">IF(U140="nulová",N140,0)</f>
        <v>0</v>
      </c>
      <c r="BJ140" s="13" t="s">
        <v>20</v>
      </c>
      <c r="BK140" s="140">
        <f t="shared" ref="BK140:BK154" si="19">ROUND(L140*K140,2)</f>
        <v>79.38</v>
      </c>
      <c r="BL140" s="13" t="s">
        <v>151</v>
      </c>
      <c r="BM140" s="13" t="s">
        <v>229</v>
      </c>
    </row>
    <row r="141" spans="2:65" s="1" customFormat="1" ht="31.5" customHeight="1" x14ac:dyDescent="0.3">
      <c r="B141" s="131"/>
      <c r="C141" s="132" t="s">
        <v>230</v>
      </c>
      <c r="D141" s="132" t="s">
        <v>147</v>
      </c>
      <c r="E141" s="133" t="s">
        <v>231</v>
      </c>
      <c r="F141" s="200" t="s">
        <v>232</v>
      </c>
      <c r="G141" s="201"/>
      <c r="H141" s="201"/>
      <c r="I141" s="201"/>
      <c r="J141" s="134" t="s">
        <v>150</v>
      </c>
      <c r="K141" s="135">
        <v>20.7</v>
      </c>
      <c r="L141" s="202">
        <v>287</v>
      </c>
      <c r="M141" s="201"/>
      <c r="N141" s="202">
        <f t="shared" si="10"/>
        <v>5940.9</v>
      </c>
      <c r="O141" s="201"/>
      <c r="P141" s="201"/>
      <c r="Q141" s="201"/>
      <c r="R141" s="136"/>
      <c r="T141" s="137" t="s">
        <v>3</v>
      </c>
      <c r="U141" s="36" t="s">
        <v>47</v>
      </c>
      <c r="V141" s="138">
        <v>1.1759999999999999</v>
      </c>
      <c r="W141" s="138">
        <f t="shared" si="11"/>
        <v>24.3432</v>
      </c>
      <c r="X141" s="138">
        <v>0</v>
      </c>
      <c r="Y141" s="138">
        <f t="shared" si="12"/>
        <v>0</v>
      </c>
      <c r="Z141" s="138">
        <v>0</v>
      </c>
      <c r="AA141" s="139">
        <f t="shared" si="13"/>
        <v>0</v>
      </c>
      <c r="AR141" s="13" t="s">
        <v>151</v>
      </c>
      <c r="AT141" s="13" t="s">
        <v>147</v>
      </c>
      <c r="AU141" s="13" t="s">
        <v>113</v>
      </c>
      <c r="AY141" s="13" t="s">
        <v>146</v>
      </c>
      <c r="BE141" s="140">
        <f t="shared" si="14"/>
        <v>5940.9</v>
      </c>
      <c r="BF141" s="140">
        <f t="shared" si="15"/>
        <v>0</v>
      </c>
      <c r="BG141" s="140">
        <f t="shared" si="16"/>
        <v>0</v>
      </c>
      <c r="BH141" s="140">
        <f t="shared" si="17"/>
        <v>0</v>
      </c>
      <c r="BI141" s="140">
        <f t="shared" si="18"/>
        <v>0</v>
      </c>
      <c r="BJ141" s="13" t="s">
        <v>20</v>
      </c>
      <c r="BK141" s="140">
        <f t="shared" si="19"/>
        <v>5940.9</v>
      </c>
      <c r="BL141" s="13" t="s">
        <v>151</v>
      </c>
      <c r="BM141" s="13" t="s">
        <v>233</v>
      </c>
    </row>
    <row r="142" spans="2:65" s="1" customFormat="1" ht="31.5" customHeight="1" x14ac:dyDescent="0.3">
      <c r="B142" s="131"/>
      <c r="C142" s="132" t="s">
        <v>234</v>
      </c>
      <c r="D142" s="132" t="s">
        <v>147</v>
      </c>
      <c r="E142" s="133" t="s">
        <v>235</v>
      </c>
      <c r="F142" s="200" t="s">
        <v>236</v>
      </c>
      <c r="G142" s="201"/>
      <c r="H142" s="201"/>
      <c r="I142" s="201"/>
      <c r="J142" s="134" t="s">
        <v>150</v>
      </c>
      <c r="K142" s="135">
        <v>8.1</v>
      </c>
      <c r="L142" s="202">
        <v>28.8</v>
      </c>
      <c r="M142" s="201"/>
      <c r="N142" s="202">
        <f t="shared" si="10"/>
        <v>233.28</v>
      </c>
      <c r="O142" s="201"/>
      <c r="P142" s="201"/>
      <c r="Q142" s="201"/>
      <c r="R142" s="136"/>
      <c r="T142" s="137" t="s">
        <v>3</v>
      </c>
      <c r="U142" s="36" t="s">
        <v>47</v>
      </c>
      <c r="V142" s="138">
        <v>8.6999999999999994E-2</v>
      </c>
      <c r="W142" s="138">
        <f t="shared" si="11"/>
        <v>0.70469999999999988</v>
      </c>
      <c r="X142" s="138">
        <v>0</v>
      </c>
      <c r="Y142" s="138">
        <f t="shared" si="12"/>
        <v>0</v>
      </c>
      <c r="Z142" s="138">
        <v>0</v>
      </c>
      <c r="AA142" s="139">
        <f t="shared" si="13"/>
        <v>0</v>
      </c>
      <c r="AR142" s="13" t="s">
        <v>151</v>
      </c>
      <c r="AT142" s="13" t="s">
        <v>147</v>
      </c>
      <c r="AU142" s="13" t="s">
        <v>113</v>
      </c>
      <c r="AY142" s="13" t="s">
        <v>146</v>
      </c>
      <c r="BE142" s="140">
        <f t="shared" si="14"/>
        <v>233.28</v>
      </c>
      <c r="BF142" s="140">
        <f t="shared" si="15"/>
        <v>0</v>
      </c>
      <c r="BG142" s="140">
        <f t="shared" si="16"/>
        <v>0</v>
      </c>
      <c r="BH142" s="140">
        <f t="shared" si="17"/>
        <v>0</v>
      </c>
      <c r="BI142" s="140">
        <f t="shared" si="18"/>
        <v>0</v>
      </c>
      <c r="BJ142" s="13" t="s">
        <v>20</v>
      </c>
      <c r="BK142" s="140">
        <f t="shared" si="19"/>
        <v>233.28</v>
      </c>
      <c r="BL142" s="13" t="s">
        <v>151</v>
      </c>
      <c r="BM142" s="13" t="s">
        <v>237</v>
      </c>
    </row>
    <row r="143" spans="2:65" s="1" customFormat="1" ht="31.5" customHeight="1" x14ac:dyDescent="0.3">
      <c r="B143" s="131"/>
      <c r="C143" s="132" t="s">
        <v>238</v>
      </c>
      <c r="D143" s="132" t="s">
        <v>147</v>
      </c>
      <c r="E143" s="133" t="s">
        <v>164</v>
      </c>
      <c r="F143" s="200" t="s">
        <v>165</v>
      </c>
      <c r="G143" s="201"/>
      <c r="H143" s="201"/>
      <c r="I143" s="201"/>
      <c r="J143" s="134" t="s">
        <v>150</v>
      </c>
      <c r="K143" s="135">
        <v>8.1</v>
      </c>
      <c r="L143" s="202">
        <v>241</v>
      </c>
      <c r="M143" s="201"/>
      <c r="N143" s="202">
        <f t="shared" si="10"/>
        <v>1952.1</v>
      </c>
      <c r="O143" s="201"/>
      <c r="P143" s="201"/>
      <c r="Q143" s="201"/>
      <c r="R143" s="136"/>
      <c r="T143" s="137" t="s">
        <v>3</v>
      </c>
      <c r="U143" s="36" t="s">
        <v>47</v>
      </c>
      <c r="V143" s="138">
        <v>8.3000000000000004E-2</v>
      </c>
      <c r="W143" s="138">
        <f t="shared" si="11"/>
        <v>0.67230000000000001</v>
      </c>
      <c r="X143" s="138">
        <v>0</v>
      </c>
      <c r="Y143" s="138">
        <f t="shared" si="12"/>
        <v>0</v>
      </c>
      <c r="Z143" s="138">
        <v>0</v>
      </c>
      <c r="AA143" s="139">
        <f t="shared" si="13"/>
        <v>0</v>
      </c>
      <c r="AR143" s="13" t="s">
        <v>151</v>
      </c>
      <c r="AT143" s="13" t="s">
        <v>147</v>
      </c>
      <c r="AU143" s="13" t="s">
        <v>113</v>
      </c>
      <c r="AY143" s="13" t="s">
        <v>146</v>
      </c>
      <c r="BE143" s="140">
        <f t="shared" si="14"/>
        <v>1952.1</v>
      </c>
      <c r="BF143" s="140">
        <f t="shared" si="15"/>
        <v>0</v>
      </c>
      <c r="BG143" s="140">
        <f t="shared" si="16"/>
        <v>0</v>
      </c>
      <c r="BH143" s="140">
        <f t="shared" si="17"/>
        <v>0</v>
      </c>
      <c r="BI143" s="140">
        <f t="shared" si="18"/>
        <v>0</v>
      </c>
      <c r="BJ143" s="13" t="s">
        <v>20</v>
      </c>
      <c r="BK143" s="140">
        <f t="shared" si="19"/>
        <v>1952.1</v>
      </c>
      <c r="BL143" s="13" t="s">
        <v>151</v>
      </c>
      <c r="BM143" s="13" t="s">
        <v>239</v>
      </c>
    </row>
    <row r="144" spans="2:65" s="1" customFormat="1" ht="44.25" customHeight="1" x14ac:dyDescent="0.3">
      <c r="B144" s="131"/>
      <c r="C144" s="132" t="s">
        <v>240</v>
      </c>
      <c r="D144" s="132" t="s">
        <v>147</v>
      </c>
      <c r="E144" s="133" t="s">
        <v>168</v>
      </c>
      <c r="F144" s="200" t="s">
        <v>169</v>
      </c>
      <c r="G144" s="201"/>
      <c r="H144" s="201"/>
      <c r="I144" s="201"/>
      <c r="J144" s="134" t="s">
        <v>150</v>
      </c>
      <c r="K144" s="135">
        <v>8.1</v>
      </c>
      <c r="L144" s="202">
        <v>18.5</v>
      </c>
      <c r="M144" s="201"/>
      <c r="N144" s="202">
        <f t="shared" si="10"/>
        <v>149.85</v>
      </c>
      <c r="O144" s="201"/>
      <c r="P144" s="201"/>
      <c r="Q144" s="201"/>
      <c r="R144" s="136"/>
      <c r="T144" s="137" t="s">
        <v>3</v>
      </c>
      <c r="U144" s="36" t="s">
        <v>47</v>
      </c>
      <c r="V144" s="138">
        <v>4.0000000000000001E-3</v>
      </c>
      <c r="W144" s="138">
        <f t="shared" si="11"/>
        <v>3.2399999999999998E-2</v>
      </c>
      <c r="X144" s="138">
        <v>0</v>
      </c>
      <c r="Y144" s="138">
        <f t="shared" si="12"/>
        <v>0</v>
      </c>
      <c r="Z144" s="138">
        <v>0</v>
      </c>
      <c r="AA144" s="139">
        <f t="shared" si="13"/>
        <v>0</v>
      </c>
      <c r="AR144" s="13" t="s">
        <v>151</v>
      </c>
      <c r="AT144" s="13" t="s">
        <v>147</v>
      </c>
      <c r="AU144" s="13" t="s">
        <v>113</v>
      </c>
      <c r="AY144" s="13" t="s">
        <v>146</v>
      </c>
      <c r="BE144" s="140">
        <f t="shared" si="14"/>
        <v>149.85</v>
      </c>
      <c r="BF144" s="140">
        <f t="shared" si="15"/>
        <v>0</v>
      </c>
      <c r="BG144" s="140">
        <f t="shared" si="16"/>
        <v>0</v>
      </c>
      <c r="BH144" s="140">
        <f t="shared" si="17"/>
        <v>0</v>
      </c>
      <c r="BI144" s="140">
        <f t="shared" si="18"/>
        <v>0</v>
      </c>
      <c r="BJ144" s="13" t="s">
        <v>20</v>
      </c>
      <c r="BK144" s="140">
        <f t="shared" si="19"/>
        <v>149.85</v>
      </c>
      <c r="BL144" s="13" t="s">
        <v>151</v>
      </c>
      <c r="BM144" s="13" t="s">
        <v>241</v>
      </c>
    </row>
    <row r="145" spans="2:65" s="1" customFormat="1" ht="22.5" customHeight="1" x14ac:dyDescent="0.3">
      <c r="B145" s="131"/>
      <c r="C145" s="132" t="s">
        <v>242</v>
      </c>
      <c r="D145" s="132" t="s">
        <v>147</v>
      </c>
      <c r="E145" s="133" t="s">
        <v>172</v>
      </c>
      <c r="F145" s="200" t="s">
        <v>173</v>
      </c>
      <c r="G145" s="201"/>
      <c r="H145" s="201"/>
      <c r="I145" s="201"/>
      <c r="J145" s="134" t="s">
        <v>150</v>
      </c>
      <c r="K145" s="135">
        <v>8.1</v>
      </c>
      <c r="L145" s="202">
        <v>158</v>
      </c>
      <c r="M145" s="201"/>
      <c r="N145" s="202">
        <f t="shared" si="10"/>
        <v>1279.8</v>
      </c>
      <c r="O145" s="201"/>
      <c r="P145" s="201"/>
      <c r="Q145" s="201"/>
      <c r="R145" s="136"/>
      <c r="T145" s="137" t="s">
        <v>3</v>
      </c>
      <c r="U145" s="36" t="s">
        <v>47</v>
      </c>
      <c r="V145" s="138">
        <v>0.65200000000000002</v>
      </c>
      <c r="W145" s="138">
        <f t="shared" si="11"/>
        <v>5.2812000000000001</v>
      </c>
      <c r="X145" s="138">
        <v>0</v>
      </c>
      <c r="Y145" s="138">
        <f t="shared" si="12"/>
        <v>0</v>
      </c>
      <c r="Z145" s="138">
        <v>0</v>
      </c>
      <c r="AA145" s="139">
        <f t="shared" si="13"/>
        <v>0</v>
      </c>
      <c r="AR145" s="13" t="s">
        <v>151</v>
      </c>
      <c r="AT145" s="13" t="s">
        <v>147</v>
      </c>
      <c r="AU145" s="13" t="s">
        <v>113</v>
      </c>
      <c r="AY145" s="13" t="s">
        <v>146</v>
      </c>
      <c r="BE145" s="140">
        <f t="shared" si="14"/>
        <v>1279.8</v>
      </c>
      <c r="BF145" s="140">
        <f t="shared" si="15"/>
        <v>0</v>
      </c>
      <c r="BG145" s="140">
        <f t="shared" si="16"/>
        <v>0</v>
      </c>
      <c r="BH145" s="140">
        <f t="shared" si="17"/>
        <v>0</v>
      </c>
      <c r="BI145" s="140">
        <f t="shared" si="18"/>
        <v>0</v>
      </c>
      <c r="BJ145" s="13" t="s">
        <v>20</v>
      </c>
      <c r="BK145" s="140">
        <f t="shared" si="19"/>
        <v>1279.8</v>
      </c>
      <c r="BL145" s="13" t="s">
        <v>151</v>
      </c>
      <c r="BM145" s="13" t="s">
        <v>243</v>
      </c>
    </row>
    <row r="146" spans="2:65" s="1" customFormat="1" ht="22.5" customHeight="1" x14ac:dyDescent="0.3">
      <c r="B146" s="131"/>
      <c r="C146" s="132" t="s">
        <v>244</v>
      </c>
      <c r="D146" s="132" t="s">
        <v>147</v>
      </c>
      <c r="E146" s="133" t="s">
        <v>176</v>
      </c>
      <c r="F146" s="200" t="s">
        <v>177</v>
      </c>
      <c r="G146" s="201"/>
      <c r="H146" s="201"/>
      <c r="I146" s="201"/>
      <c r="J146" s="134" t="s">
        <v>150</v>
      </c>
      <c r="K146" s="135">
        <v>8.1</v>
      </c>
      <c r="L146" s="202">
        <v>15.6</v>
      </c>
      <c r="M146" s="201"/>
      <c r="N146" s="202">
        <f t="shared" si="10"/>
        <v>126.36</v>
      </c>
      <c r="O146" s="201"/>
      <c r="P146" s="201"/>
      <c r="Q146" s="201"/>
      <c r="R146" s="136"/>
      <c r="T146" s="137" t="s">
        <v>3</v>
      </c>
      <c r="U146" s="36" t="s">
        <v>47</v>
      </c>
      <c r="V146" s="138">
        <v>8.9999999999999993E-3</v>
      </c>
      <c r="W146" s="138">
        <f t="shared" si="11"/>
        <v>7.2899999999999993E-2</v>
      </c>
      <c r="X146" s="138">
        <v>0</v>
      </c>
      <c r="Y146" s="138">
        <f t="shared" si="12"/>
        <v>0</v>
      </c>
      <c r="Z146" s="138">
        <v>0</v>
      </c>
      <c r="AA146" s="139">
        <f t="shared" si="13"/>
        <v>0</v>
      </c>
      <c r="AR146" s="13" t="s">
        <v>151</v>
      </c>
      <c r="AT146" s="13" t="s">
        <v>147</v>
      </c>
      <c r="AU146" s="13" t="s">
        <v>113</v>
      </c>
      <c r="AY146" s="13" t="s">
        <v>146</v>
      </c>
      <c r="BE146" s="140">
        <f t="shared" si="14"/>
        <v>126.36</v>
      </c>
      <c r="BF146" s="140">
        <f t="shared" si="15"/>
        <v>0</v>
      </c>
      <c r="BG146" s="140">
        <f t="shared" si="16"/>
        <v>0</v>
      </c>
      <c r="BH146" s="140">
        <f t="shared" si="17"/>
        <v>0</v>
      </c>
      <c r="BI146" s="140">
        <f t="shared" si="18"/>
        <v>0</v>
      </c>
      <c r="BJ146" s="13" t="s">
        <v>20</v>
      </c>
      <c r="BK146" s="140">
        <f t="shared" si="19"/>
        <v>126.36</v>
      </c>
      <c r="BL146" s="13" t="s">
        <v>151</v>
      </c>
      <c r="BM146" s="13" t="s">
        <v>245</v>
      </c>
    </row>
    <row r="147" spans="2:65" s="1" customFormat="1" ht="31.5" customHeight="1" x14ac:dyDescent="0.3">
      <c r="B147" s="131"/>
      <c r="C147" s="132" t="s">
        <v>246</v>
      </c>
      <c r="D147" s="132" t="s">
        <v>147</v>
      </c>
      <c r="E147" s="133" t="s">
        <v>180</v>
      </c>
      <c r="F147" s="200" t="s">
        <v>181</v>
      </c>
      <c r="G147" s="201"/>
      <c r="H147" s="201"/>
      <c r="I147" s="201"/>
      <c r="J147" s="134" t="s">
        <v>182</v>
      </c>
      <c r="K147" s="135">
        <v>18.72</v>
      </c>
      <c r="L147" s="202">
        <v>130</v>
      </c>
      <c r="M147" s="201"/>
      <c r="N147" s="202">
        <f t="shared" si="10"/>
        <v>2433.6</v>
      </c>
      <c r="O147" s="201"/>
      <c r="P147" s="201"/>
      <c r="Q147" s="201"/>
      <c r="R147" s="136"/>
      <c r="T147" s="137" t="s">
        <v>3</v>
      </c>
      <c r="U147" s="36" t="s">
        <v>47</v>
      </c>
      <c r="V147" s="138">
        <v>0</v>
      </c>
      <c r="W147" s="138">
        <f t="shared" si="11"/>
        <v>0</v>
      </c>
      <c r="X147" s="138">
        <v>0</v>
      </c>
      <c r="Y147" s="138">
        <f t="shared" si="12"/>
        <v>0</v>
      </c>
      <c r="Z147" s="138">
        <v>0</v>
      </c>
      <c r="AA147" s="139">
        <f t="shared" si="13"/>
        <v>0</v>
      </c>
      <c r="AR147" s="13" t="s">
        <v>151</v>
      </c>
      <c r="AT147" s="13" t="s">
        <v>147</v>
      </c>
      <c r="AU147" s="13" t="s">
        <v>113</v>
      </c>
      <c r="AY147" s="13" t="s">
        <v>146</v>
      </c>
      <c r="BE147" s="140">
        <f t="shared" si="14"/>
        <v>2433.6</v>
      </c>
      <c r="BF147" s="140">
        <f t="shared" si="15"/>
        <v>0</v>
      </c>
      <c r="BG147" s="140">
        <f t="shared" si="16"/>
        <v>0</v>
      </c>
      <c r="BH147" s="140">
        <f t="shared" si="17"/>
        <v>0</v>
      </c>
      <c r="BI147" s="140">
        <f t="shared" si="18"/>
        <v>0</v>
      </c>
      <c r="BJ147" s="13" t="s">
        <v>20</v>
      </c>
      <c r="BK147" s="140">
        <f t="shared" si="19"/>
        <v>2433.6</v>
      </c>
      <c r="BL147" s="13" t="s">
        <v>151</v>
      </c>
      <c r="BM147" s="13" t="s">
        <v>247</v>
      </c>
    </row>
    <row r="148" spans="2:65" s="1" customFormat="1" ht="31.5" customHeight="1" x14ac:dyDescent="0.3">
      <c r="B148" s="131"/>
      <c r="C148" s="132" t="s">
        <v>248</v>
      </c>
      <c r="D148" s="132" t="s">
        <v>147</v>
      </c>
      <c r="E148" s="133" t="s">
        <v>249</v>
      </c>
      <c r="F148" s="200" t="s">
        <v>250</v>
      </c>
      <c r="G148" s="201"/>
      <c r="H148" s="201"/>
      <c r="I148" s="201"/>
      <c r="J148" s="134" t="s">
        <v>150</v>
      </c>
      <c r="K148" s="135">
        <v>5.4</v>
      </c>
      <c r="L148" s="202">
        <v>184</v>
      </c>
      <c r="M148" s="201"/>
      <c r="N148" s="202">
        <f t="shared" si="10"/>
        <v>993.6</v>
      </c>
      <c r="O148" s="201"/>
      <c r="P148" s="201"/>
      <c r="Q148" s="201"/>
      <c r="R148" s="136"/>
      <c r="T148" s="137" t="s">
        <v>3</v>
      </c>
      <c r="U148" s="36" t="s">
        <v>47</v>
      </c>
      <c r="V148" s="138">
        <v>0.28599999999999998</v>
      </c>
      <c r="W148" s="138">
        <f t="shared" si="11"/>
        <v>1.5444</v>
      </c>
      <c r="X148" s="138">
        <v>0</v>
      </c>
      <c r="Y148" s="138">
        <f t="shared" si="12"/>
        <v>0</v>
      </c>
      <c r="Z148" s="138">
        <v>0</v>
      </c>
      <c r="AA148" s="139">
        <f t="shared" si="13"/>
        <v>0</v>
      </c>
      <c r="AR148" s="13" t="s">
        <v>151</v>
      </c>
      <c r="AT148" s="13" t="s">
        <v>147</v>
      </c>
      <c r="AU148" s="13" t="s">
        <v>113</v>
      </c>
      <c r="AY148" s="13" t="s">
        <v>146</v>
      </c>
      <c r="BE148" s="140">
        <f t="shared" si="14"/>
        <v>993.6</v>
      </c>
      <c r="BF148" s="140">
        <f t="shared" si="15"/>
        <v>0</v>
      </c>
      <c r="BG148" s="140">
        <f t="shared" si="16"/>
        <v>0</v>
      </c>
      <c r="BH148" s="140">
        <f t="shared" si="17"/>
        <v>0</v>
      </c>
      <c r="BI148" s="140">
        <f t="shared" si="18"/>
        <v>0</v>
      </c>
      <c r="BJ148" s="13" t="s">
        <v>20</v>
      </c>
      <c r="BK148" s="140">
        <f t="shared" si="19"/>
        <v>993.6</v>
      </c>
      <c r="BL148" s="13" t="s">
        <v>151</v>
      </c>
      <c r="BM148" s="13" t="s">
        <v>251</v>
      </c>
    </row>
    <row r="149" spans="2:65" s="1" customFormat="1" ht="22.5" customHeight="1" x14ac:dyDescent="0.3">
      <c r="B149" s="131"/>
      <c r="C149" s="141" t="s">
        <v>252</v>
      </c>
      <c r="D149" s="141" t="s">
        <v>201</v>
      </c>
      <c r="E149" s="142" t="s">
        <v>253</v>
      </c>
      <c r="F149" s="203" t="s">
        <v>254</v>
      </c>
      <c r="G149" s="204"/>
      <c r="H149" s="204"/>
      <c r="I149" s="204"/>
      <c r="J149" s="143" t="s">
        <v>182</v>
      </c>
      <c r="K149" s="144">
        <v>11.34</v>
      </c>
      <c r="L149" s="205">
        <v>135</v>
      </c>
      <c r="M149" s="204"/>
      <c r="N149" s="205">
        <f t="shared" si="10"/>
        <v>1530.9</v>
      </c>
      <c r="O149" s="201"/>
      <c r="P149" s="201"/>
      <c r="Q149" s="201"/>
      <c r="R149" s="136"/>
      <c r="T149" s="137" t="s">
        <v>3</v>
      </c>
      <c r="U149" s="36" t="s">
        <v>47</v>
      </c>
      <c r="V149" s="138">
        <v>0</v>
      </c>
      <c r="W149" s="138">
        <f t="shared" si="11"/>
        <v>0</v>
      </c>
      <c r="X149" s="138">
        <v>1</v>
      </c>
      <c r="Y149" s="138">
        <f t="shared" si="12"/>
        <v>11.34</v>
      </c>
      <c r="Z149" s="138">
        <v>0</v>
      </c>
      <c r="AA149" s="139">
        <f t="shared" si="13"/>
        <v>0</v>
      </c>
      <c r="AR149" s="13" t="s">
        <v>175</v>
      </c>
      <c r="AT149" s="13" t="s">
        <v>201</v>
      </c>
      <c r="AU149" s="13" t="s">
        <v>113</v>
      </c>
      <c r="AY149" s="13" t="s">
        <v>146</v>
      </c>
      <c r="BE149" s="140">
        <f t="shared" si="14"/>
        <v>1530.9</v>
      </c>
      <c r="BF149" s="140">
        <f t="shared" si="15"/>
        <v>0</v>
      </c>
      <c r="BG149" s="140">
        <f t="shared" si="16"/>
        <v>0</v>
      </c>
      <c r="BH149" s="140">
        <f t="shared" si="17"/>
        <v>0</v>
      </c>
      <c r="BI149" s="140">
        <f t="shared" si="18"/>
        <v>0</v>
      </c>
      <c r="BJ149" s="13" t="s">
        <v>20</v>
      </c>
      <c r="BK149" s="140">
        <f t="shared" si="19"/>
        <v>1530.9</v>
      </c>
      <c r="BL149" s="13" t="s">
        <v>151</v>
      </c>
      <c r="BM149" s="13" t="s">
        <v>255</v>
      </c>
    </row>
    <row r="150" spans="2:65" s="1" customFormat="1" ht="31.5" customHeight="1" x14ac:dyDescent="0.3">
      <c r="B150" s="131"/>
      <c r="C150" s="132" t="s">
        <v>256</v>
      </c>
      <c r="D150" s="132" t="s">
        <v>147</v>
      </c>
      <c r="E150" s="133" t="s">
        <v>249</v>
      </c>
      <c r="F150" s="200" t="s">
        <v>250</v>
      </c>
      <c r="G150" s="201"/>
      <c r="H150" s="201"/>
      <c r="I150" s="201"/>
      <c r="J150" s="134" t="s">
        <v>150</v>
      </c>
      <c r="K150" s="135">
        <v>13.5</v>
      </c>
      <c r="L150" s="202">
        <v>184</v>
      </c>
      <c r="M150" s="201"/>
      <c r="N150" s="202">
        <f t="shared" si="10"/>
        <v>2484</v>
      </c>
      <c r="O150" s="201"/>
      <c r="P150" s="201"/>
      <c r="Q150" s="201"/>
      <c r="R150" s="136"/>
      <c r="T150" s="137" t="s">
        <v>3</v>
      </c>
      <c r="U150" s="36" t="s">
        <v>47</v>
      </c>
      <c r="V150" s="138">
        <v>0.28599999999999998</v>
      </c>
      <c r="W150" s="138">
        <f t="shared" si="11"/>
        <v>3.8609999999999998</v>
      </c>
      <c r="X150" s="138">
        <v>0</v>
      </c>
      <c r="Y150" s="138">
        <f t="shared" si="12"/>
        <v>0</v>
      </c>
      <c r="Z150" s="138">
        <v>0</v>
      </c>
      <c r="AA150" s="139">
        <f t="shared" si="13"/>
        <v>0</v>
      </c>
      <c r="AR150" s="13" t="s">
        <v>151</v>
      </c>
      <c r="AT150" s="13" t="s">
        <v>147</v>
      </c>
      <c r="AU150" s="13" t="s">
        <v>113</v>
      </c>
      <c r="AY150" s="13" t="s">
        <v>146</v>
      </c>
      <c r="BE150" s="140">
        <f t="shared" si="14"/>
        <v>2484</v>
      </c>
      <c r="BF150" s="140">
        <f t="shared" si="15"/>
        <v>0</v>
      </c>
      <c r="BG150" s="140">
        <f t="shared" si="16"/>
        <v>0</v>
      </c>
      <c r="BH150" s="140">
        <f t="shared" si="17"/>
        <v>0</v>
      </c>
      <c r="BI150" s="140">
        <f t="shared" si="18"/>
        <v>0</v>
      </c>
      <c r="BJ150" s="13" t="s">
        <v>20</v>
      </c>
      <c r="BK150" s="140">
        <f t="shared" si="19"/>
        <v>2484</v>
      </c>
      <c r="BL150" s="13" t="s">
        <v>151</v>
      </c>
      <c r="BM150" s="13" t="s">
        <v>257</v>
      </c>
    </row>
    <row r="151" spans="2:65" s="1" customFormat="1" ht="31.5" customHeight="1" x14ac:dyDescent="0.3">
      <c r="B151" s="131"/>
      <c r="C151" s="132" t="s">
        <v>258</v>
      </c>
      <c r="D151" s="132" t="s">
        <v>147</v>
      </c>
      <c r="E151" s="133" t="s">
        <v>188</v>
      </c>
      <c r="F151" s="200" t="s">
        <v>189</v>
      </c>
      <c r="G151" s="201"/>
      <c r="H151" s="201"/>
      <c r="I151" s="201"/>
      <c r="J151" s="134" t="s">
        <v>190</v>
      </c>
      <c r="K151" s="135">
        <v>13.5</v>
      </c>
      <c r="L151" s="202">
        <v>72.2</v>
      </c>
      <c r="M151" s="201"/>
      <c r="N151" s="202">
        <f t="shared" si="10"/>
        <v>974.7</v>
      </c>
      <c r="O151" s="201"/>
      <c r="P151" s="201"/>
      <c r="Q151" s="201"/>
      <c r="R151" s="136"/>
      <c r="T151" s="137" t="s">
        <v>3</v>
      </c>
      <c r="U151" s="36" t="s">
        <v>47</v>
      </c>
      <c r="V151" s="138">
        <v>0.34200000000000003</v>
      </c>
      <c r="W151" s="138">
        <f t="shared" si="11"/>
        <v>4.617</v>
      </c>
      <c r="X151" s="138">
        <v>0</v>
      </c>
      <c r="Y151" s="138">
        <f t="shared" si="12"/>
        <v>0</v>
      </c>
      <c r="Z151" s="138">
        <v>0</v>
      </c>
      <c r="AA151" s="139">
        <f t="shared" si="13"/>
        <v>0</v>
      </c>
      <c r="AR151" s="13" t="s">
        <v>151</v>
      </c>
      <c r="AT151" s="13" t="s">
        <v>147</v>
      </c>
      <c r="AU151" s="13" t="s">
        <v>113</v>
      </c>
      <c r="AY151" s="13" t="s">
        <v>146</v>
      </c>
      <c r="BE151" s="140">
        <f t="shared" si="14"/>
        <v>974.7</v>
      </c>
      <c r="BF151" s="140">
        <f t="shared" si="15"/>
        <v>0</v>
      </c>
      <c r="BG151" s="140">
        <f t="shared" si="16"/>
        <v>0</v>
      </c>
      <c r="BH151" s="140">
        <f t="shared" si="17"/>
        <v>0</v>
      </c>
      <c r="BI151" s="140">
        <f t="shared" si="18"/>
        <v>0</v>
      </c>
      <c r="BJ151" s="13" t="s">
        <v>20</v>
      </c>
      <c r="BK151" s="140">
        <f t="shared" si="19"/>
        <v>974.7</v>
      </c>
      <c r="BL151" s="13" t="s">
        <v>151</v>
      </c>
      <c r="BM151" s="13" t="s">
        <v>259</v>
      </c>
    </row>
    <row r="152" spans="2:65" s="1" customFormat="1" ht="31.5" customHeight="1" x14ac:dyDescent="0.3">
      <c r="B152" s="131"/>
      <c r="C152" s="132" t="s">
        <v>260</v>
      </c>
      <c r="D152" s="132" t="s">
        <v>147</v>
      </c>
      <c r="E152" s="133" t="s">
        <v>193</v>
      </c>
      <c r="F152" s="200" t="s">
        <v>194</v>
      </c>
      <c r="G152" s="201"/>
      <c r="H152" s="201"/>
      <c r="I152" s="201"/>
      <c r="J152" s="134" t="s">
        <v>190</v>
      </c>
      <c r="K152" s="135">
        <v>18</v>
      </c>
      <c r="L152" s="202">
        <v>6.06</v>
      </c>
      <c r="M152" s="201"/>
      <c r="N152" s="202">
        <f t="shared" si="10"/>
        <v>109.08</v>
      </c>
      <c r="O152" s="201"/>
      <c r="P152" s="201"/>
      <c r="Q152" s="201"/>
      <c r="R152" s="136"/>
      <c r="T152" s="137" t="s">
        <v>3</v>
      </c>
      <c r="U152" s="36" t="s">
        <v>47</v>
      </c>
      <c r="V152" s="138">
        <v>5.0000000000000001E-3</v>
      </c>
      <c r="W152" s="138">
        <f t="shared" si="11"/>
        <v>0.09</v>
      </c>
      <c r="X152" s="138">
        <v>0</v>
      </c>
      <c r="Y152" s="138">
        <f t="shared" si="12"/>
        <v>0</v>
      </c>
      <c r="Z152" s="138">
        <v>0</v>
      </c>
      <c r="AA152" s="139">
        <f t="shared" si="13"/>
        <v>0</v>
      </c>
      <c r="AR152" s="13" t="s">
        <v>151</v>
      </c>
      <c r="AT152" s="13" t="s">
        <v>147</v>
      </c>
      <c r="AU152" s="13" t="s">
        <v>113</v>
      </c>
      <c r="AY152" s="13" t="s">
        <v>146</v>
      </c>
      <c r="BE152" s="140">
        <f t="shared" si="14"/>
        <v>109.08</v>
      </c>
      <c r="BF152" s="140">
        <f t="shared" si="15"/>
        <v>0</v>
      </c>
      <c r="BG152" s="140">
        <f t="shared" si="16"/>
        <v>0</v>
      </c>
      <c r="BH152" s="140">
        <f t="shared" si="17"/>
        <v>0</v>
      </c>
      <c r="BI152" s="140">
        <f t="shared" si="18"/>
        <v>0</v>
      </c>
      <c r="BJ152" s="13" t="s">
        <v>20</v>
      </c>
      <c r="BK152" s="140">
        <f t="shared" si="19"/>
        <v>109.08</v>
      </c>
      <c r="BL152" s="13" t="s">
        <v>151</v>
      </c>
      <c r="BM152" s="13" t="s">
        <v>261</v>
      </c>
    </row>
    <row r="153" spans="2:65" s="1" customFormat="1" ht="31.5" customHeight="1" x14ac:dyDescent="0.3">
      <c r="B153" s="131"/>
      <c r="C153" s="132" t="s">
        <v>262</v>
      </c>
      <c r="D153" s="132" t="s">
        <v>147</v>
      </c>
      <c r="E153" s="133" t="s">
        <v>263</v>
      </c>
      <c r="F153" s="200" t="s">
        <v>264</v>
      </c>
      <c r="G153" s="201"/>
      <c r="H153" s="201"/>
      <c r="I153" s="201"/>
      <c r="J153" s="134" t="s">
        <v>150</v>
      </c>
      <c r="K153" s="135">
        <v>2.7</v>
      </c>
      <c r="L153" s="202">
        <v>873</v>
      </c>
      <c r="M153" s="201"/>
      <c r="N153" s="202">
        <f t="shared" si="10"/>
        <v>2357.1</v>
      </c>
      <c r="O153" s="201"/>
      <c r="P153" s="201"/>
      <c r="Q153" s="201"/>
      <c r="R153" s="136"/>
      <c r="T153" s="137" t="s">
        <v>3</v>
      </c>
      <c r="U153" s="36" t="s">
        <v>47</v>
      </c>
      <c r="V153" s="138">
        <v>1.6950000000000001</v>
      </c>
      <c r="W153" s="138">
        <f t="shared" si="11"/>
        <v>4.5765000000000002</v>
      </c>
      <c r="X153" s="138">
        <v>1.8907700000000001</v>
      </c>
      <c r="Y153" s="138">
        <f t="shared" si="12"/>
        <v>5.1050790000000008</v>
      </c>
      <c r="Z153" s="138">
        <v>0</v>
      </c>
      <c r="AA153" s="139">
        <f t="shared" si="13"/>
        <v>0</v>
      </c>
      <c r="AR153" s="13" t="s">
        <v>151</v>
      </c>
      <c r="AT153" s="13" t="s">
        <v>147</v>
      </c>
      <c r="AU153" s="13" t="s">
        <v>113</v>
      </c>
      <c r="AY153" s="13" t="s">
        <v>146</v>
      </c>
      <c r="BE153" s="140">
        <f t="shared" si="14"/>
        <v>2357.1</v>
      </c>
      <c r="BF153" s="140">
        <f t="shared" si="15"/>
        <v>0</v>
      </c>
      <c r="BG153" s="140">
        <f t="shared" si="16"/>
        <v>0</v>
      </c>
      <c r="BH153" s="140">
        <f t="shared" si="17"/>
        <v>0</v>
      </c>
      <c r="BI153" s="140">
        <f t="shared" si="18"/>
        <v>0</v>
      </c>
      <c r="BJ153" s="13" t="s">
        <v>20</v>
      </c>
      <c r="BK153" s="140">
        <f t="shared" si="19"/>
        <v>2357.1</v>
      </c>
      <c r="BL153" s="13" t="s">
        <v>151</v>
      </c>
      <c r="BM153" s="13" t="s">
        <v>265</v>
      </c>
    </row>
    <row r="154" spans="2:65" s="1" customFormat="1" ht="31.5" customHeight="1" x14ac:dyDescent="0.3">
      <c r="B154" s="131"/>
      <c r="C154" s="132" t="s">
        <v>266</v>
      </c>
      <c r="D154" s="132" t="s">
        <v>147</v>
      </c>
      <c r="E154" s="133" t="s">
        <v>267</v>
      </c>
      <c r="F154" s="200" t="s">
        <v>268</v>
      </c>
      <c r="G154" s="201"/>
      <c r="H154" s="201"/>
      <c r="I154" s="201"/>
      <c r="J154" s="134" t="s">
        <v>269</v>
      </c>
      <c r="K154" s="135">
        <v>30</v>
      </c>
      <c r="L154" s="202">
        <v>14.2</v>
      </c>
      <c r="M154" s="201"/>
      <c r="N154" s="202">
        <f t="shared" si="10"/>
        <v>426</v>
      </c>
      <c r="O154" s="201"/>
      <c r="P154" s="201"/>
      <c r="Q154" s="201"/>
      <c r="R154" s="136"/>
      <c r="T154" s="137" t="s">
        <v>3</v>
      </c>
      <c r="U154" s="36" t="s">
        <v>47</v>
      </c>
      <c r="V154" s="138">
        <v>2.7E-2</v>
      </c>
      <c r="W154" s="138">
        <f t="shared" si="11"/>
        <v>0.80999999999999994</v>
      </c>
      <c r="X154" s="138">
        <v>1.2999999999999999E-4</v>
      </c>
      <c r="Y154" s="138">
        <f t="shared" si="12"/>
        <v>3.8999999999999998E-3</v>
      </c>
      <c r="Z154" s="138">
        <v>0</v>
      </c>
      <c r="AA154" s="139">
        <f t="shared" si="13"/>
        <v>0</v>
      </c>
      <c r="AR154" s="13" t="s">
        <v>151</v>
      </c>
      <c r="AT154" s="13" t="s">
        <v>147</v>
      </c>
      <c r="AU154" s="13" t="s">
        <v>113</v>
      </c>
      <c r="AY154" s="13" t="s">
        <v>146</v>
      </c>
      <c r="BE154" s="140">
        <f t="shared" si="14"/>
        <v>426</v>
      </c>
      <c r="BF154" s="140">
        <f t="shared" si="15"/>
        <v>0</v>
      </c>
      <c r="BG154" s="140">
        <f t="shared" si="16"/>
        <v>0</v>
      </c>
      <c r="BH154" s="140">
        <f t="shared" si="17"/>
        <v>0</v>
      </c>
      <c r="BI154" s="140">
        <f t="shared" si="18"/>
        <v>0</v>
      </c>
      <c r="BJ154" s="13" t="s">
        <v>20</v>
      </c>
      <c r="BK154" s="140">
        <f t="shared" si="19"/>
        <v>426</v>
      </c>
      <c r="BL154" s="13" t="s">
        <v>151</v>
      </c>
      <c r="BM154" s="13" t="s">
        <v>270</v>
      </c>
    </row>
    <row r="155" spans="2:65" s="9" customFormat="1" ht="29.85" customHeight="1" x14ac:dyDescent="0.3">
      <c r="B155" s="120"/>
      <c r="C155" s="121"/>
      <c r="D155" s="130" t="s">
        <v>127</v>
      </c>
      <c r="E155" s="130"/>
      <c r="F155" s="130"/>
      <c r="G155" s="130"/>
      <c r="H155" s="130"/>
      <c r="I155" s="130"/>
      <c r="J155" s="130"/>
      <c r="K155" s="130"/>
      <c r="L155" s="130"/>
      <c r="M155" s="130"/>
      <c r="N155" s="195">
        <f>BK155</f>
        <v>16527</v>
      </c>
      <c r="O155" s="196"/>
      <c r="P155" s="196"/>
      <c r="Q155" s="196"/>
      <c r="R155" s="123"/>
      <c r="T155" s="124"/>
      <c r="U155" s="121"/>
      <c r="V155" s="121"/>
      <c r="W155" s="125">
        <f>SUM(W156:W161)</f>
        <v>33.42</v>
      </c>
      <c r="X155" s="121"/>
      <c r="Y155" s="125">
        <f>SUM(Y156:Y161)</f>
        <v>0.92850091200000007</v>
      </c>
      <c r="Z155" s="121"/>
      <c r="AA155" s="126">
        <f>SUM(AA156:AA161)</f>
        <v>0</v>
      </c>
      <c r="AR155" s="127" t="s">
        <v>20</v>
      </c>
      <c r="AT155" s="128" t="s">
        <v>81</v>
      </c>
      <c r="AU155" s="128" t="s">
        <v>20</v>
      </c>
      <c r="AY155" s="127" t="s">
        <v>146</v>
      </c>
      <c r="BK155" s="129">
        <f>SUM(BK156:BK161)</f>
        <v>16527</v>
      </c>
    </row>
    <row r="156" spans="2:65" s="1" customFormat="1" ht="31.5" customHeight="1" x14ac:dyDescent="0.3">
      <c r="B156" s="131"/>
      <c r="C156" s="132" t="s">
        <v>271</v>
      </c>
      <c r="D156" s="132" t="s">
        <v>147</v>
      </c>
      <c r="E156" s="133" t="s">
        <v>272</v>
      </c>
      <c r="F156" s="200" t="s">
        <v>273</v>
      </c>
      <c r="G156" s="201"/>
      <c r="H156" s="201"/>
      <c r="I156" s="201"/>
      <c r="J156" s="134" t="s">
        <v>269</v>
      </c>
      <c r="K156" s="135">
        <v>30</v>
      </c>
      <c r="L156" s="202">
        <v>53.4</v>
      </c>
      <c r="M156" s="201"/>
      <c r="N156" s="202">
        <f t="shared" ref="N156:N161" si="20">ROUND(L156*K156,2)</f>
        <v>1602</v>
      </c>
      <c r="O156" s="201"/>
      <c r="P156" s="201"/>
      <c r="Q156" s="201"/>
      <c r="R156" s="136"/>
      <c r="T156" s="137" t="s">
        <v>3</v>
      </c>
      <c r="U156" s="36" t="s">
        <v>47</v>
      </c>
      <c r="V156" s="138">
        <v>0.17100000000000001</v>
      </c>
      <c r="W156" s="138">
        <f t="shared" ref="W156:W161" si="21">V156*K156</f>
        <v>5.1300000000000008</v>
      </c>
      <c r="X156" s="138">
        <v>0</v>
      </c>
      <c r="Y156" s="138">
        <f t="shared" ref="Y156:Y161" si="22">X156*K156</f>
        <v>0</v>
      </c>
      <c r="Z156" s="138">
        <v>0</v>
      </c>
      <c r="AA156" s="139">
        <f t="shared" ref="AA156:AA161" si="23">Z156*K156</f>
        <v>0</v>
      </c>
      <c r="AR156" s="13" t="s">
        <v>151</v>
      </c>
      <c r="AT156" s="13" t="s">
        <v>147</v>
      </c>
      <c r="AU156" s="13" t="s">
        <v>113</v>
      </c>
      <c r="AY156" s="13" t="s">
        <v>146</v>
      </c>
      <c r="BE156" s="140">
        <f t="shared" ref="BE156:BE161" si="24">IF(U156="základní",N156,0)</f>
        <v>1602</v>
      </c>
      <c r="BF156" s="140">
        <f t="shared" ref="BF156:BF161" si="25">IF(U156="snížená",N156,0)</f>
        <v>0</v>
      </c>
      <c r="BG156" s="140">
        <f t="shared" ref="BG156:BG161" si="26">IF(U156="zákl. přenesená",N156,0)</f>
        <v>0</v>
      </c>
      <c r="BH156" s="140">
        <f t="shared" ref="BH156:BH161" si="27">IF(U156="sníž. přenesená",N156,0)</f>
        <v>0</v>
      </c>
      <c r="BI156" s="140">
        <f t="shared" ref="BI156:BI161" si="28">IF(U156="nulová",N156,0)</f>
        <v>0</v>
      </c>
      <c r="BJ156" s="13" t="s">
        <v>20</v>
      </c>
      <c r="BK156" s="140">
        <f t="shared" ref="BK156:BK161" si="29">ROUND(L156*K156,2)</f>
        <v>1602</v>
      </c>
      <c r="BL156" s="13" t="s">
        <v>151</v>
      </c>
      <c r="BM156" s="13" t="s">
        <v>274</v>
      </c>
    </row>
    <row r="157" spans="2:65" s="1" customFormat="1" ht="31.5" customHeight="1" x14ac:dyDescent="0.3">
      <c r="B157" s="131"/>
      <c r="C157" s="141" t="s">
        <v>275</v>
      </c>
      <c r="D157" s="141" t="s">
        <v>201</v>
      </c>
      <c r="E157" s="142" t="s">
        <v>276</v>
      </c>
      <c r="F157" s="203" t="s">
        <v>277</v>
      </c>
      <c r="G157" s="204"/>
      <c r="H157" s="204"/>
      <c r="I157" s="204"/>
      <c r="J157" s="143" t="s">
        <v>269</v>
      </c>
      <c r="K157" s="144">
        <v>30</v>
      </c>
      <c r="L157" s="205">
        <v>33.799999999999997</v>
      </c>
      <c r="M157" s="204"/>
      <c r="N157" s="205">
        <f t="shared" si="20"/>
        <v>1014</v>
      </c>
      <c r="O157" s="201"/>
      <c r="P157" s="201"/>
      <c r="Q157" s="201"/>
      <c r="R157" s="136"/>
      <c r="T157" s="137" t="s">
        <v>3</v>
      </c>
      <c r="U157" s="36" t="s">
        <v>47</v>
      </c>
      <c r="V157" s="138">
        <v>0</v>
      </c>
      <c r="W157" s="138">
        <f t="shared" si="21"/>
        <v>0</v>
      </c>
      <c r="X157" s="138">
        <v>2.7999999999999998E-4</v>
      </c>
      <c r="Y157" s="138">
        <f t="shared" si="22"/>
        <v>8.3999999999999995E-3</v>
      </c>
      <c r="Z157" s="138">
        <v>0</v>
      </c>
      <c r="AA157" s="139">
        <f t="shared" si="23"/>
        <v>0</v>
      </c>
      <c r="AR157" s="13" t="s">
        <v>175</v>
      </c>
      <c r="AT157" s="13" t="s">
        <v>201</v>
      </c>
      <c r="AU157" s="13" t="s">
        <v>113</v>
      </c>
      <c r="AY157" s="13" t="s">
        <v>146</v>
      </c>
      <c r="BE157" s="140">
        <f t="shared" si="24"/>
        <v>1014</v>
      </c>
      <c r="BF157" s="140">
        <f t="shared" si="25"/>
        <v>0</v>
      </c>
      <c r="BG157" s="140">
        <f t="shared" si="26"/>
        <v>0</v>
      </c>
      <c r="BH157" s="140">
        <f t="shared" si="27"/>
        <v>0</v>
      </c>
      <c r="BI157" s="140">
        <f t="shared" si="28"/>
        <v>0</v>
      </c>
      <c r="BJ157" s="13" t="s">
        <v>20</v>
      </c>
      <c r="BK157" s="140">
        <f t="shared" si="29"/>
        <v>1014</v>
      </c>
      <c r="BL157" s="13" t="s">
        <v>151</v>
      </c>
      <c r="BM157" s="13" t="s">
        <v>278</v>
      </c>
    </row>
    <row r="158" spans="2:65" s="1" customFormat="1" ht="22.5" customHeight="1" x14ac:dyDescent="0.3">
      <c r="B158" s="131"/>
      <c r="C158" s="132" t="s">
        <v>279</v>
      </c>
      <c r="D158" s="132" t="s">
        <v>147</v>
      </c>
      <c r="E158" s="133" t="s">
        <v>280</v>
      </c>
      <c r="F158" s="200" t="s">
        <v>281</v>
      </c>
      <c r="G158" s="201"/>
      <c r="H158" s="201"/>
      <c r="I158" s="201"/>
      <c r="J158" s="134" t="s">
        <v>215</v>
      </c>
      <c r="K158" s="135">
        <v>1</v>
      </c>
      <c r="L158" s="202">
        <v>1070</v>
      </c>
      <c r="M158" s="201"/>
      <c r="N158" s="202">
        <f t="shared" si="20"/>
        <v>1070</v>
      </c>
      <c r="O158" s="201"/>
      <c r="P158" s="201"/>
      <c r="Q158" s="201"/>
      <c r="R158" s="136"/>
      <c r="T158" s="137" t="s">
        <v>3</v>
      </c>
      <c r="U158" s="36" t="s">
        <v>47</v>
      </c>
      <c r="V158" s="138">
        <v>4.51</v>
      </c>
      <c r="W158" s="138">
        <f t="shared" si="21"/>
        <v>4.51</v>
      </c>
      <c r="X158" s="138">
        <v>0</v>
      </c>
      <c r="Y158" s="138">
        <f t="shared" si="22"/>
        <v>0</v>
      </c>
      <c r="Z158" s="138">
        <v>0</v>
      </c>
      <c r="AA158" s="139">
        <f t="shared" si="23"/>
        <v>0</v>
      </c>
      <c r="AR158" s="13" t="s">
        <v>151</v>
      </c>
      <c r="AT158" s="13" t="s">
        <v>147</v>
      </c>
      <c r="AU158" s="13" t="s">
        <v>113</v>
      </c>
      <c r="AY158" s="13" t="s">
        <v>146</v>
      </c>
      <c r="BE158" s="140">
        <f t="shared" si="24"/>
        <v>1070</v>
      </c>
      <c r="BF158" s="140">
        <f t="shared" si="25"/>
        <v>0</v>
      </c>
      <c r="BG158" s="140">
        <f t="shared" si="26"/>
        <v>0</v>
      </c>
      <c r="BH158" s="140">
        <f t="shared" si="27"/>
        <v>0</v>
      </c>
      <c r="BI158" s="140">
        <f t="shared" si="28"/>
        <v>0</v>
      </c>
      <c r="BJ158" s="13" t="s">
        <v>20</v>
      </c>
      <c r="BK158" s="140">
        <f t="shared" si="29"/>
        <v>1070</v>
      </c>
      <c r="BL158" s="13" t="s">
        <v>151</v>
      </c>
      <c r="BM158" s="13" t="s">
        <v>282</v>
      </c>
    </row>
    <row r="159" spans="2:65" s="1" customFormat="1" ht="31.5" customHeight="1" x14ac:dyDescent="0.3">
      <c r="B159" s="131"/>
      <c r="C159" s="132" t="s">
        <v>283</v>
      </c>
      <c r="D159" s="132" t="s">
        <v>147</v>
      </c>
      <c r="E159" s="133" t="s">
        <v>284</v>
      </c>
      <c r="F159" s="200" t="s">
        <v>285</v>
      </c>
      <c r="G159" s="201"/>
      <c r="H159" s="201"/>
      <c r="I159" s="201"/>
      <c r="J159" s="134" t="s">
        <v>269</v>
      </c>
      <c r="K159" s="135">
        <v>30</v>
      </c>
      <c r="L159" s="202">
        <v>19.2</v>
      </c>
      <c r="M159" s="201"/>
      <c r="N159" s="202">
        <f t="shared" si="20"/>
        <v>576</v>
      </c>
      <c r="O159" s="201"/>
      <c r="P159" s="201"/>
      <c r="Q159" s="201"/>
      <c r="R159" s="136"/>
      <c r="T159" s="137" t="s">
        <v>3</v>
      </c>
      <c r="U159" s="36" t="s">
        <v>47</v>
      </c>
      <c r="V159" s="138">
        <v>6.2E-2</v>
      </c>
      <c r="W159" s="138">
        <f t="shared" si="21"/>
        <v>1.8599999999999999</v>
      </c>
      <c r="X159" s="138">
        <v>1.6999999999999999E-7</v>
      </c>
      <c r="Y159" s="138">
        <f t="shared" si="22"/>
        <v>5.0999999999999995E-6</v>
      </c>
      <c r="Z159" s="138">
        <v>0</v>
      </c>
      <c r="AA159" s="139">
        <f t="shared" si="23"/>
        <v>0</v>
      </c>
      <c r="AR159" s="13" t="s">
        <v>151</v>
      </c>
      <c r="AT159" s="13" t="s">
        <v>147</v>
      </c>
      <c r="AU159" s="13" t="s">
        <v>113</v>
      </c>
      <c r="AY159" s="13" t="s">
        <v>146</v>
      </c>
      <c r="BE159" s="140">
        <f t="shared" si="24"/>
        <v>576</v>
      </c>
      <c r="BF159" s="140">
        <f t="shared" si="25"/>
        <v>0</v>
      </c>
      <c r="BG159" s="140">
        <f t="shared" si="26"/>
        <v>0</v>
      </c>
      <c r="BH159" s="140">
        <f t="shared" si="27"/>
        <v>0</v>
      </c>
      <c r="BI159" s="140">
        <f t="shared" si="28"/>
        <v>0</v>
      </c>
      <c r="BJ159" s="13" t="s">
        <v>20</v>
      </c>
      <c r="BK159" s="140">
        <f t="shared" si="29"/>
        <v>576</v>
      </c>
      <c r="BL159" s="13" t="s">
        <v>151</v>
      </c>
      <c r="BM159" s="13" t="s">
        <v>286</v>
      </c>
    </row>
    <row r="160" spans="2:65" s="1" customFormat="1" ht="22.5" customHeight="1" x14ac:dyDescent="0.3">
      <c r="B160" s="131"/>
      <c r="C160" s="132" t="s">
        <v>287</v>
      </c>
      <c r="D160" s="132" t="s">
        <v>147</v>
      </c>
      <c r="E160" s="133" t="s">
        <v>288</v>
      </c>
      <c r="F160" s="200" t="s">
        <v>289</v>
      </c>
      <c r="G160" s="201"/>
      <c r="H160" s="201"/>
      <c r="I160" s="201"/>
      <c r="J160" s="134" t="s">
        <v>269</v>
      </c>
      <c r="K160" s="135">
        <v>30</v>
      </c>
      <c r="L160" s="202">
        <v>13.5</v>
      </c>
      <c r="M160" s="201"/>
      <c r="N160" s="202">
        <f t="shared" si="20"/>
        <v>405</v>
      </c>
      <c r="O160" s="201"/>
      <c r="P160" s="201"/>
      <c r="Q160" s="201"/>
      <c r="R160" s="136"/>
      <c r="T160" s="137" t="s">
        <v>3</v>
      </c>
      <c r="U160" s="36" t="s">
        <v>47</v>
      </c>
      <c r="V160" s="138">
        <v>4.3999999999999997E-2</v>
      </c>
      <c r="W160" s="138">
        <f t="shared" si="21"/>
        <v>1.3199999999999998</v>
      </c>
      <c r="X160" s="138">
        <v>0</v>
      </c>
      <c r="Y160" s="138">
        <f t="shared" si="22"/>
        <v>0</v>
      </c>
      <c r="Z160" s="138">
        <v>0</v>
      </c>
      <c r="AA160" s="139">
        <f t="shared" si="23"/>
        <v>0</v>
      </c>
      <c r="AR160" s="13" t="s">
        <v>151</v>
      </c>
      <c r="AT160" s="13" t="s">
        <v>147</v>
      </c>
      <c r="AU160" s="13" t="s">
        <v>113</v>
      </c>
      <c r="AY160" s="13" t="s">
        <v>146</v>
      </c>
      <c r="BE160" s="140">
        <f t="shared" si="24"/>
        <v>405</v>
      </c>
      <c r="BF160" s="140">
        <f t="shared" si="25"/>
        <v>0</v>
      </c>
      <c r="BG160" s="140">
        <f t="shared" si="26"/>
        <v>0</v>
      </c>
      <c r="BH160" s="140">
        <f t="shared" si="27"/>
        <v>0</v>
      </c>
      <c r="BI160" s="140">
        <f t="shared" si="28"/>
        <v>0</v>
      </c>
      <c r="BJ160" s="13" t="s">
        <v>20</v>
      </c>
      <c r="BK160" s="140">
        <f t="shared" si="29"/>
        <v>405</v>
      </c>
      <c r="BL160" s="13" t="s">
        <v>151</v>
      </c>
      <c r="BM160" s="13" t="s">
        <v>290</v>
      </c>
    </row>
    <row r="161" spans="2:65" s="1" customFormat="1" ht="31.5" customHeight="1" x14ac:dyDescent="0.3">
      <c r="B161" s="131"/>
      <c r="C161" s="132" t="s">
        <v>291</v>
      </c>
      <c r="D161" s="132" t="s">
        <v>147</v>
      </c>
      <c r="E161" s="133" t="s">
        <v>292</v>
      </c>
      <c r="F161" s="200" t="s">
        <v>293</v>
      </c>
      <c r="G161" s="201"/>
      <c r="H161" s="201"/>
      <c r="I161" s="201"/>
      <c r="J161" s="134" t="s">
        <v>215</v>
      </c>
      <c r="K161" s="135">
        <v>2</v>
      </c>
      <c r="L161" s="202">
        <v>5930</v>
      </c>
      <c r="M161" s="201"/>
      <c r="N161" s="202">
        <f t="shared" si="20"/>
        <v>11860</v>
      </c>
      <c r="O161" s="201"/>
      <c r="P161" s="201"/>
      <c r="Q161" s="201"/>
      <c r="R161" s="136"/>
      <c r="T161" s="137" t="s">
        <v>3</v>
      </c>
      <c r="U161" s="36" t="s">
        <v>47</v>
      </c>
      <c r="V161" s="138">
        <v>10.3</v>
      </c>
      <c r="W161" s="138">
        <f t="shared" si="21"/>
        <v>20.6</v>
      </c>
      <c r="X161" s="138">
        <v>0.46004790600000001</v>
      </c>
      <c r="Y161" s="138">
        <f t="shared" si="22"/>
        <v>0.92009581200000001</v>
      </c>
      <c r="Z161" s="138">
        <v>0</v>
      </c>
      <c r="AA161" s="139">
        <f t="shared" si="23"/>
        <v>0</v>
      </c>
      <c r="AR161" s="13" t="s">
        <v>151</v>
      </c>
      <c r="AT161" s="13" t="s">
        <v>147</v>
      </c>
      <c r="AU161" s="13" t="s">
        <v>113</v>
      </c>
      <c r="AY161" s="13" t="s">
        <v>146</v>
      </c>
      <c r="BE161" s="140">
        <f t="shared" si="24"/>
        <v>11860</v>
      </c>
      <c r="BF161" s="140">
        <f t="shared" si="25"/>
        <v>0</v>
      </c>
      <c r="BG161" s="140">
        <f t="shared" si="26"/>
        <v>0</v>
      </c>
      <c r="BH161" s="140">
        <f t="shared" si="27"/>
        <v>0</v>
      </c>
      <c r="BI161" s="140">
        <f t="shared" si="28"/>
        <v>0</v>
      </c>
      <c r="BJ161" s="13" t="s">
        <v>20</v>
      </c>
      <c r="BK161" s="140">
        <f t="shared" si="29"/>
        <v>11860</v>
      </c>
      <c r="BL161" s="13" t="s">
        <v>151</v>
      </c>
      <c r="BM161" s="13" t="s">
        <v>294</v>
      </c>
    </row>
    <row r="162" spans="2:65" s="9" customFormat="1" ht="29.85" customHeight="1" x14ac:dyDescent="0.3">
      <c r="B162" s="120"/>
      <c r="C162" s="121"/>
      <c r="D162" s="130" t="s">
        <v>128</v>
      </c>
      <c r="E162" s="130"/>
      <c r="F162" s="130"/>
      <c r="G162" s="130"/>
      <c r="H162" s="130"/>
      <c r="I162" s="130"/>
      <c r="J162" s="130"/>
      <c r="K162" s="130"/>
      <c r="L162" s="130"/>
      <c r="M162" s="130"/>
      <c r="N162" s="195">
        <f>BK162</f>
        <v>18459.95</v>
      </c>
      <c r="O162" s="196"/>
      <c r="P162" s="196"/>
      <c r="Q162" s="196"/>
      <c r="R162" s="123"/>
      <c r="T162" s="124"/>
      <c r="U162" s="121"/>
      <c r="V162" s="121"/>
      <c r="W162" s="125">
        <f>W163</f>
        <v>32.485999999999997</v>
      </c>
      <c r="X162" s="121"/>
      <c r="Y162" s="125">
        <f>Y163</f>
        <v>0</v>
      </c>
      <c r="Z162" s="121"/>
      <c r="AA162" s="126">
        <f>AA163</f>
        <v>0</v>
      </c>
      <c r="AR162" s="127" t="s">
        <v>20</v>
      </c>
      <c r="AT162" s="128" t="s">
        <v>81</v>
      </c>
      <c r="AU162" s="128" t="s">
        <v>20</v>
      </c>
      <c r="AY162" s="127" t="s">
        <v>146</v>
      </c>
      <c r="BK162" s="129">
        <f>BK163</f>
        <v>18459.95</v>
      </c>
    </row>
    <row r="163" spans="2:65" s="1" customFormat="1" ht="31.5" customHeight="1" x14ac:dyDescent="0.3">
      <c r="B163" s="131"/>
      <c r="C163" s="132" t="s">
        <v>295</v>
      </c>
      <c r="D163" s="132" t="s">
        <v>147</v>
      </c>
      <c r="E163" s="133" t="s">
        <v>296</v>
      </c>
      <c r="F163" s="200" t="s">
        <v>297</v>
      </c>
      <c r="G163" s="201"/>
      <c r="H163" s="201"/>
      <c r="I163" s="201"/>
      <c r="J163" s="134" t="s">
        <v>182</v>
      </c>
      <c r="K163" s="135">
        <v>21.95</v>
      </c>
      <c r="L163" s="202">
        <v>841</v>
      </c>
      <c r="M163" s="201"/>
      <c r="N163" s="202">
        <f>ROUND(L163*K163,2)</f>
        <v>18459.95</v>
      </c>
      <c r="O163" s="201"/>
      <c r="P163" s="201"/>
      <c r="Q163" s="201"/>
      <c r="R163" s="136"/>
      <c r="T163" s="137" t="s">
        <v>3</v>
      </c>
      <c r="U163" s="36" t="s">
        <v>47</v>
      </c>
      <c r="V163" s="138">
        <v>1.48</v>
      </c>
      <c r="W163" s="138">
        <f>V163*K163</f>
        <v>32.485999999999997</v>
      </c>
      <c r="X163" s="138">
        <v>0</v>
      </c>
      <c r="Y163" s="138">
        <f>X163*K163</f>
        <v>0</v>
      </c>
      <c r="Z163" s="138">
        <v>0</v>
      </c>
      <c r="AA163" s="139">
        <f>Z163*K163</f>
        <v>0</v>
      </c>
      <c r="AR163" s="13" t="s">
        <v>151</v>
      </c>
      <c r="AT163" s="13" t="s">
        <v>147</v>
      </c>
      <c r="AU163" s="13" t="s">
        <v>113</v>
      </c>
      <c r="AY163" s="13" t="s">
        <v>146</v>
      </c>
      <c r="BE163" s="140">
        <f>IF(U163="základní",N163,0)</f>
        <v>18459.95</v>
      </c>
      <c r="BF163" s="140">
        <f>IF(U163="snížená",N163,0)</f>
        <v>0</v>
      </c>
      <c r="BG163" s="140">
        <f>IF(U163="zákl. přenesená",N163,0)</f>
        <v>0</v>
      </c>
      <c r="BH163" s="140">
        <f>IF(U163="sníž. přenesená",N163,0)</f>
        <v>0</v>
      </c>
      <c r="BI163" s="140">
        <f>IF(U163="nulová",N163,0)</f>
        <v>0</v>
      </c>
      <c r="BJ163" s="13" t="s">
        <v>20</v>
      </c>
      <c r="BK163" s="140">
        <f>ROUND(L163*K163,2)</f>
        <v>18459.95</v>
      </c>
      <c r="BL163" s="13" t="s">
        <v>151</v>
      </c>
      <c r="BM163" s="13" t="s">
        <v>298</v>
      </c>
    </row>
    <row r="164" spans="2:65" s="9" customFormat="1" ht="37.35" customHeight="1" x14ac:dyDescent="0.35">
      <c r="B164" s="120"/>
      <c r="C164" s="121"/>
      <c r="D164" s="122" t="s">
        <v>129</v>
      </c>
      <c r="E164" s="122"/>
      <c r="F164" s="122"/>
      <c r="G164" s="122"/>
      <c r="H164" s="122"/>
      <c r="I164" s="122"/>
      <c r="J164" s="122"/>
      <c r="K164" s="122"/>
      <c r="L164" s="122"/>
      <c r="M164" s="122"/>
      <c r="N164" s="197">
        <f>BK164</f>
        <v>25160</v>
      </c>
      <c r="O164" s="198"/>
      <c r="P164" s="198"/>
      <c r="Q164" s="198"/>
      <c r="R164" s="123"/>
      <c r="T164" s="124"/>
      <c r="U164" s="121"/>
      <c r="V164" s="121"/>
      <c r="W164" s="125">
        <f>W165</f>
        <v>1.5</v>
      </c>
      <c r="X164" s="121"/>
      <c r="Y164" s="125">
        <f>Y165</f>
        <v>6.0000000000000001E-3</v>
      </c>
      <c r="Z164" s="121"/>
      <c r="AA164" s="126">
        <f>AA165</f>
        <v>0</v>
      </c>
      <c r="AR164" s="127" t="s">
        <v>113</v>
      </c>
      <c r="AT164" s="128" t="s">
        <v>81</v>
      </c>
      <c r="AU164" s="128" t="s">
        <v>82</v>
      </c>
      <c r="AY164" s="127" t="s">
        <v>146</v>
      </c>
      <c r="BK164" s="129">
        <f>BK165</f>
        <v>25160</v>
      </c>
    </row>
    <row r="165" spans="2:65" s="9" customFormat="1" ht="19.899999999999999" customHeight="1" x14ac:dyDescent="0.3">
      <c r="B165" s="120"/>
      <c r="C165" s="121"/>
      <c r="D165" s="130" t="s">
        <v>130</v>
      </c>
      <c r="E165" s="130"/>
      <c r="F165" s="130"/>
      <c r="G165" s="130"/>
      <c r="H165" s="130"/>
      <c r="I165" s="130"/>
      <c r="J165" s="130"/>
      <c r="K165" s="130"/>
      <c r="L165" s="130"/>
      <c r="M165" s="130"/>
      <c r="N165" s="193">
        <f>BK165</f>
        <v>25160</v>
      </c>
      <c r="O165" s="194"/>
      <c r="P165" s="194"/>
      <c r="Q165" s="194"/>
      <c r="R165" s="123"/>
      <c r="T165" s="124"/>
      <c r="U165" s="121"/>
      <c r="V165" s="121"/>
      <c r="W165" s="125">
        <f>SUM(W166:W168)</f>
        <v>1.5</v>
      </c>
      <c r="X165" s="121"/>
      <c r="Y165" s="125">
        <f>SUM(Y166:Y168)</f>
        <v>6.0000000000000001E-3</v>
      </c>
      <c r="Z165" s="121"/>
      <c r="AA165" s="126">
        <f>SUM(AA166:AA168)</f>
        <v>0</v>
      </c>
      <c r="AR165" s="127" t="s">
        <v>113</v>
      </c>
      <c r="AT165" s="128" t="s">
        <v>81</v>
      </c>
      <c r="AU165" s="128" t="s">
        <v>20</v>
      </c>
      <c r="AY165" s="127" t="s">
        <v>146</v>
      </c>
      <c r="BK165" s="129">
        <f>SUM(BK166:BK168)</f>
        <v>25160</v>
      </c>
    </row>
    <row r="166" spans="2:65" s="1" customFormat="1" ht="22.5" customHeight="1" x14ac:dyDescent="0.3">
      <c r="B166" s="131"/>
      <c r="C166" s="132" t="s">
        <v>299</v>
      </c>
      <c r="D166" s="132" t="s">
        <v>147</v>
      </c>
      <c r="E166" s="133" t="s">
        <v>300</v>
      </c>
      <c r="F166" s="200" t="s">
        <v>301</v>
      </c>
      <c r="G166" s="201"/>
      <c r="H166" s="201"/>
      <c r="I166" s="201"/>
      <c r="J166" s="134" t="s">
        <v>302</v>
      </c>
      <c r="K166" s="135">
        <v>1</v>
      </c>
      <c r="L166" s="202">
        <v>2580</v>
      </c>
      <c r="M166" s="201"/>
      <c r="N166" s="202">
        <f>ROUND(L166*K166,2)</f>
        <v>2580</v>
      </c>
      <c r="O166" s="201"/>
      <c r="P166" s="201"/>
      <c r="Q166" s="201"/>
      <c r="R166" s="136"/>
      <c r="T166" s="137" t="s">
        <v>3</v>
      </c>
      <c r="U166" s="36" t="s">
        <v>47</v>
      </c>
      <c r="V166" s="138">
        <v>0.5</v>
      </c>
      <c r="W166" s="138">
        <f>V166*K166</f>
        <v>0.5</v>
      </c>
      <c r="X166" s="138">
        <v>2E-3</v>
      </c>
      <c r="Y166" s="138">
        <f>X166*K166</f>
        <v>2E-3</v>
      </c>
      <c r="Z166" s="138">
        <v>0</v>
      </c>
      <c r="AA166" s="139">
        <f>Z166*K166</f>
        <v>0</v>
      </c>
      <c r="AR166" s="13" t="s">
        <v>208</v>
      </c>
      <c r="AT166" s="13" t="s">
        <v>147</v>
      </c>
      <c r="AU166" s="13" t="s">
        <v>113</v>
      </c>
      <c r="AY166" s="13" t="s">
        <v>146</v>
      </c>
      <c r="BE166" s="140">
        <f>IF(U166="základní",N166,0)</f>
        <v>2580</v>
      </c>
      <c r="BF166" s="140">
        <f>IF(U166="snížená",N166,0)</f>
        <v>0</v>
      </c>
      <c r="BG166" s="140">
        <f>IF(U166="zákl. přenesená",N166,0)</f>
        <v>0</v>
      </c>
      <c r="BH166" s="140">
        <f>IF(U166="sníž. přenesená",N166,0)</f>
        <v>0</v>
      </c>
      <c r="BI166" s="140">
        <f>IF(U166="nulová",N166,0)</f>
        <v>0</v>
      </c>
      <c r="BJ166" s="13" t="s">
        <v>20</v>
      </c>
      <c r="BK166" s="140">
        <f>ROUND(L166*K166,2)</f>
        <v>2580</v>
      </c>
      <c r="BL166" s="13" t="s">
        <v>208</v>
      </c>
      <c r="BM166" s="13" t="s">
        <v>303</v>
      </c>
    </row>
    <row r="167" spans="2:65" s="1" customFormat="1" ht="22.5" customHeight="1" x14ac:dyDescent="0.3">
      <c r="B167" s="131"/>
      <c r="C167" s="132" t="s">
        <v>304</v>
      </c>
      <c r="D167" s="132" t="s">
        <v>147</v>
      </c>
      <c r="E167" s="133" t="s">
        <v>305</v>
      </c>
      <c r="F167" s="200" t="s">
        <v>306</v>
      </c>
      <c r="G167" s="201"/>
      <c r="H167" s="201"/>
      <c r="I167" s="201"/>
      <c r="J167" s="134" t="s">
        <v>302</v>
      </c>
      <c r="K167" s="135">
        <v>1</v>
      </c>
      <c r="L167" s="202">
        <v>2580</v>
      </c>
      <c r="M167" s="201"/>
      <c r="N167" s="202">
        <f>ROUND(L167*K167,2)</f>
        <v>2580</v>
      </c>
      <c r="O167" s="201"/>
      <c r="P167" s="201"/>
      <c r="Q167" s="201"/>
      <c r="R167" s="136"/>
      <c r="T167" s="137" t="s">
        <v>3</v>
      </c>
      <c r="U167" s="36" t="s">
        <v>47</v>
      </c>
      <c r="V167" s="138">
        <v>0.5</v>
      </c>
      <c r="W167" s="138">
        <f>V167*K167</f>
        <v>0.5</v>
      </c>
      <c r="X167" s="138">
        <v>2E-3</v>
      </c>
      <c r="Y167" s="138">
        <f>X167*K167</f>
        <v>2E-3</v>
      </c>
      <c r="Z167" s="138">
        <v>0</v>
      </c>
      <c r="AA167" s="139">
        <f>Z167*K167</f>
        <v>0</v>
      </c>
      <c r="AR167" s="13" t="s">
        <v>208</v>
      </c>
      <c r="AT167" s="13" t="s">
        <v>147</v>
      </c>
      <c r="AU167" s="13" t="s">
        <v>113</v>
      </c>
      <c r="AY167" s="13" t="s">
        <v>146</v>
      </c>
      <c r="BE167" s="140">
        <f>IF(U167="základní",N167,0)</f>
        <v>2580</v>
      </c>
      <c r="BF167" s="140">
        <f>IF(U167="snížená",N167,0)</f>
        <v>0</v>
      </c>
      <c r="BG167" s="140">
        <f>IF(U167="zákl. přenesená",N167,0)</f>
        <v>0</v>
      </c>
      <c r="BH167" s="140">
        <f>IF(U167="sníž. přenesená",N167,0)</f>
        <v>0</v>
      </c>
      <c r="BI167" s="140">
        <f>IF(U167="nulová",N167,0)</f>
        <v>0</v>
      </c>
      <c r="BJ167" s="13" t="s">
        <v>20</v>
      </c>
      <c r="BK167" s="140">
        <f>ROUND(L167*K167,2)</f>
        <v>2580</v>
      </c>
      <c r="BL167" s="13" t="s">
        <v>208</v>
      </c>
      <c r="BM167" s="13" t="s">
        <v>307</v>
      </c>
    </row>
    <row r="168" spans="2:65" s="1" customFormat="1" ht="31.5" customHeight="1" x14ac:dyDescent="0.3">
      <c r="B168" s="131"/>
      <c r="C168" s="132" t="s">
        <v>308</v>
      </c>
      <c r="D168" s="132" t="s">
        <v>147</v>
      </c>
      <c r="E168" s="133" t="s">
        <v>309</v>
      </c>
      <c r="F168" s="200" t="s">
        <v>310</v>
      </c>
      <c r="G168" s="201"/>
      <c r="H168" s="201"/>
      <c r="I168" s="201"/>
      <c r="J168" s="134" t="s">
        <v>302</v>
      </c>
      <c r="K168" s="135">
        <v>1</v>
      </c>
      <c r="L168" s="202">
        <v>20000</v>
      </c>
      <c r="M168" s="201"/>
      <c r="N168" s="202">
        <f>ROUND(L168*K168,2)</f>
        <v>20000</v>
      </c>
      <c r="O168" s="201"/>
      <c r="P168" s="201"/>
      <c r="Q168" s="201"/>
      <c r="R168" s="136"/>
      <c r="T168" s="137" t="s">
        <v>3</v>
      </c>
      <c r="U168" s="145" t="s">
        <v>47</v>
      </c>
      <c r="V168" s="146">
        <v>0.5</v>
      </c>
      <c r="W168" s="146">
        <f>V168*K168</f>
        <v>0.5</v>
      </c>
      <c r="X168" s="146">
        <v>2E-3</v>
      </c>
      <c r="Y168" s="146">
        <f>X168*K168</f>
        <v>2E-3</v>
      </c>
      <c r="Z168" s="146">
        <v>0</v>
      </c>
      <c r="AA168" s="147">
        <f>Z168*K168</f>
        <v>0</v>
      </c>
      <c r="AR168" s="13" t="s">
        <v>208</v>
      </c>
      <c r="AT168" s="13" t="s">
        <v>147</v>
      </c>
      <c r="AU168" s="13" t="s">
        <v>113</v>
      </c>
      <c r="AY168" s="13" t="s">
        <v>146</v>
      </c>
      <c r="BE168" s="140">
        <f>IF(U168="základní",N168,0)</f>
        <v>20000</v>
      </c>
      <c r="BF168" s="140">
        <f>IF(U168="snížená",N168,0)</f>
        <v>0</v>
      </c>
      <c r="BG168" s="140">
        <f>IF(U168="zákl. přenesená",N168,0)</f>
        <v>0</v>
      </c>
      <c r="BH168" s="140">
        <f>IF(U168="sníž. přenesená",N168,0)</f>
        <v>0</v>
      </c>
      <c r="BI168" s="140">
        <f>IF(U168="nulová",N168,0)</f>
        <v>0</v>
      </c>
      <c r="BJ168" s="13" t="s">
        <v>20</v>
      </c>
      <c r="BK168" s="140">
        <f>ROUND(L168*K168,2)</f>
        <v>20000</v>
      </c>
      <c r="BL168" s="13" t="s">
        <v>208</v>
      </c>
      <c r="BM168" s="13" t="s">
        <v>311</v>
      </c>
    </row>
    <row r="169" spans="2:65" s="1" customFormat="1" ht="6.95" customHeight="1" x14ac:dyDescent="0.3">
      <c r="B169" s="51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3"/>
    </row>
  </sheetData>
  <mergeCells count="200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N94:Q94"/>
    <mergeCell ref="N95:Q95"/>
    <mergeCell ref="N97:Q97"/>
    <mergeCell ref="L99:Q99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F119:I119"/>
    <mergeCell ref="L119:M119"/>
    <mergeCell ref="N119:Q119"/>
    <mergeCell ref="F120:I120"/>
    <mergeCell ref="L120:M120"/>
    <mergeCell ref="N120:Q120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9:I159"/>
    <mergeCell ref="L159:M159"/>
    <mergeCell ref="N159:Q159"/>
    <mergeCell ref="F153:I153"/>
    <mergeCell ref="L153:M153"/>
    <mergeCell ref="N153:Q153"/>
    <mergeCell ref="F154:I154"/>
    <mergeCell ref="L154:M154"/>
    <mergeCell ref="N154:Q154"/>
    <mergeCell ref="F156:I156"/>
    <mergeCell ref="L156:M156"/>
    <mergeCell ref="N156:Q156"/>
    <mergeCell ref="H1:K1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0:I160"/>
    <mergeCell ref="L160:M160"/>
    <mergeCell ref="N160:Q160"/>
    <mergeCell ref="F161:I161"/>
    <mergeCell ref="L161:M161"/>
    <mergeCell ref="N161:Q161"/>
    <mergeCell ref="F163:I163"/>
    <mergeCell ref="L163:M163"/>
    <mergeCell ref="N163:Q163"/>
    <mergeCell ref="F157:I157"/>
    <mergeCell ref="L157:M157"/>
    <mergeCell ref="N157:Q157"/>
    <mergeCell ref="F158:I158"/>
    <mergeCell ref="L158:M158"/>
    <mergeCell ref="S2:AC2"/>
    <mergeCell ref="N116:Q116"/>
    <mergeCell ref="N117:Q117"/>
    <mergeCell ref="N118:Q118"/>
    <mergeCell ref="N139:Q139"/>
    <mergeCell ref="N155:Q155"/>
    <mergeCell ref="N162:Q162"/>
    <mergeCell ref="N164:Q164"/>
    <mergeCell ref="N165:Q165"/>
    <mergeCell ref="N158:Q158"/>
    <mergeCell ref="C105:Q105"/>
    <mergeCell ref="F107:P107"/>
    <mergeCell ref="F108:P108"/>
    <mergeCell ref="M110:P110"/>
    <mergeCell ref="M112:Q112"/>
    <mergeCell ref="M113:Q113"/>
    <mergeCell ref="F115:I115"/>
    <mergeCell ref="L115:M115"/>
    <mergeCell ref="N115:Q115"/>
    <mergeCell ref="N89:Q89"/>
    <mergeCell ref="N90:Q90"/>
    <mergeCell ref="N91:Q91"/>
    <mergeCell ref="N92:Q92"/>
    <mergeCell ref="N93:Q93"/>
  </mergeCells>
  <hyperlinks>
    <hyperlink ref="F1:G1" location="C2" tooltip="Krycí list rozpočtu" display="1) Krycí list rozpočtu" xr:uid="{00000000-0004-0000-0100-000000000000}"/>
    <hyperlink ref="H1:K1" location="C86" tooltip="Rekapitulace rozpočtu" display="2) Rekapitulace rozpočtu" xr:uid="{00000000-0004-0000-0100-000001000000}"/>
    <hyperlink ref="L1" location="C115" tooltip="Rozpočet" display="3) Rozpočet" xr:uid="{00000000-0004-0000-0100-000002000000}"/>
    <hyperlink ref="S1:T1" location="'Rekapitulace stavby'!C2" tooltip="Rekapitulace stavby" display="Rekapitulace stavby" xr:uid="{00000000-0004-0000-0100-000003000000}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N142"/>
  <sheetViews>
    <sheetView showGridLines="0" workbookViewId="0">
      <pane ySplit="1" topLeftCell="A17" activePane="bottomLeft" state="frozen"/>
      <selection pane="bottomLeft" activeCell="M32" sqref="M32:P32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 x14ac:dyDescent="0.3">
      <c r="A1" s="153"/>
      <c r="B1" s="150"/>
      <c r="C1" s="150"/>
      <c r="D1" s="151" t="s">
        <v>1</v>
      </c>
      <c r="E1" s="150"/>
      <c r="F1" s="152" t="s">
        <v>578</v>
      </c>
      <c r="G1" s="152"/>
      <c r="H1" s="199" t="s">
        <v>579</v>
      </c>
      <c r="I1" s="199"/>
      <c r="J1" s="199"/>
      <c r="K1" s="199"/>
      <c r="L1" s="152" t="s">
        <v>580</v>
      </c>
      <c r="M1" s="150"/>
      <c r="N1" s="150"/>
      <c r="O1" s="151" t="s">
        <v>112</v>
      </c>
      <c r="P1" s="150"/>
      <c r="Q1" s="150"/>
      <c r="R1" s="150"/>
      <c r="S1" s="152" t="s">
        <v>581</v>
      </c>
      <c r="T1" s="152"/>
      <c r="U1" s="153"/>
      <c r="V1" s="153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1:66" ht="36.950000000000003" customHeight="1" x14ac:dyDescent="0.3">
      <c r="C2" s="185" t="s">
        <v>5</v>
      </c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S2" s="157" t="s">
        <v>6</v>
      </c>
      <c r="T2" s="158"/>
      <c r="U2" s="158"/>
      <c r="V2" s="158"/>
      <c r="W2" s="158"/>
      <c r="X2" s="158"/>
      <c r="Y2" s="158"/>
      <c r="Z2" s="158"/>
      <c r="AA2" s="158"/>
      <c r="AB2" s="158"/>
      <c r="AC2" s="158"/>
      <c r="AT2" s="13" t="s">
        <v>92</v>
      </c>
    </row>
    <row r="3" spans="1:66" ht="6.95" customHeight="1" x14ac:dyDescent="0.3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AT3" s="13" t="s">
        <v>113</v>
      </c>
    </row>
    <row r="4" spans="1:66" ht="36.950000000000003" customHeight="1" x14ac:dyDescent="0.3">
      <c r="B4" s="17"/>
      <c r="C4" s="175" t="s">
        <v>114</v>
      </c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9"/>
      <c r="T4" s="20" t="s">
        <v>11</v>
      </c>
      <c r="AT4" s="13" t="s">
        <v>4</v>
      </c>
    </row>
    <row r="5" spans="1:66" ht="6.95" customHeight="1" x14ac:dyDescent="0.3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</row>
    <row r="6" spans="1:66" ht="25.35" customHeight="1" x14ac:dyDescent="0.3">
      <c r="B6" s="17"/>
      <c r="C6" s="18"/>
      <c r="D6" s="24" t="s">
        <v>15</v>
      </c>
      <c r="E6" s="18"/>
      <c r="F6" s="206" t="str">
        <f>'Rekapitulace stavby'!K6</f>
        <v>Parkové úpravy na parcelách 379/1 a 379/2</v>
      </c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"/>
      <c r="R6" s="19"/>
    </row>
    <row r="7" spans="1:66" s="1" customFormat="1" ht="32.85" customHeight="1" x14ac:dyDescent="0.3">
      <c r="B7" s="27"/>
      <c r="C7" s="28"/>
      <c r="D7" s="23" t="s">
        <v>115</v>
      </c>
      <c r="E7" s="28"/>
      <c r="F7" s="187" t="s">
        <v>312</v>
      </c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28"/>
      <c r="R7" s="29"/>
    </row>
    <row r="8" spans="1:66" s="1" customFormat="1" ht="14.45" customHeight="1" x14ac:dyDescent="0.3">
      <c r="B8" s="27"/>
      <c r="C8" s="28"/>
      <c r="D8" s="24" t="s">
        <v>18</v>
      </c>
      <c r="E8" s="28"/>
      <c r="F8" s="22" t="s">
        <v>3</v>
      </c>
      <c r="G8" s="28"/>
      <c r="H8" s="28"/>
      <c r="I8" s="28"/>
      <c r="J8" s="28"/>
      <c r="K8" s="28"/>
      <c r="L8" s="28"/>
      <c r="M8" s="24" t="s">
        <v>19</v>
      </c>
      <c r="N8" s="28"/>
      <c r="O8" s="22" t="s">
        <v>3</v>
      </c>
      <c r="P8" s="28"/>
      <c r="Q8" s="28"/>
      <c r="R8" s="29"/>
    </row>
    <row r="9" spans="1:66" s="1" customFormat="1" ht="14.45" customHeight="1" x14ac:dyDescent="0.3">
      <c r="B9" s="27"/>
      <c r="C9" s="28"/>
      <c r="D9" s="24" t="s">
        <v>21</v>
      </c>
      <c r="E9" s="28"/>
      <c r="F9" s="22" t="s">
        <v>22</v>
      </c>
      <c r="G9" s="28"/>
      <c r="H9" s="28"/>
      <c r="I9" s="28"/>
      <c r="J9" s="28"/>
      <c r="K9" s="28"/>
      <c r="L9" s="28"/>
      <c r="M9" s="24" t="s">
        <v>23</v>
      </c>
      <c r="N9" s="28"/>
      <c r="O9" s="207" t="str">
        <f>'Rekapitulace stavby'!AN8</f>
        <v>19. 12. 2016</v>
      </c>
      <c r="P9" s="155"/>
      <c r="Q9" s="28"/>
      <c r="R9" s="29"/>
    </row>
    <row r="10" spans="1:66" s="1" customFormat="1" ht="10.9" customHeight="1" x14ac:dyDescent="0.3"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9"/>
    </row>
    <row r="11" spans="1:66" s="1" customFormat="1" ht="14.45" customHeight="1" x14ac:dyDescent="0.3">
      <c r="B11" s="27"/>
      <c r="C11" s="28"/>
      <c r="D11" s="24" t="s">
        <v>27</v>
      </c>
      <c r="E11" s="28"/>
      <c r="F11" s="28"/>
      <c r="G11" s="28"/>
      <c r="H11" s="28"/>
      <c r="I11" s="28"/>
      <c r="J11" s="28"/>
      <c r="K11" s="28"/>
      <c r="L11" s="28"/>
      <c r="M11" s="24" t="s">
        <v>28</v>
      </c>
      <c r="N11" s="28"/>
      <c r="O11" s="186" t="s">
        <v>29</v>
      </c>
      <c r="P11" s="155"/>
      <c r="Q11" s="28"/>
      <c r="R11" s="29"/>
    </row>
    <row r="12" spans="1:66" s="1" customFormat="1" ht="18" customHeight="1" x14ac:dyDescent="0.3">
      <c r="B12" s="27"/>
      <c r="C12" s="28"/>
      <c r="D12" s="28"/>
      <c r="E12" s="22" t="s">
        <v>30</v>
      </c>
      <c r="F12" s="28"/>
      <c r="G12" s="28"/>
      <c r="H12" s="28"/>
      <c r="I12" s="28"/>
      <c r="J12" s="28"/>
      <c r="K12" s="28"/>
      <c r="L12" s="28"/>
      <c r="M12" s="24" t="s">
        <v>31</v>
      </c>
      <c r="N12" s="28"/>
      <c r="O12" s="186" t="s">
        <v>3</v>
      </c>
      <c r="P12" s="155"/>
      <c r="Q12" s="28"/>
      <c r="R12" s="29"/>
    </row>
    <row r="13" spans="1:66" s="1" customFormat="1" ht="6.95" customHeight="1" x14ac:dyDescent="0.3">
      <c r="B13" s="27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9"/>
    </row>
    <row r="14" spans="1:66" s="1" customFormat="1" ht="14.45" customHeight="1" x14ac:dyDescent="0.3">
      <c r="B14" s="27"/>
      <c r="C14" s="28"/>
      <c r="D14" s="24" t="s">
        <v>32</v>
      </c>
      <c r="E14" s="28"/>
      <c r="F14" s="28"/>
      <c r="G14" s="28"/>
      <c r="H14" s="28"/>
      <c r="I14" s="28"/>
      <c r="J14" s="28"/>
      <c r="K14" s="28"/>
      <c r="L14" s="28"/>
      <c r="M14" s="24" t="s">
        <v>28</v>
      </c>
      <c r="N14" s="28"/>
      <c r="O14" s="186" t="str">
        <f>IF('Rekapitulace stavby'!AN13="","",'Rekapitulace stavby'!AN13)</f>
        <v/>
      </c>
      <c r="P14" s="155"/>
      <c r="Q14" s="28"/>
      <c r="R14" s="29"/>
    </row>
    <row r="15" spans="1:66" s="1" customFormat="1" ht="18" customHeight="1" x14ac:dyDescent="0.3">
      <c r="B15" s="27"/>
      <c r="C15" s="28"/>
      <c r="D15" s="28"/>
      <c r="E15" s="22" t="str">
        <f>IF('Rekapitulace stavby'!E14="","",'Rekapitulace stavby'!E14)</f>
        <v xml:space="preserve"> </v>
      </c>
      <c r="F15" s="28"/>
      <c r="G15" s="28"/>
      <c r="H15" s="28"/>
      <c r="I15" s="28"/>
      <c r="J15" s="28"/>
      <c r="K15" s="28"/>
      <c r="L15" s="28"/>
      <c r="M15" s="24" t="s">
        <v>31</v>
      </c>
      <c r="N15" s="28"/>
      <c r="O15" s="186" t="str">
        <f>IF('Rekapitulace stavby'!AN14="","",'Rekapitulace stavby'!AN14)</f>
        <v/>
      </c>
      <c r="P15" s="155"/>
      <c r="Q15" s="28"/>
      <c r="R15" s="29"/>
    </row>
    <row r="16" spans="1:66" s="1" customFormat="1" ht="6.95" customHeight="1" x14ac:dyDescent="0.3"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9"/>
    </row>
    <row r="17" spans="2:18" s="1" customFormat="1" ht="14.45" customHeight="1" x14ac:dyDescent="0.3">
      <c r="B17" s="27"/>
      <c r="C17" s="28"/>
      <c r="D17" s="24" t="s">
        <v>34</v>
      </c>
      <c r="E17" s="28"/>
      <c r="F17" s="28"/>
      <c r="G17" s="28"/>
      <c r="H17" s="28"/>
      <c r="I17" s="28"/>
      <c r="J17" s="28"/>
      <c r="K17" s="28"/>
      <c r="L17" s="28"/>
      <c r="M17" s="24" t="s">
        <v>28</v>
      </c>
      <c r="N17" s="28"/>
      <c r="O17" s="186" t="s">
        <v>35</v>
      </c>
      <c r="P17" s="155"/>
      <c r="Q17" s="28"/>
      <c r="R17" s="29"/>
    </row>
    <row r="18" spans="2:18" s="1" customFormat="1" ht="18" customHeight="1" x14ac:dyDescent="0.3">
      <c r="B18" s="27"/>
      <c r="C18" s="28"/>
      <c r="D18" s="28"/>
      <c r="E18" s="22" t="s">
        <v>36</v>
      </c>
      <c r="F18" s="28"/>
      <c r="G18" s="28"/>
      <c r="H18" s="28"/>
      <c r="I18" s="28"/>
      <c r="J18" s="28"/>
      <c r="K18" s="28"/>
      <c r="L18" s="28"/>
      <c r="M18" s="24" t="s">
        <v>31</v>
      </c>
      <c r="N18" s="28"/>
      <c r="O18" s="186" t="s">
        <v>3</v>
      </c>
      <c r="P18" s="155"/>
      <c r="Q18" s="28"/>
      <c r="R18" s="29"/>
    </row>
    <row r="19" spans="2:18" s="1" customFormat="1" ht="6.95" customHeight="1" x14ac:dyDescent="0.3">
      <c r="B19" s="27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9"/>
    </row>
    <row r="20" spans="2:18" s="1" customFormat="1" ht="14.45" customHeight="1" x14ac:dyDescent="0.3">
      <c r="B20" s="27"/>
      <c r="C20" s="28"/>
      <c r="D20" s="24" t="s">
        <v>38</v>
      </c>
      <c r="E20" s="28"/>
      <c r="F20" s="28"/>
      <c r="G20" s="28"/>
      <c r="H20" s="28"/>
      <c r="I20" s="28"/>
      <c r="J20" s="28"/>
      <c r="K20" s="28"/>
      <c r="L20" s="28"/>
      <c r="M20" s="24" t="s">
        <v>28</v>
      </c>
      <c r="N20" s="28"/>
      <c r="O20" s="186" t="s">
        <v>39</v>
      </c>
      <c r="P20" s="155"/>
      <c r="Q20" s="28"/>
      <c r="R20" s="29"/>
    </row>
    <row r="21" spans="2:18" s="1" customFormat="1" ht="18" customHeight="1" x14ac:dyDescent="0.3">
      <c r="B21" s="27"/>
      <c r="C21" s="28"/>
      <c r="D21" s="28"/>
      <c r="E21" s="22" t="s">
        <v>40</v>
      </c>
      <c r="F21" s="28"/>
      <c r="G21" s="28"/>
      <c r="H21" s="28"/>
      <c r="I21" s="28"/>
      <c r="J21" s="28"/>
      <c r="K21" s="28"/>
      <c r="L21" s="28"/>
      <c r="M21" s="24" t="s">
        <v>31</v>
      </c>
      <c r="N21" s="28"/>
      <c r="O21" s="186" t="s">
        <v>3</v>
      </c>
      <c r="P21" s="155"/>
      <c r="Q21" s="28"/>
      <c r="R21" s="29"/>
    </row>
    <row r="22" spans="2:18" s="1" customFormat="1" ht="6.95" customHeight="1" x14ac:dyDescent="0.3">
      <c r="B22" s="27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9"/>
    </row>
    <row r="23" spans="2:18" s="1" customFormat="1" ht="14.45" customHeight="1" x14ac:dyDescent="0.3">
      <c r="B23" s="27"/>
      <c r="C23" s="28"/>
      <c r="D23" s="24" t="s">
        <v>41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9"/>
    </row>
    <row r="24" spans="2:18" s="1" customFormat="1" ht="22.5" customHeight="1" x14ac:dyDescent="0.3">
      <c r="B24" s="27"/>
      <c r="C24" s="28"/>
      <c r="D24" s="28"/>
      <c r="E24" s="188" t="s">
        <v>3</v>
      </c>
      <c r="F24" s="155"/>
      <c r="G24" s="155"/>
      <c r="H24" s="155"/>
      <c r="I24" s="155"/>
      <c r="J24" s="155"/>
      <c r="K24" s="155"/>
      <c r="L24" s="155"/>
      <c r="M24" s="28"/>
      <c r="N24" s="28"/>
      <c r="O24" s="28"/>
      <c r="P24" s="28"/>
      <c r="Q24" s="28"/>
      <c r="R24" s="29"/>
    </row>
    <row r="25" spans="2:18" s="1" customFormat="1" ht="6.95" customHeight="1" x14ac:dyDescent="0.3">
      <c r="B25" s="27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9"/>
    </row>
    <row r="26" spans="2:18" s="1" customFormat="1" ht="6.95" customHeight="1" x14ac:dyDescent="0.3">
      <c r="B26" s="27"/>
      <c r="C26" s="28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28"/>
      <c r="R26" s="29"/>
    </row>
    <row r="27" spans="2:18" s="1" customFormat="1" ht="14.45" customHeight="1" x14ac:dyDescent="0.3">
      <c r="B27" s="27"/>
      <c r="C27" s="28"/>
      <c r="D27" s="96" t="s">
        <v>117</v>
      </c>
      <c r="E27" s="28"/>
      <c r="F27" s="28"/>
      <c r="G27" s="28"/>
      <c r="H27" s="28"/>
      <c r="I27" s="28"/>
      <c r="J27" s="28"/>
      <c r="K27" s="28"/>
      <c r="L27" s="28"/>
      <c r="M27" s="181"/>
      <c r="N27" s="155"/>
      <c r="O27" s="155"/>
      <c r="P27" s="155"/>
      <c r="Q27" s="28"/>
      <c r="R27" s="29"/>
    </row>
    <row r="28" spans="2:18" s="1" customFormat="1" ht="14.45" customHeight="1" x14ac:dyDescent="0.3">
      <c r="B28" s="27"/>
      <c r="C28" s="28"/>
      <c r="D28" s="26" t="s">
        <v>118</v>
      </c>
      <c r="E28" s="28"/>
      <c r="F28" s="28"/>
      <c r="G28" s="28"/>
      <c r="H28" s="28"/>
      <c r="I28" s="28"/>
      <c r="J28" s="28"/>
      <c r="K28" s="28"/>
      <c r="L28" s="28"/>
      <c r="M28" s="181">
        <f>N96</f>
        <v>0</v>
      </c>
      <c r="N28" s="155"/>
      <c r="O28" s="155"/>
      <c r="P28" s="155"/>
      <c r="Q28" s="28"/>
      <c r="R28" s="29"/>
    </row>
    <row r="29" spans="2:18" s="1" customFormat="1" ht="6.95" customHeight="1" x14ac:dyDescent="0.3"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9"/>
    </row>
    <row r="30" spans="2:18" s="1" customFormat="1" ht="25.35" customHeight="1" x14ac:dyDescent="0.3">
      <c r="B30" s="27"/>
      <c r="C30" s="28"/>
      <c r="D30" s="97" t="s">
        <v>45</v>
      </c>
      <c r="E30" s="28"/>
      <c r="F30" s="28"/>
      <c r="G30" s="28"/>
      <c r="H30" s="28"/>
      <c r="I30" s="28"/>
      <c r="J30" s="28"/>
      <c r="K30" s="28"/>
      <c r="L30" s="28"/>
      <c r="M30" s="220">
        <f>ROUND(M27+M28,2)</f>
        <v>0</v>
      </c>
      <c r="N30" s="155"/>
      <c r="O30" s="155"/>
      <c r="P30" s="155"/>
      <c r="Q30" s="28"/>
      <c r="R30" s="29"/>
    </row>
    <row r="31" spans="2:18" s="1" customFormat="1" ht="6.95" customHeight="1" x14ac:dyDescent="0.3">
      <c r="B31" s="27"/>
      <c r="C31" s="28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28"/>
      <c r="R31" s="29"/>
    </row>
    <row r="32" spans="2:18" s="1" customFormat="1" ht="14.45" customHeight="1" x14ac:dyDescent="0.3">
      <c r="B32" s="27"/>
      <c r="C32" s="28"/>
      <c r="D32" s="34" t="s">
        <v>46</v>
      </c>
      <c r="E32" s="34" t="s">
        <v>47</v>
      </c>
      <c r="F32" s="35">
        <v>0.21</v>
      </c>
      <c r="G32" s="98" t="s">
        <v>48</v>
      </c>
      <c r="H32" s="218">
        <f>ROUND((SUM(BE96:BE97)+SUM(BE115:BE141)), 2)</f>
        <v>28673.02</v>
      </c>
      <c r="I32" s="155"/>
      <c r="J32" s="155"/>
      <c r="K32" s="28"/>
      <c r="L32" s="28"/>
      <c r="M32" s="218"/>
      <c r="N32" s="155"/>
      <c r="O32" s="155"/>
      <c r="P32" s="155"/>
      <c r="Q32" s="28"/>
      <c r="R32" s="29"/>
    </row>
    <row r="33" spans="2:18" s="1" customFormat="1" ht="14.45" customHeight="1" x14ac:dyDescent="0.3">
      <c r="B33" s="27"/>
      <c r="C33" s="28"/>
      <c r="D33" s="28"/>
      <c r="E33" s="34" t="s">
        <v>49</v>
      </c>
      <c r="F33" s="35">
        <v>0.15</v>
      </c>
      <c r="G33" s="98" t="s">
        <v>48</v>
      </c>
      <c r="H33" s="218">
        <f>ROUND((SUM(BF96:BF97)+SUM(BF115:BF141)), 2)</f>
        <v>0</v>
      </c>
      <c r="I33" s="155"/>
      <c r="J33" s="155"/>
      <c r="K33" s="28"/>
      <c r="L33" s="28"/>
      <c r="M33" s="218">
        <f>ROUND(ROUND((SUM(BF96:BF97)+SUM(BF115:BF141)), 2)*F33, 2)</f>
        <v>0</v>
      </c>
      <c r="N33" s="155"/>
      <c r="O33" s="155"/>
      <c r="P33" s="155"/>
      <c r="Q33" s="28"/>
      <c r="R33" s="29"/>
    </row>
    <row r="34" spans="2:18" s="1" customFormat="1" ht="14.45" hidden="1" customHeight="1" x14ac:dyDescent="0.3">
      <c r="B34" s="27"/>
      <c r="C34" s="28"/>
      <c r="D34" s="28"/>
      <c r="E34" s="34" t="s">
        <v>50</v>
      </c>
      <c r="F34" s="35">
        <v>0.21</v>
      </c>
      <c r="G34" s="98" t="s">
        <v>48</v>
      </c>
      <c r="H34" s="218">
        <f>ROUND((SUM(BG96:BG97)+SUM(BG115:BG141)), 2)</f>
        <v>0</v>
      </c>
      <c r="I34" s="155"/>
      <c r="J34" s="155"/>
      <c r="K34" s="28"/>
      <c r="L34" s="28"/>
      <c r="M34" s="218">
        <v>0</v>
      </c>
      <c r="N34" s="155"/>
      <c r="O34" s="155"/>
      <c r="P34" s="155"/>
      <c r="Q34" s="28"/>
      <c r="R34" s="29"/>
    </row>
    <row r="35" spans="2:18" s="1" customFormat="1" ht="14.45" hidden="1" customHeight="1" x14ac:dyDescent="0.3">
      <c r="B35" s="27"/>
      <c r="C35" s="28"/>
      <c r="D35" s="28"/>
      <c r="E35" s="34" t="s">
        <v>51</v>
      </c>
      <c r="F35" s="35">
        <v>0.15</v>
      </c>
      <c r="G35" s="98" t="s">
        <v>48</v>
      </c>
      <c r="H35" s="218">
        <f>ROUND((SUM(BH96:BH97)+SUM(BH115:BH141)), 2)</f>
        <v>0</v>
      </c>
      <c r="I35" s="155"/>
      <c r="J35" s="155"/>
      <c r="K35" s="28"/>
      <c r="L35" s="28"/>
      <c r="M35" s="218">
        <v>0</v>
      </c>
      <c r="N35" s="155"/>
      <c r="O35" s="155"/>
      <c r="P35" s="155"/>
      <c r="Q35" s="28"/>
      <c r="R35" s="29"/>
    </row>
    <row r="36" spans="2:18" s="1" customFormat="1" ht="14.45" hidden="1" customHeight="1" x14ac:dyDescent="0.3">
      <c r="B36" s="27"/>
      <c r="C36" s="28"/>
      <c r="D36" s="28"/>
      <c r="E36" s="34" t="s">
        <v>52</v>
      </c>
      <c r="F36" s="35">
        <v>0</v>
      </c>
      <c r="G36" s="98" t="s">
        <v>48</v>
      </c>
      <c r="H36" s="218">
        <f>ROUND((SUM(BI96:BI97)+SUM(BI115:BI141)), 2)</f>
        <v>0</v>
      </c>
      <c r="I36" s="155"/>
      <c r="J36" s="155"/>
      <c r="K36" s="28"/>
      <c r="L36" s="28"/>
      <c r="M36" s="218">
        <v>0</v>
      </c>
      <c r="N36" s="155"/>
      <c r="O36" s="155"/>
      <c r="P36" s="155"/>
      <c r="Q36" s="28"/>
      <c r="R36" s="29"/>
    </row>
    <row r="37" spans="2:18" s="1" customFormat="1" ht="6.95" customHeight="1" x14ac:dyDescent="0.3"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9"/>
    </row>
    <row r="38" spans="2:18" s="1" customFormat="1" ht="25.35" customHeight="1" x14ac:dyDescent="0.3">
      <c r="B38" s="27"/>
      <c r="C38" s="95"/>
      <c r="D38" s="99" t="s">
        <v>53</v>
      </c>
      <c r="E38" s="67"/>
      <c r="F38" s="67"/>
      <c r="G38" s="100" t="s">
        <v>54</v>
      </c>
      <c r="H38" s="101" t="s">
        <v>55</v>
      </c>
      <c r="I38" s="67"/>
      <c r="J38" s="67"/>
      <c r="K38" s="67"/>
      <c r="L38" s="219">
        <f>SUM(M30:M36)</f>
        <v>0</v>
      </c>
      <c r="M38" s="168"/>
      <c r="N38" s="168"/>
      <c r="O38" s="168"/>
      <c r="P38" s="170"/>
      <c r="Q38" s="95"/>
      <c r="R38" s="29"/>
    </row>
    <row r="39" spans="2:18" s="1" customFormat="1" ht="14.45" customHeight="1" x14ac:dyDescent="0.3">
      <c r="B39" s="27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9"/>
    </row>
    <row r="40" spans="2:18" s="1" customFormat="1" ht="14.45" customHeight="1" x14ac:dyDescent="0.3"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9"/>
    </row>
    <row r="41" spans="2:18" x14ac:dyDescent="0.3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</row>
    <row r="42" spans="2:18" x14ac:dyDescent="0.3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9"/>
    </row>
    <row r="43" spans="2:18" x14ac:dyDescent="0.3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</row>
    <row r="44" spans="2:18" x14ac:dyDescent="0.3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</row>
    <row r="45" spans="2:18" x14ac:dyDescent="0.3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spans="2:18" x14ac:dyDescent="0.3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9"/>
    </row>
    <row r="47" spans="2:18" x14ac:dyDescent="0.3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</row>
    <row r="48" spans="2:18" x14ac:dyDescent="0.3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9"/>
    </row>
    <row r="49" spans="2:18" x14ac:dyDescent="0.3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</row>
    <row r="50" spans="2:18" s="1" customFormat="1" ht="15" x14ac:dyDescent="0.3">
      <c r="B50" s="27"/>
      <c r="C50" s="28"/>
      <c r="D50" s="42" t="s">
        <v>56</v>
      </c>
      <c r="E50" s="43"/>
      <c r="F50" s="43"/>
      <c r="G50" s="43"/>
      <c r="H50" s="44"/>
      <c r="I50" s="28"/>
      <c r="J50" s="42" t="s">
        <v>57</v>
      </c>
      <c r="K50" s="43"/>
      <c r="L50" s="43"/>
      <c r="M50" s="43"/>
      <c r="N50" s="43"/>
      <c r="O50" s="43"/>
      <c r="P50" s="44"/>
      <c r="Q50" s="28"/>
      <c r="R50" s="29"/>
    </row>
    <row r="51" spans="2:18" x14ac:dyDescent="0.3">
      <c r="B51" s="17"/>
      <c r="C51" s="18"/>
      <c r="D51" s="45"/>
      <c r="E51" s="18"/>
      <c r="F51" s="18"/>
      <c r="G51" s="18"/>
      <c r="H51" s="46"/>
      <c r="I51" s="18"/>
      <c r="J51" s="45"/>
      <c r="K51" s="18"/>
      <c r="L51" s="18"/>
      <c r="M51" s="18"/>
      <c r="N51" s="18"/>
      <c r="O51" s="18"/>
      <c r="P51" s="46"/>
      <c r="Q51" s="18"/>
      <c r="R51" s="19"/>
    </row>
    <row r="52" spans="2:18" x14ac:dyDescent="0.3">
      <c r="B52" s="17"/>
      <c r="C52" s="18"/>
      <c r="D52" s="45"/>
      <c r="E52" s="18"/>
      <c r="F52" s="18"/>
      <c r="G52" s="18"/>
      <c r="H52" s="46"/>
      <c r="I52" s="18"/>
      <c r="J52" s="45"/>
      <c r="K52" s="18"/>
      <c r="L52" s="18"/>
      <c r="M52" s="18"/>
      <c r="N52" s="18"/>
      <c r="O52" s="18"/>
      <c r="P52" s="46"/>
      <c r="Q52" s="18"/>
      <c r="R52" s="19"/>
    </row>
    <row r="53" spans="2:18" x14ac:dyDescent="0.3">
      <c r="B53" s="17"/>
      <c r="C53" s="18"/>
      <c r="D53" s="45"/>
      <c r="E53" s="18"/>
      <c r="F53" s="18"/>
      <c r="G53" s="18"/>
      <c r="H53" s="46"/>
      <c r="I53" s="18"/>
      <c r="J53" s="45"/>
      <c r="K53" s="18"/>
      <c r="L53" s="18"/>
      <c r="M53" s="18"/>
      <c r="N53" s="18"/>
      <c r="O53" s="18"/>
      <c r="P53" s="46"/>
      <c r="Q53" s="18"/>
      <c r="R53" s="19"/>
    </row>
    <row r="54" spans="2:18" x14ac:dyDescent="0.3">
      <c r="B54" s="17"/>
      <c r="C54" s="18"/>
      <c r="D54" s="45"/>
      <c r="E54" s="18"/>
      <c r="F54" s="18"/>
      <c r="G54" s="18"/>
      <c r="H54" s="46"/>
      <c r="I54" s="18"/>
      <c r="J54" s="45"/>
      <c r="K54" s="18"/>
      <c r="L54" s="18"/>
      <c r="M54" s="18"/>
      <c r="N54" s="18"/>
      <c r="O54" s="18"/>
      <c r="P54" s="46"/>
      <c r="Q54" s="18"/>
      <c r="R54" s="19"/>
    </row>
    <row r="55" spans="2:18" x14ac:dyDescent="0.3">
      <c r="B55" s="17"/>
      <c r="C55" s="18"/>
      <c r="D55" s="45"/>
      <c r="E55" s="18"/>
      <c r="F55" s="18"/>
      <c r="G55" s="18"/>
      <c r="H55" s="46"/>
      <c r="I55" s="18"/>
      <c r="J55" s="45"/>
      <c r="K55" s="18"/>
      <c r="L55" s="18"/>
      <c r="M55" s="18"/>
      <c r="N55" s="18"/>
      <c r="O55" s="18"/>
      <c r="P55" s="46"/>
      <c r="Q55" s="18"/>
      <c r="R55" s="19"/>
    </row>
    <row r="56" spans="2:18" x14ac:dyDescent="0.3">
      <c r="B56" s="17"/>
      <c r="C56" s="18"/>
      <c r="D56" s="45"/>
      <c r="E56" s="18"/>
      <c r="F56" s="18"/>
      <c r="G56" s="18"/>
      <c r="H56" s="46"/>
      <c r="I56" s="18"/>
      <c r="J56" s="45"/>
      <c r="K56" s="18"/>
      <c r="L56" s="18"/>
      <c r="M56" s="18"/>
      <c r="N56" s="18"/>
      <c r="O56" s="18"/>
      <c r="P56" s="46"/>
      <c r="Q56" s="18"/>
      <c r="R56" s="19"/>
    </row>
    <row r="57" spans="2:18" x14ac:dyDescent="0.3">
      <c r="B57" s="17"/>
      <c r="C57" s="18"/>
      <c r="D57" s="45"/>
      <c r="E57" s="18"/>
      <c r="F57" s="18"/>
      <c r="G57" s="18"/>
      <c r="H57" s="46"/>
      <c r="I57" s="18"/>
      <c r="J57" s="45"/>
      <c r="K57" s="18"/>
      <c r="L57" s="18"/>
      <c r="M57" s="18"/>
      <c r="N57" s="18"/>
      <c r="O57" s="18"/>
      <c r="P57" s="46"/>
      <c r="Q57" s="18"/>
      <c r="R57" s="19"/>
    </row>
    <row r="58" spans="2:18" x14ac:dyDescent="0.3">
      <c r="B58" s="17"/>
      <c r="C58" s="18"/>
      <c r="D58" s="45"/>
      <c r="E58" s="18"/>
      <c r="F58" s="18"/>
      <c r="G58" s="18"/>
      <c r="H58" s="46"/>
      <c r="I58" s="18"/>
      <c r="J58" s="45"/>
      <c r="K58" s="18"/>
      <c r="L58" s="18"/>
      <c r="M58" s="18"/>
      <c r="N58" s="18"/>
      <c r="O58" s="18"/>
      <c r="P58" s="46"/>
      <c r="Q58" s="18"/>
      <c r="R58" s="19"/>
    </row>
    <row r="59" spans="2:18" s="1" customFormat="1" ht="15" x14ac:dyDescent="0.3">
      <c r="B59" s="27"/>
      <c r="C59" s="28"/>
      <c r="D59" s="47" t="s">
        <v>58</v>
      </c>
      <c r="E59" s="48"/>
      <c r="F59" s="48"/>
      <c r="G59" s="49" t="s">
        <v>59</v>
      </c>
      <c r="H59" s="50"/>
      <c r="I59" s="28"/>
      <c r="J59" s="47" t="s">
        <v>58</v>
      </c>
      <c r="K59" s="48"/>
      <c r="L59" s="48"/>
      <c r="M59" s="48"/>
      <c r="N59" s="49" t="s">
        <v>59</v>
      </c>
      <c r="O59" s="48"/>
      <c r="P59" s="50"/>
      <c r="Q59" s="28"/>
      <c r="R59" s="29"/>
    </row>
    <row r="60" spans="2:18" x14ac:dyDescent="0.3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9"/>
    </row>
    <row r="61" spans="2:18" s="1" customFormat="1" ht="15" x14ac:dyDescent="0.3">
      <c r="B61" s="27"/>
      <c r="C61" s="28"/>
      <c r="D61" s="42" t="s">
        <v>60</v>
      </c>
      <c r="E61" s="43"/>
      <c r="F61" s="43"/>
      <c r="G61" s="43"/>
      <c r="H61" s="44"/>
      <c r="I61" s="28"/>
      <c r="J61" s="42" t="s">
        <v>61</v>
      </c>
      <c r="K61" s="43"/>
      <c r="L61" s="43"/>
      <c r="M61" s="43"/>
      <c r="N61" s="43"/>
      <c r="O61" s="43"/>
      <c r="P61" s="44"/>
      <c r="Q61" s="28"/>
      <c r="R61" s="29"/>
    </row>
    <row r="62" spans="2:18" x14ac:dyDescent="0.3">
      <c r="B62" s="17"/>
      <c r="C62" s="18"/>
      <c r="D62" s="45"/>
      <c r="E62" s="18"/>
      <c r="F62" s="18"/>
      <c r="G62" s="18"/>
      <c r="H62" s="46"/>
      <c r="I62" s="18"/>
      <c r="J62" s="45"/>
      <c r="K62" s="18"/>
      <c r="L62" s="18"/>
      <c r="M62" s="18"/>
      <c r="N62" s="18"/>
      <c r="O62" s="18"/>
      <c r="P62" s="46"/>
      <c r="Q62" s="18"/>
      <c r="R62" s="19"/>
    </row>
    <row r="63" spans="2:18" x14ac:dyDescent="0.3">
      <c r="B63" s="17"/>
      <c r="C63" s="18"/>
      <c r="D63" s="45"/>
      <c r="E63" s="18"/>
      <c r="F63" s="18"/>
      <c r="G63" s="18"/>
      <c r="H63" s="46"/>
      <c r="I63" s="18"/>
      <c r="J63" s="45"/>
      <c r="K63" s="18"/>
      <c r="L63" s="18"/>
      <c r="M63" s="18"/>
      <c r="N63" s="18"/>
      <c r="O63" s="18"/>
      <c r="P63" s="46"/>
      <c r="Q63" s="18"/>
      <c r="R63" s="19"/>
    </row>
    <row r="64" spans="2:18" x14ac:dyDescent="0.3">
      <c r="B64" s="17"/>
      <c r="C64" s="18"/>
      <c r="D64" s="45"/>
      <c r="E64" s="18"/>
      <c r="F64" s="18"/>
      <c r="G64" s="18"/>
      <c r="H64" s="46"/>
      <c r="I64" s="18"/>
      <c r="J64" s="45"/>
      <c r="K64" s="18"/>
      <c r="L64" s="18"/>
      <c r="M64" s="18"/>
      <c r="N64" s="18"/>
      <c r="O64" s="18"/>
      <c r="P64" s="46"/>
      <c r="Q64" s="18"/>
      <c r="R64" s="19"/>
    </row>
    <row r="65" spans="2:18" x14ac:dyDescent="0.3">
      <c r="B65" s="17"/>
      <c r="C65" s="18"/>
      <c r="D65" s="45"/>
      <c r="E65" s="18"/>
      <c r="F65" s="18"/>
      <c r="G65" s="18"/>
      <c r="H65" s="46"/>
      <c r="I65" s="18"/>
      <c r="J65" s="45"/>
      <c r="K65" s="18"/>
      <c r="L65" s="18"/>
      <c r="M65" s="18"/>
      <c r="N65" s="18"/>
      <c r="O65" s="18"/>
      <c r="P65" s="46"/>
      <c r="Q65" s="18"/>
      <c r="R65" s="19"/>
    </row>
    <row r="66" spans="2:18" x14ac:dyDescent="0.3">
      <c r="B66" s="17"/>
      <c r="C66" s="18"/>
      <c r="D66" s="45"/>
      <c r="E66" s="18"/>
      <c r="F66" s="18"/>
      <c r="G66" s="18"/>
      <c r="H66" s="46"/>
      <c r="I66" s="18"/>
      <c r="J66" s="45"/>
      <c r="K66" s="18"/>
      <c r="L66" s="18"/>
      <c r="M66" s="18"/>
      <c r="N66" s="18"/>
      <c r="O66" s="18"/>
      <c r="P66" s="46"/>
      <c r="Q66" s="18"/>
      <c r="R66" s="19"/>
    </row>
    <row r="67" spans="2:18" x14ac:dyDescent="0.3">
      <c r="B67" s="17"/>
      <c r="C67" s="18"/>
      <c r="D67" s="45"/>
      <c r="E67" s="18"/>
      <c r="F67" s="18"/>
      <c r="G67" s="18"/>
      <c r="H67" s="46"/>
      <c r="I67" s="18"/>
      <c r="J67" s="45"/>
      <c r="K67" s="18"/>
      <c r="L67" s="18"/>
      <c r="M67" s="18"/>
      <c r="N67" s="18"/>
      <c r="O67" s="18"/>
      <c r="P67" s="46"/>
      <c r="Q67" s="18"/>
      <c r="R67" s="19"/>
    </row>
    <row r="68" spans="2:18" x14ac:dyDescent="0.3">
      <c r="B68" s="17"/>
      <c r="C68" s="18"/>
      <c r="D68" s="45"/>
      <c r="E68" s="18"/>
      <c r="F68" s="18"/>
      <c r="G68" s="18"/>
      <c r="H68" s="46"/>
      <c r="I68" s="18"/>
      <c r="J68" s="45"/>
      <c r="K68" s="18"/>
      <c r="L68" s="18"/>
      <c r="M68" s="18"/>
      <c r="N68" s="18"/>
      <c r="O68" s="18"/>
      <c r="P68" s="46"/>
      <c r="Q68" s="18"/>
      <c r="R68" s="19"/>
    </row>
    <row r="69" spans="2:18" x14ac:dyDescent="0.3">
      <c r="B69" s="17"/>
      <c r="C69" s="18"/>
      <c r="D69" s="45"/>
      <c r="E69" s="18"/>
      <c r="F69" s="18"/>
      <c r="G69" s="18"/>
      <c r="H69" s="46"/>
      <c r="I69" s="18"/>
      <c r="J69" s="45"/>
      <c r="K69" s="18"/>
      <c r="L69" s="18"/>
      <c r="M69" s="18"/>
      <c r="N69" s="18"/>
      <c r="O69" s="18"/>
      <c r="P69" s="46"/>
      <c r="Q69" s="18"/>
      <c r="R69" s="19"/>
    </row>
    <row r="70" spans="2:18" s="1" customFormat="1" ht="15" x14ac:dyDescent="0.3">
      <c r="B70" s="27"/>
      <c r="C70" s="28"/>
      <c r="D70" s="47" t="s">
        <v>58</v>
      </c>
      <c r="E70" s="48"/>
      <c r="F70" s="48"/>
      <c r="G70" s="49" t="s">
        <v>59</v>
      </c>
      <c r="H70" s="50"/>
      <c r="I70" s="28"/>
      <c r="J70" s="47" t="s">
        <v>58</v>
      </c>
      <c r="K70" s="48"/>
      <c r="L70" s="48"/>
      <c r="M70" s="48"/>
      <c r="N70" s="49" t="s">
        <v>59</v>
      </c>
      <c r="O70" s="48"/>
      <c r="P70" s="50"/>
      <c r="Q70" s="28"/>
      <c r="R70" s="29"/>
    </row>
    <row r="71" spans="2:18" s="1" customFormat="1" ht="14.45" customHeight="1" x14ac:dyDescent="0.3"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3"/>
    </row>
    <row r="75" spans="2:18" s="1" customFormat="1" ht="6.95" customHeight="1" x14ac:dyDescent="0.3"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6"/>
    </row>
    <row r="76" spans="2:18" s="1" customFormat="1" ht="36.950000000000003" customHeight="1" x14ac:dyDescent="0.3">
      <c r="B76" s="27"/>
      <c r="C76" s="175" t="s">
        <v>119</v>
      </c>
      <c r="D76" s="155"/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29"/>
    </row>
    <row r="77" spans="2:18" s="1" customFormat="1" ht="6.95" customHeight="1" x14ac:dyDescent="0.3">
      <c r="B77" s="27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9"/>
    </row>
    <row r="78" spans="2:18" s="1" customFormat="1" ht="30" customHeight="1" x14ac:dyDescent="0.3">
      <c r="B78" s="27"/>
      <c r="C78" s="24" t="s">
        <v>15</v>
      </c>
      <c r="D78" s="28"/>
      <c r="E78" s="28"/>
      <c r="F78" s="206" t="str">
        <f>F6</f>
        <v>Parkové úpravy na parcelách 379/1 a 379/2</v>
      </c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28"/>
      <c r="R78" s="29"/>
    </row>
    <row r="79" spans="2:18" s="1" customFormat="1" ht="36.950000000000003" customHeight="1" x14ac:dyDescent="0.3">
      <c r="B79" s="27"/>
      <c r="C79" s="61" t="s">
        <v>115</v>
      </c>
      <c r="D79" s="28"/>
      <c r="E79" s="28"/>
      <c r="F79" s="176" t="str">
        <f>F7</f>
        <v>2016-212-02 - Vsakování</v>
      </c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28"/>
      <c r="R79" s="29"/>
    </row>
    <row r="80" spans="2:18" s="1" customFormat="1" ht="6.95" customHeight="1" x14ac:dyDescent="0.3">
      <c r="B80" s="27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9"/>
    </row>
    <row r="81" spans="2:47" s="1" customFormat="1" ht="18" customHeight="1" x14ac:dyDescent="0.3">
      <c r="B81" s="27"/>
      <c r="C81" s="24" t="s">
        <v>21</v>
      </c>
      <c r="D81" s="28"/>
      <c r="E81" s="28"/>
      <c r="F81" s="22" t="str">
        <f>F9</f>
        <v>Nad Studánkou, parc.č. 379/1 a 379/2, Světice</v>
      </c>
      <c r="G81" s="28"/>
      <c r="H81" s="28"/>
      <c r="I81" s="28"/>
      <c r="J81" s="28"/>
      <c r="K81" s="24" t="s">
        <v>23</v>
      </c>
      <c r="L81" s="28"/>
      <c r="M81" s="207" t="str">
        <f>IF(O9="","",O9)</f>
        <v>19. 12. 2016</v>
      </c>
      <c r="N81" s="155"/>
      <c r="O81" s="155"/>
      <c r="P81" s="155"/>
      <c r="Q81" s="28"/>
      <c r="R81" s="29"/>
    </row>
    <row r="82" spans="2:47" s="1" customFormat="1" ht="6.95" customHeight="1" x14ac:dyDescent="0.3">
      <c r="B82" s="27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9"/>
    </row>
    <row r="83" spans="2:47" s="1" customFormat="1" ht="15" x14ac:dyDescent="0.3">
      <c r="B83" s="27"/>
      <c r="C83" s="24" t="s">
        <v>27</v>
      </c>
      <c r="D83" s="28"/>
      <c r="E83" s="28"/>
      <c r="F83" s="22" t="str">
        <f>E12</f>
        <v>Obec Světice, U Hřiště 151, Světice, 251 01 Říčany</v>
      </c>
      <c r="G83" s="28"/>
      <c r="H83" s="28"/>
      <c r="I83" s="28"/>
      <c r="J83" s="28"/>
      <c r="K83" s="24" t="s">
        <v>34</v>
      </c>
      <c r="L83" s="28"/>
      <c r="M83" s="186" t="str">
        <f>E18</f>
        <v>BML, spol. s r. o.Třebohostická 14, Praha 10</v>
      </c>
      <c r="N83" s="155"/>
      <c r="O83" s="155"/>
      <c r="P83" s="155"/>
      <c r="Q83" s="155"/>
      <c r="R83" s="29"/>
    </row>
    <row r="84" spans="2:47" s="1" customFormat="1" ht="14.45" customHeight="1" x14ac:dyDescent="0.3">
      <c r="B84" s="27"/>
      <c r="C84" s="24" t="s">
        <v>32</v>
      </c>
      <c r="D84" s="28"/>
      <c r="E84" s="28"/>
      <c r="F84" s="22" t="str">
        <f>IF(E15="","",E15)</f>
        <v xml:space="preserve"> </v>
      </c>
      <c r="G84" s="28"/>
      <c r="H84" s="28"/>
      <c r="I84" s="28"/>
      <c r="J84" s="28"/>
      <c r="K84" s="24" t="s">
        <v>38</v>
      </c>
      <c r="L84" s="28"/>
      <c r="M84" s="186" t="str">
        <f>E21</f>
        <v>Ing. Dana Mlejnková</v>
      </c>
      <c r="N84" s="155"/>
      <c r="O84" s="155"/>
      <c r="P84" s="155"/>
      <c r="Q84" s="155"/>
      <c r="R84" s="29"/>
    </row>
    <row r="85" spans="2:47" s="1" customFormat="1" ht="10.35" customHeight="1" x14ac:dyDescent="0.3">
      <c r="B85" s="27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9"/>
    </row>
    <row r="86" spans="2:47" s="1" customFormat="1" ht="29.25" customHeight="1" x14ac:dyDescent="0.3">
      <c r="B86" s="27"/>
      <c r="C86" s="217" t="s">
        <v>120</v>
      </c>
      <c r="D86" s="216"/>
      <c r="E86" s="216"/>
      <c r="F86" s="216"/>
      <c r="G86" s="216"/>
      <c r="H86" s="95"/>
      <c r="I86" s="95"/>
      <c r="J86" s="95"/>
      <c r="K86" s="95"/>
      <c r="L86" s="95"/>
      <c r="M86" s="95"/>
      <c r="N86" s="217" t="s">
        <v>121</v>
      </c>
      <c r="O86" s="155"/>
      <c r="P86" s="155"/>
      <c r="Q86" s="155"/>
      <c r="R86" s="29"/>
    </row>
    <row r="87" spans="2:47" s="1" customFormat="1" ht="10.35" customHeight="1" x14ac:dyDescent="0.3">
      <c r="B87" s="27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9"/>
    </row>
    <row r="88" spans="2:47" s="1" customFormat="1" ht="29.25" customHeight="1" x14ac:dyDescent="0.3">
      <c r="B88" s="27"/>
      <c r="C88" s="102" t="s">
        <v>122</v>
      </c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154">
        <f>N115</f>
        <v>28673.02</v>
      </c>
      <c r="O88" s="155"/>
      <c r="P88" s="155"/>
      <c r="Q88" s="155"/>
      <c r="R88" s="29"/>
      <c r="AU88" s="13" t="s">
        <v>123</v>
      </c>
    </row>
    <row r="89" spans="2:47" s="6" customFormat="1" ht="24.95" customHeight="1" x14ac:dyDescent="0.3">
      <c r="B89" s="103"/>
      <c r="C89" s="104"/>
      <c r="D89" s="105" t="s">
        <v>313</v>
      </c>
      <c r="E89" s="104"/>
      <c r="F89" s="104"/>
      <c r="G89" s="104"/>
      <c r="H89" s="104"/>
      <c r="I89" s="104"/>
      <c r="J89" s="104"/>
      <c r="K89" s="104"/>
      <c r="L89" s="104"/>
      <c r="M89" s="104"/>
      <c r="N89" s="192">
        <f>N116</f>
        <v>28673.02</v>
      </c>
      <c r="O89" s="212"/>
      <c r="P89" s="212"/>
      <c r="Q89" s="212"/>
      <c r="R89" s="106"/>
    </row>
    <row r="90" spans="2:47" s="7" customFormat="1" ht="19.899999999999999" customHeight="1" x14ac:dyDescent="0.3">
      <c r="B90" s="107"/>
      <c r="C90" s="108"/>
      <c r="D90" s="109" t="s">
        <v>314</v>
      </c>
      <c r="E90" s="108"/>
      <c r="F90" s="108"/>
      <c r="G90" s="108"/>
      <c r="H90" s="108"/>
      <c r="I90" s="108"/>
      <c r="J90" s="108"/>
      <c r="K90" s="108"/>
      <c r="L90" s="108"/>
      <c r="M90" s="108"/>
      <c r="N90" s="213">
        <f>N117</f>
        <v>5135.369999999999</v>
      </c>
      <c r="O90" s="214"/>
      <c r="P90" s="214"/>
      <c r="Q90" s="214"/>
      <c r="R90" s="110"/>
    </row>
    <row r="91" spans="2:47" s="7" customFormat="1" ht="19.899999999999999" customHeight="1" x14ac:dyDescent="0.3">
      <c r="B91" s="107"/>
      <c r="C91" s="108"/>
      <c r="D91" s="109" t="s">
        <v>315</v>
      </c>
      <c r="E91" s="108"/>
      <c r="F91" s="108"/>
      <c r="G91" s="108"/>
      <c r="H91" s="108"/>
      <c r="I91" s="108"/>
      <c r="J91" s="108"/>
      <c r="K91" s="108"/>
      <c r="L91" s="108"/>
      <c r="M91" s="108"/>
      <c r="N91" s="213">
        <f>N129</f>
        <v>279.3</v>
      </c>
      <c r="O91" s="214"/>
      <c r="P91" s="214"/>
      <c r="Q91" s="214"/>
      <c r="R91" s="110"/>
    </row>
    <row r="92" spans="2:47" s="7" customFormat="1" ht="19.899999999999999" customHeight="1" x14ac:dyDescent="0.3">
      <c r="B92" s="107"/>
      <c r="C92" s="108"/>
      <c r="D92" s="109" t="s">
        <v>316</v>
      </c>
      <c r="E92" s="108"/>
      <c r="F92" s="108"/>
      <c r="G92" s="108"/>
      <c r="H92" s="108"/>
      <c r="I92" s="108"/>
      <c r="J92" s="108"/>
      <c r="K92" s="108"/>
      <c r="L92" s="108"/>
      <c r="M92" s="108"/>
      <c r="N92" s="213">
        <f>N133</f>
        <v>464.4</v>
      </c>
      <c r="O92" s="214"/>
      <c r="P92" s="214"/>
      <c r="Q92" s="214"/>
      <c r="R92" s="110"/>
    </row>
    <row r="93" spans="2:47" s="7" customFormat="1" ht="19.899999999999999" customHeight="1" x14ac:dyDescent="0.3">
      <c r="B93" s="107"/>
      <c r="C93" s="108"/>
      <c r="D93" s="109" t="s">
        <v>127</v>
      </c>
      <c r="E93" s="108"/>
      <c r="F93" s="108"/>
      <c r="G93" s="108"/>
      <c r="H93" s="108"/>
      <c r="I93" s="108"/>
      <c r="J93" s="108"/>
      <c r="K93" s="108"/>
      <c r="L93" s="108"/>
      <c r="M93" s="108"/>
      <c r="N93" s="213">
        <f>N135</f>
        <v>13666</v>
      </c>
      <c r="O93" s="214"/>
      <c r="P93" s="214"/>
      <c r="Q93" s="214"/>
      <c r="R93" s="110"/>
    </row>
    <row r="94" spans="2:47" s="7" customFormat="1" ht="19.899999999999999" customHeight="1" x14ac:dyDescent="0.3">
      <c r="B94" s="107"/>
      <c r="C94" s="108"/>
      <c r="D94" s="109" t="s">
        <v>128</v>
      </c>
      <c r="E94" s="108"/>
      <c r="F94" s="108"/>
      <c r="G94" s="108"/>
      <c r="H94" s="108"/>
      <c r="I94" s="108"/>
      <c r="J94" s="108"/>
      <c r="K94" s="108"/>
      <c r="L94" s="108"/>
      <c r="M94" s="108"/>
      <c r="N94" s="213">
        <f>N139</f>
        <v>9127.9500000000007</v>
      </c>
      <c r="O94" s="214"/>
      <c r="P94" s="214"/>
      <c r="Q94" s="214"/>
      <c r="R94" s="110"/>
    </row>
    <row r="95" spans="2:47" s="1" customFormat="1" ht="21.75" customHeight="1" x14ac:dyDescent="0.3">
      <c r="B95" s="27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9"/>
    </row>
    <row r="96" spans="2:47" s="1" customFormat="1" ht="29.25" customHeight="1" x14ac:dyDescent="0.3">
      <c r="B96" s="27"/>
      <c r="C96" s="102" t="s">
        <v>131</v>
      </c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15">
        <v>0</v>
      </c>
      <c r="O96" s="155"/>
      <c r="P96" s="155"/>
      <c r="Q96" s="155"/>
      <c r="R96" s="29"/>
      <c r="T96" s="111"/>
      <c r="U96" s="112" t="s">
        <v>46</v>
      </c>
    </row>
    <row r="97" spans="2:18" s="1" customFormat="1" ht="18" customHeight="1" x14ac:dyDescent="0.3">
      <c r="B97" s="27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9"/>
    </row>
    <row r="98" spans="2:18" s="1" customFormat="1" ht="29.25" customHeight="1" x14ac:dyDescent="0.3">
      <c r="B98" s="27"/>
      <c r="C98" s="94" t="s">
        <v>111</v>
      </c>
      <c r="D98" s="95"/>
      <c r="E98" s="95"/>
      <c r="F98" s="95"/>
      <c r="G98" s="95"/>
      <c r="H98" s="95"/>
      <c r="I98" s="95"/>
      <c r="J98" s="95"/>
      <c r="K98" s="95"/>
      <c r="L98" s="156">
        <f>ROUND(SUM(N88+N96),2)</f>
        <v>28673.02</v>
      </c>
      <c r="M98" s="216"/>
      <c r="N98" s="216"/>
      <c r="O98" s="216"/>
      <c r="P98" s="216"/>
      <c r="Q98" s="216"/>
      <c r="R98" s="29"/>
    </row>
    <row r="99" spans="2:18" s="1" customFormat="1" ht="6.95" customHeight="1" x14ac:dyDescent="0.3">
      <c r="B99" s="51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3"/>
    </row>
    <row r="103" spans="2:18" s="1" customFormat="1" ht="6.95" customHeight="1" x14ac:dyDescent="0.3">
      <c r="B103" s="54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6"/>
    </row>
    <row r="104" spans="2:18" s="1" customFormat="1" ht="36.950000000000003" customHeight="1" x14ac:dyDescent="0.3">
      <c r="B104" s="27"/>
      <c r="C104" s="175" t="s">
        <v>132</v>
      </c>
      <c r="D104" s="155"/>
      <c r="E104" s="155"/>
      <c r="F104" s="155"/>
      <c r="G104" s="155"/>
      <c r="H104" s="155"/>
      <c r="I104" s="155"/>
      <c r="J104" s="155"/>
      <c r="K104" s="155"/>
      <c r="L104" s="155"/>
      <c r="M104" s="155"/>
      <c r="N104" s="155"/>
      <c r="O104" s="155"/>
      <c r="P104" s="155"/>
      <c r="Q104" s="155"/>
      <c r="R104" s="29"/>
    </row>
    <row r="105" spans="2:18" s="1" customFormat="1" ht="6.95" customHeight="1" x14ac:dyDescent="0.3">
      <c r="B105" s="27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9"/>
    </row>
    <row r="106" spans="2:18" s="1" customFormat="1" ht="30" customHeight="1" x14ac:dyDescent="0.3">
      <c r="B106" s="27"/>
      <c r="C106" s="24" t="s">
        <v>15</v>
      </c>
      <c r="D106" s="28"/>
      <c r="E106" s="28"/>
      <c r="F106" s="206" t="str">
        <f>F6</f>
        <v>Parkové úpravy na parcelách 379/1 a 379/2</v>
      </c>
      <c r="G106" s="155"/>
      <c r="H106" s="155"/>
      <c r="I106" s="155"/>
      <c r="J106" s="155"/>
      <c r="K106" s="155"/>
      <c r="L106" s="155"/>
      <c r="M106" s="155"/>
      <c r="N106" s="155"/>
      <c r="O106" s="155"/>
      <c r="P106" s="155"/>
      <c r="Q106" s="28"/>
      <c r="R106" s="29"/>
    </row>
    <row r="107" spans="2:18" s="1" customFormat="1" ht="36.950000000000003" customHeight="1" x14ac:dyDescent="0.3">
      <c r="B107" s="27"/>
      <c r="C107" s="61" t="s">
        <v>115</v>
      </c>
      <c r="D107" s="28"/>
      <c r="E107" s="28"/>
      <c r="F107" s="176" t="str">
        <f>F7</f>
        <v>2016-212-02 - Vsakování</v>
      </c>
      <c r="G107" s="155"/>
      <c r="H107" s="155"/>
      <c r="I107" s="155"/>
      <c r="J107" s="155"/>
      <c r="K107" s="155"/>
      <c r="L107" s="155"/>
      <c r="M107" s="155"/>
      <c r="N107" s="155"/>
      <c r="O107" s="155"/>
      <c r="P107" s="155"/>
      <c r="Q107" s="28"/>
      <c r="R107" s="29"/>
    </row>
    <row r="108" spans="2:18" s="1" customFormat="1" ht="6.95" customHeight="1" x14ac:dyDescent="0.3">
      <c r="B108" s="27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9"/>
    </row>
    <row r="109" spans="2:18" s="1" customFormat="1" ht="18" customHeight="1" x14ac:dyDescent="0.3">
      <c r="B109" s="27"/>
      <c r="C109" s="24" t="s">
        <v>21</v>
      </c>
      <c r="D109" s="28"/>
      <c r="E109" s="28"/>
      <c r="F109" s="22" t="str">
        <f>F9</f>
        <v>Nad Studánkou, parc.č. 379/1 a 379/2, Světice</v>
      </c>
      <c r="G109" s="28"/>
      <c r="H109" s="28"/>
      <c r="I109" s="28"/>
      <c r="J109" s="28"/>
      <c r="K109" s="24" t="s">
        <v>23</v>
      </c>
      <c r="L109" s="28"/>
      <c r="M109" s="207" t="str">
        <f>IF(O9="","",O9)</f>
        <v>19. 12. 2016</v>
      </c>
      <c r="N109" s="155"/>
      <c r="O109" s="155"/>
      <c r="P109" s="155"/>
      <c r="Q109" s="28"/>
      <c r="R109" s="29"/>
    </row>
    <row r="110" spans="2:18" s="1" customFormat="1" ht="6.95" customHeight="1" x14ac:dyDescent="0.3">
      <c r="B110" s="27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9"/>
    </row>
    <row r="111" spans="2:18" s="1" customFormat="1" ht="15" x14ac:dyDescent="0.3">
      <c r="B111" s="27"/>
      <c r="C111" s="24" t="s">
        <v>27</v>
      </c>
      <c r="D111" s="28"/>
      <c r="E111" s="28"/>
      <c r="F111" s="22" t="str">
        <f>E12</f>
        <v>Obec Světice, U Hřiště 151, Světice, 251 01 Říčany</v>
      </c>
      <c r="G111" s="28"/>
      <c r="H111" s="28"/>
      <c r="I111" s="28"/>
      <c r="J111" s="28"/>
      <c r="K111" s="24" t="s">
        <v>34</v>
      </c>
      <c r="L111" s="28"/>
      <c r="M111" s="186" t="str">
        <f>E18</f>
        <v>BML, spol. s r. o.Třebohostická 14, Praha 10</v>
      </c>
      <c r="N111" s="155"/>
      <c r="O111" s="155"/>
      <c r="P111" s="155"/>
      <c r="Q111" s="155"/>
      <c r="R111" s="29"/>
    </row>
    <row r="112" spans="2:18" s="1" customFormat="1" ht="14.45" customHeight="1" x14ac:dyDescent="0.3">
      <c r="B112" s="27"/>
      <c r="C112" s="24" t="s">
        <v>32</v>
      </c>
      <c r="D112" s="28"/>
      <c r="E112" s="28"/>
      <c r="F112" s="22" t="str">
        <f>IF(E15="","",E15)</f>
        <v xml:space="preserve"> </v>
      </c>
      <c r="G112" s="28"/>
      <c r="H112" s="28"/>
      <c r="I112" s="28"/>
      <c r="J112" s="28"/>
      <c r="K112" s="24" t="s">
        <v>38</v>
      </c>
      <c r="L112" s="28"/>
      <c r="M112" s="186" t="str">
        <f>E21</f>
        <v>Ing. Dana Mlejnková</v>
      </c>
      <c r="N112" s="155"/>
      <c r="O112" s="155"/>
      <c r="P112" s="155"/>
      <c r="Q112" s="155"/>
      <c r="R112" s="29"/>
    </row>
    <row r="113" spans="2:65" s="1" customFormat="1" ht="10.35" customHeight="1" x14ac:dyDescent="0.3">
      <c r="B113" s="27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9"/>
    </row>
    <row r="114" spans="2:65" s="8" customFormat="1" ht="29.25" customHeight="1" x14ac:dyDescent="0.3">
      <c r="B114" s="113"/>
      <c r="C114" s="114" t="s">
        <v>133</v>
      </c>
      <c r="D114" s="115" t="s">
        <v>134</v>
      </c>
      <c r="E114" s="115" t="s">
        <v>64</v>
      </c>
      <c r="F114" s="208" t="s">
        <v>135</v>
      </c>
      <c r="G114" s="209"/>
      <c r="H114" s="209"/>
      <c r="I114" s="209"/>
      <c r="J114" s="115" t="s">
        <v>136</v>
      </c>
      <c r="K114" s="115" t="s">
        <v>137</v>
      </c>
      <c r="L114" s="210" t="s">
        <v>138</v>
      </c>
      <c r="M114" s="209"/>
      <c r="N114" s="208" t="s">
        <v>121</v>
      </c>
      <c r="O114" s="209"/>
      <c r="P114" s="209"/>
      <c r="Q114" s="211"/>
      <c r="R114" s="116"/>
      <c r="T114" s="68" t="s">
        <v>139</v>
      </c>
      <c r="U114" s="69" t="s">
        <v>46</v>
      </c>
      <c r="V114" s="69" t="s">
        <v>140</v>
      </c>
      <c r="W114" s="69" t="s">
        <v>141</v>
      </c>
      <c r="X114" s="69" t="s">
        <v>142</v>
      </c>
      <c r="Y114" s="69" t="s">
        <v>143</v>
      </c>
      <c r="Z114" s="69" t="s">
        <v>144</v>
      </c>
      <c r="AA114" s="70" t="s">
        <v>145</v>
      </c>
    </row>
    <row r="115" spans="2:65" s="1" customFormat="1" ht="29.25" customHeight="1" x14ac:dyDescent="0.35">
      <c r="B115" s="27"/>
      <c r="C115" s="72" t="s">
        <v>117</v>
      </c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189">
        <f>BK115</f>
        <v>28673.02</v>
      </c>
      <c r="O115" s="190"/>
      <c r="P115" s="190"/>
      <c r="Q115" s="190"/>
      <c r="R115" s="29"/>
      <c r="T115" s="71"/>
      <c r="U115" s="43"/>
      <c r="V115" s="43"/>
      <c r="W115" s="117">
        <f>W116</f>
        <v>53.200040000000001</v>
      </c>
      <c r="X115" s="43"/>
      <c r="Y115" s="117">
        <f>Y116</f>
        <v>5.8546010119999998</v>
      </c>
      <c r="Z115" s="43"/>
      <c r="AA115" s="118">
        <f>AA116</f>
        <v>0</v>
      </c>
      <c r="AT115" s="13" t="s">
        <v>81</v>
      </c>
      <c r="AU115" s="13" t="s">
        <v>123</v>
      </c>
      <c r="BK115" s="119">
        <f>BK116</f>
        <v>28673.02</v>
      </c>
    </row>
    <row r="116" spans="2:65" s="9" customFormat="1" ht="37.35" customHeight="1" x14ac:dyDescent="0.35">
      <c r="B116" s="120"/>
      <c r="C116" s="121"/>
      <c r="D116" s="122" t="s">
        <v>313</v>
      </c>
      <c r="E116" s="122"/>
      <c r="F116" s="122"/>
      <c r="G116" s="122"/>
      <c r="H116" s="122"/>
      <c r="I116" s="122"/>
      <c r="J116" s="122"/>
      <c r="K116" s="122"/>
      <c r="L116" s="122"/>
      <c r="M116" s="122"/>
      <c r="N116" s="191">
        <f>BK116</f>
        <v>28673.02</v>
      </c>
      <c r="O116" s="192"/>
      <c r="P116" s="192"/>
      <c r="Q116" s="192"/>
      <c r="R116" s="123"/>
      <c r="T116" s="124"/>
      <c r="U116" s="121"/>
      <c r="V116" s="121"/>
      <c r="W116" s="125">
        <f>W117+W129+W133+W135+W139</f>
        <v>53.200040000000001</v>
      </c>
      <c r="X116" s="121"/>
      <c r="Y116" s="125">
        <f>Y117+Y129+Y133+Y135+Y139</f>
        <v>5.8546010119999998</v>
      </c>
      <c r="Z116" s="121"/>
      <c r="AA116" s="126">
        <f>AA117+AA129+AA133+AA135+AA139</f>
        <v>0</v>
      </c>
      <c r="AR116" s="127" t="s">
        <v>20</v>
      </c>
      <c r="AT116" s="128" t="s">
        <v>81</v>
      </c>
      <c r="AU116" s="128" t="s">
        <v>82</v>
      </c>
      <c r="AY116" s="127" t="s">
        <v>146</v>
      </c>
      <c r="BK116" s="129">
        <f>BK117+BK129+BK133+BK135+BK139</f>
        <v>28673.02</v>
      </c>
    </row>
    <row r="117" spans="2:65" s="9" customFormat="1" ht="19.899999999999999" customHeight="1" x14ac:dyDescent="0.3">
      <c r="B117" s="120"/>
      <c r="C117" s="121"/>
      <c r="D117" s="130" t="s">
        <v>314</v>
      </c>
      <c r="E117" s="130"/>
      <c r="F117" s="130"/>
      <c r="G117" s="130"/>
      <c r="H117" s="130"/>
      <c r="I117" s="130"/>
      <c r="J117" s="130"/>
      <c r="K117" s="130"/>
      <c r="L117" s="130"/>
      <c r="M117" s="130"/>
      <c r="N117" s="193">
        <f>BK117</f>
        <v>5135.369999999999</v>
      </c>
      <c r="O117" s="194"/>
      <c r="P117" s="194"/>
      <c r="Q117" s="194"/>
      <c r="R117" s="123"/>
      <c r="T117" s="124"/>
      <c r="U117" s="121"/>
      <c r="V117" s="121"/>
      <c r="W117" s="125">
        <f>SUM(W118:W128)</f>
        <v>14.444699999999999</v>
      </c>
      <c r="X117" s="121"/>
      <c r="Y117" s="125">
        <f>SUM(Y118:Y128)</f>
        <v>3.78</v>
      </c>
      <c r="Z117" s="121"/>
      <c r="AA117" s="126">
        <f>SUM(AA118:AA128)</f>
        <v>0</v>
      </c>
      <c r="AR117" s="127" t="s">
        <v>20</v>
      </c>
      <c r="AT117" s="128" t="s">
        <v>81</v>
      </c>
      <c r="AU117" s="128" t="s">
        <v>20</v>
      </c>
      <c r="AY117" s="127" t="s">
        <v>146</v>
      </c>
      <c r="BK117" s="129">
        <f>SUM(BK118:BK128)</f>
        <v>5135.369999999999</v>
      </c>
    </row>
    <row r="118" spans="2:65" s="1" customFormat="1" ht="31.5" customHeight="1" x14ac:dyDescent="0.3">
      <c r="B118" s="131"/>
      <c r="C118" s="132" t="s">
        <v>20</v>
      </c>
      <c r="D118" s="132" t="s">
        <v>147</v>
      </c>
      <c r="E118" s="133" t="s">
        <v>148</v>
      </c>
      <c r="F118" s="200" t="s">
        <v>149</v>
      </c>
      <c r="G118" s="201"/>
      <c r="H118" s="201"/>
      <c r="I118" s="201"/>
      <c r="J118" s="134" t="s">
        <v>150</v>
      </c>
      <c r="K118" s="135">
        <v>0.9</v>
      </c>
      <c r="L118" s="202">
        <v>29.9</v>
      </c>
      <c r="M118" s="201"/>
      <c r="N118" s="202">
        <f t="shared" ref="N118:N128" si="0">ROUND(L118*K118,2)</f>
        <v>26.91</v>
      </c>
      <c r="O118" s="201"/>
      <c r="P118" s="201"/>
      <c r="Q118" s="201"/>
      <c r="R118" s="136"/>
      <c r="T118" s="137" t="s">
        <v>3</v>
      </c>
      <c r="U118" s="36" t="s">
        <v>47</v>
      </c>
      <c r="V118" s="138">
        <v>9.7000000000000003E-2</v>
      </c>
      <c r="W118" s="138">
        <f t="shared" ref="W118:W128" si="1">V118*K118</f>
        <v>8.7300000000000003E-2</v>
      </c>
      <c r="X118" s="138">
        <v>0</v>
      </c>
      <c r="Y118" s="138">
        <f t="shared" ref="Y118:Y128" si="2">X118*K118</f>
        <v>0</v>
      </c>
      <c r="Z118" s="138">
        <v>0</v>
      </c>
      <c r="AA118" s="139">
        <f t="shared" ref="AA118:AA128" si="3">Z118*K118</f>
        <v>0</v>
      </c>
      <c r="AR118" s="13" t="s">
        <v>151</v>
      </c>
      <c r="AT118" s="13" t="s">
        <v>147</v>
      </c>
      <c r="AU118" s="13" t="s">
        <v>113</v>
      </c>
      <c r="AY118" s="13" t="s">
        <v>146</v>
      </c>
      <c r="BE118" s="140">
        <f t="shared" ref="BE118:BE128" si="4">IF(U118="základní",N118,0)</f>
        <v>26.91</v>
      </c>
      <c r="BF118" s="140">
        <f t="shared" ref="BF118:BF128" si="5">IF(U118="snížená",N118,0)</f>
        <v>0</v>
      </c>
      <c r="BG118" s="140">
        <f t="shared" ref="BG118:BG128" si="6">IF(U118="zákl. přenesená",N118,0)</f>
        <v>0</v>
      </c>
      <c r="BH118" s="140">
        <f t="shared" ref="BH118:BH128" si="7">IF(U118="sníž. přenesená",N118,0)</f>
        <v>0</v>
      </c>
      <c r="BI118" s="140">
        <f t="shared" ref="BI118:BI128" si="8">IF(U118="nulová",N118,0)</f>
        <v>0</v>
      </c>
      <c r="BJ118" s="13" t="s">
        <v>20</v>
      </c>
      <c r="BK118" s="140">
        <f t="shared" ref="BK118:BK128" si="9">ROUND(L118*K118,2)</f>
        <v>26.91</v>
      </c>
      <c r="BL118" s="13" t="s">
        <v>151</v>
      </c>
      <c r="BM118" s="13" t="s">
        <v>317</v>
      </c>
    </row>
    <row r="119" spans="2:65" s="1" customFormat="1" ht="31.5" customHeight="1" x14ac:dyDescent="0.3">
      <c r="B119" s="131"/>
      <c r="C119" s="132" t="s">
        <v>113</v>
      </c>
      <c r="D119" s="132" t="s">
        <v>147</v>
      </c>
      <c r="E119" s="133" t="s">
        <v>231</v>
      </c>
      <c r="F119" s="200" t="s">
        <v>232</v>
      </c>
      <c r="G119" s="201"/>
      <c r="H119" s="201"/>
      <c r="I119" s="201"/>
      <c r="J119" s="134" t="s">
        <v>150</v>
      </c>
      <c r="K119" s="135">
        <v>6.9</v>
      </c>
      <c r="L119" s="202">
        <v>287</v>
      </c>
      <c r="M119" s="201"/>
      <c r="N119" s="202">
        <f t="shared" si="0"/>
        <v>1980.3</v>
      </c>
      <c r="O119" s="201"/>
      <c r="P119" s="201"/>
      <c r="Q119" s="201"/>
      <c r="R119" s="136"/>
      <c r="T119" s="137" t="s">
        <v>3</v>
      </c>
      <c r="U119" s="36" t="s">
        <v>47</v>
      </c>
      <c r="V119" s="138">
        <v>1.1759999999999999</v>
      </c>
      <c r="W119" s="138">
        <f t="shared" si="1"/>
        <v>8.1143999999999998</v>
      </c>
      <c r="X119" s="138">
        <v>0</v>
      </c>
      <c r="Y119" s="138">
        <f t="shared" si="2"/>
        <v>0</v>
      </c>
      <c r="Z119" s="138">
        <v>0</v>
      </c>
      <c r="AA119" s="139">
        <f t="shared" si="3"/>
        <v>0</v>
      </c>
      <c r="AR119" s="13" t="s">
        <v>151</v>
      </c>
      <c r="AT119" s="13" t="s">
        <v>147</v>
      </c>
      <c r="AU119" s="13" t="s">
        <v>113</v>
      </c>
      <c r="AY119" s="13" t="s">
        <v>146</v>
      </c>
      <c r="BE119" s="140">
        <f t="shared" si="4"/>
        <v>1980.3</v>
      </c>
      <c r="BF119" s="140">
        <f t="shared" si="5"/>
        <v>0</v>
      </c>
      <c r="BG119" s="140">
        <f t="shared" si="6"/>
        <v>0</v>
      </c>
      <c r="BH119" s="140">
        <f t="shared" si="7"/>
        <v>0</v>
      </c>
      <c r="BI119" s="140">
        <f t="shared" si="8"/>
        <v>0</v>
      </c>
      <c r="BJ119" s="13" t="s">
        <v>20</v>
      </c>
      <c r="BK119" s="140">
        <f t="shared" si="9"/>
        <v>1980.3</v>
      </c>
      <c r="BL119" s="13" t="s">
        <v>151</v>
      </c>
      <c r="BM119" s="13" t="s">
        <v>318</v>
      </c>
    </row>
    <row r="120" spans="2:65" s="1" customFormat="1" ht="31.5" customHeight="1" x14ac:dyDescent="0.3">
      <c r="B120" s="131"/>
      <c r="C120" s="132" t="s">
        <v>156</v>
      </c>
      <c r="D120" s="132" t="s">
        <v>147</v>
      </c>
      <c r="E120" s="133" t="s">
        <v>235</v>
      </c>
      <c r="F120" s="200" t="s">
        <v>236</v>
      </c>
      <c r="G120" s="201"/>
      <c r="H120" s="201"/>
      <c r="I120" s="201"/>
      <c r="J120" s="134" t="s">
        <v>150</v>
      </c>
      <c r="K120" s="135">
        <v>2.4</v>
      </c>
      <c r="L120" s="202">
        <v>29.4</v>
      </c>
      <c r="M120" s="201"/>
      <c r="N120" s="202">
        <f t="shared" si="0"/>
        <v>70.56</v>
      </c>
      <c r="O120" s="201"/>
      <c r="P120" s="201"/>
      <c r="Q120" s="201"/>
      <c r="R120" s="136"/>
      <c r="T120" s="137" t="s">
        <v>3</v>
      </c>
      <c r="U120" s="36" t="s">
        <v>47</v>
      </c>
      <c r="V120" s="138">
        <v>8.6999999999999994E-2</v>
      </c>
      <c r="W120" s="138">
        <f t="shared" si="1"/>
        <v>0.20879999999999999</v>
      </c>
      <c r="X120" s="138">
        <v>0</v>
      </c>
      <c r="Y120" s="138">
        <f t="shared" si="2"/>
        <v>0</v>
      </c>
      <c r="Z120" s="138">
        <v>0</v>
      </c>
      <c r="AA120" s="139">
        <f t="shared" si="3"/>
        <v>0</v>
      </c>
      <c r="AR120" s="13" t="s">
        <v>151</v>
      </c>
      <c r="AT120" s="13" t="s">
        <v>147</v>
      </c>
      <c r="AU120" s="13" t="s">
        <v>113</v>
      </c>
      <c r="AY120" s="13" t="s">
        <v>146</v>
      </c>
      <c r="BE120" s="140">
        <f t="shared" si="4"/>
        <v>70.56</v>
      </c>
      <c r="BF120" s="140">
        <f t="shared" si="5"/>
        <v>0</v>
      </c>
      <c r="BG120" s="140">
        <f t="shared" si="6"/>
        <v>0</v>
      </c>
      <c r="BH120" s="140">
        <f t="shared" si="7"/>
        <v>0</v>
      </c>
      <c r="BI120" s="140">
        <f t="shared" si="8"/>
        <v>0</v>
      </c>
      <c r="BJ120" s="13" t="s">
        <v>20</v>
      </c>
      <c r="BK120" s="140">
        <f t="shared" si="9"/>
        <v>70.56</v>
      </c>
      <c r="BL120" s="13" t="s">
        <v>151</v>
      </c>
      <c r="BM120" s="13" t="s">
        <v>319</v>
      </c>
    </row>
    <row r="121" spans="2:65" s="1" customFormat="1" ht="31.5" customHeight="1" x14ac:dyDescent="0.3">
      <c r="B121" s="131"/>
      <c r="C121" s="132" t="s">
        <v>151</v>
      </c>
      <c r="D121" s="132" t="s">
        <v>147</v>
      </c>
      <c r="E121" s="133" t="s">
        <v>164</v>
      </c>
      <c r="F121" s="200" t="s">
        <v>165</v>
      </c>
      <c r="G121" s="201"/>
      <c r="H121" s="201"/>
      <c r="I121" s="201"/>
      <c r="J121" s="134" t="s">
        <v>150</v>
      </c>
      <c r="K121" s="135">
        <v>2.4</v>
      </c>
      <c r="L121" s="202">
        <v>257</v>
      </c>
      <c r="M121" s="201"/>
      <c r="N121" s="202">
        <f t="shared" si="0"/>
        <v>616.79999999999995</v>
      </c>
      <c r="O121" s="201"/>
      <c r="P121" s="201"/>
      <c r="Q121" s="201"/>
      <c r="R121" s="136"/>
      <c r="T121" s="137" t="s">
        <v>3</v>
      </c>
      <c r="U121" s="36" t="s">
        <v>47</v>
      </c>
      <c r="V121" s="138">
        <v>8.3000000000000004E-2</v>
      </c>
      <c r="W121" s="138">
        <f t="shared" si="1"/>
        <v>0.19920000000000002</v>
      </c>
      <c r="X121" s="138">
        <v>0</v>
      </c>
      <c r="Y121" s="138">
        <f t="shared" si="2"/>
        <v>0</v>
      </c>
      <c r="Z121" s="138">
        <v>0</v>
      </c>
      <c r="AA121" s="139">
        <f t="shared" si="3"/>
        <v>0</v>
      </c>
      <c r="AR121" s="13" t="s">
        <v>151</v>
      </c>
      <c r="AT121" s="13" t="s">
        <v>147</v>
      </c>
      <c r="AU121" s="13" t="s">
        <v>113</v>
      </c>
      <c r="AY121" s="13" t="s">
        <v>146</v>
      </c>
      <c r="BE121" s="140">
        <f t="shared" si="4"/>
        <v>616.79999999999995</v>
      </c>
      <c r="BF121" s="140">
        <f t="shared" si="5"/>
        <v>0</v>
      </c>
      <c r="BG121" s="140">
        <f t="shared" si="6"/>
        <v>0</v>
      </c>
      <c r="BH121" s="140">
        <f t="shared" si="7"/>
        <v>0</v>
      </c>
      <c r="BI121" s="140">
        <f t="shared" si="8"/>
        <v>0</v>
      </c>
      <c r="BJ121" s="13" t="s">
        <v>20</v>
      </c>
      <c r="BK121" s="140">
        <f t="shared" si="9"/>
        <v>616.79999999999995</v>
      </c>
      <c r="BL121" s="13" t="s">
        <v>151</v>
      </c>
      <c r="BM121" s="13" t="s">
        <v>320</v>
      </c>
    </row>
    <row r="122" spans="2:65" s="1" customFormat="1" ht="44.25" customHeight="1" x14ac:dyDescent="0.3">
      <c r="B122" s="131"/>
      <c r="C122" s="132" t="s">
        <v>163</v>
      </c>
      <c r="D122" s="132" t="s">
        <v>147</v>
      </c>
      <c r="E122" s="133" t="s">
        <v>168</v>
      </c>
      <c r="F122" s="200" t="s">
        <v>169</v>
      </c>
      <c r="G122" s="201"/>
      <c r="H122" s="201"/>
      <c r="I122" s="201"/>
      <c r="J122" s="134" t="s">
        <v>150</v>
      </c>
      <c r="K122" s="135">
        <v>2.4</v>
      </c>
      <c r="L122" s="202">
        <v>20.100000000000001</v>
      </c>
      <c r="M122" s="201"/>
      <c r="N122" s="202">
        <f t="shared" si="0"/>
        <v>48.24</v>
      </c>
      <c r="O122" s="201"/>
      <c r="P122" s="201"/>
      <c r="Q122" s="201"/>
      <c r="R122" s="136"/>
      <c r="T122" s="137" t="s">
        <v>3</v>
      </c>
      <c r="U122" s="36" t="s">
        <v>47</v>
      </c>
      <c r="V122" s="138">
        <v>4.0000000000000001E-3</v>
      </c>
      <c r="W122" s="138">
        <f t="shared" si="1"/>
        <v>9.5999999999999992E-3</v>
      </c>
      <c r="X122" s="138">
        <v>0</v>
      </c>
      <c r="Y122" s="138">
        <f t="shared" si="2"/>
        <v>0</v>
      </c>
      <c r="Z122" s="138">
        <v>0</v>
      </c>
      <c r="AA122" s="139">
        <f t="shared" si="3"/>
        <v>0</v>
      </c>
      <c r="AR122" s="13" t="s">
        <v>151</v>
      </c>
      <c r="AT122" s="13" t="s">
        <v>147</v>
      </c>
      <c r="AU122" s="13" t="s">
        <v>113</v>
      </c>
      <c r="AY122" s="13" t="s">
        <v>146</v>
      </c>
      <c r="BE122" s="140">
        <f t="shared" si="4"/>
        <v>48.24</v>
      </c>
      <c r="BF122" s="140">
        <f t="shared" si="5"/>
        <v>0</v>
      </c>
      <c r="BG122" s="140">
        <f t="shared" si="6"/>
        <v>0</v>
      </c>
      <c r="BH122" s="140">
        <f t="shared" si="7"/>
        <v>0</v>
      </c>
      <c r="BI122" s="140">
        <f t="shared" si="8"/>
        <v>0</v>
      </c>
      <c r="BJ122" s="13" t="s">
        <v>20</v>
      </c>
      <c r="BK122" s="140">
        <f t="shared" si="9"/>
        <v>48.24</v>
      </c>
      <c r="BL122" s="13" t="s">
        <v>151</v>
      </c>
      <c r="BM122" s="13" t="s">
        <v>321</v>
      </c>
    </row>
    <row r="123" spans="2:65" s="1" customFormat="1" ht="22.5" customHeight="1" x14ac:dyDescent="0.3">
      <c r="B123" s="131"/>
      <c r="C123" s="132" t="s">
        <v>167</v>
      </c>
      <c r="D123" s="132" t="s">
        <v>147</v>
      </c>
      <c r="E123" s="133" t="s">
        <v>172</v>
      </c>
      <c r="F123" s="200" t="s">
        <v>173</v>
      </c>
      <c r="G123" s="201"/>
      <c r="H123" s="201"/>
      <c r="I123" s="201"/>
      <c r="J123" s="134" t="s">
        <v>150</v>
      </c>
      <c r="K123" s="135">
        <v>2.4</v>
      </c>
      <c r="L123" s="202">
        <v>159</v>
      </c>
      <c r="M123" s="201"/>
      <c r="N123" s="202">
        <f t="shared" si="0"/>
        <v>381.6</v>
      </c>
      <c r="O123" s="201"/>
      <c r="P123" s="201"/>
      <c r="Q123" s="201"/>
      <c r="R123" s="136"/>
      <c r="T123" s="137" t="s">
        <v>3</v>
      </c>
      <c r="U123" s="36" t="s">
        <v>47</v>
      </c>
      <c r="V123" s="138">
        <v>0.65200000000000002</v>
      </c>
      <c r="W123" s="138">
        <f t="shared" si="1"/>
        <v>1.5648</v>
      </c>
      <c r="X123" s="138">
        <v>0</v>
      </c>
      <c r="Y123" s="138">
        <f t="shared" si="2"/>
        <v>0</v>
      </c>
      <c r="Z123" s="138">
        <v>0</v>
      </c>
      <c r="AA123" s="139">
        <f t="shared" si="3"/>
        <v>0</v>
      </c>
      <c r="AR123" s="13" t="s">
        <v>151</v>
      </c>
      <c r="AT123" s="13" t="s">
        <v>147</v>
      </c>
      <c r="AU123" s="13" t="s">
        <v>113</v>
      </c>
      <c r="AY123" s="13" t="s">
        <v>146</v>
      </c>
      <c r="BE123" s="140">
        <f t="shared" si="4"/>
        <v>381.6</v>
      </c>
      <c r="BF123" s="140">
        <f t="shared" si="5"/>
        <v>0</v>
      </c>
      <c r="BG123" s="140">
        <f t="shared" si="6"/>
        <v>0</v>
      </c>
      <c r="BH123" s="140">
        <f t="shared" si="7"/>
        <v>0</v>
      </c>
      <c r="BI123" s="140">
        <f t="shared" si="8"/>
        <v>0</v>
      </c>
      <c r="BJ123" s="13" t="s">
        <v>20</v>
      </c>
      <c r="BK123" s="140">
        <f t="shared" si="9"/>
        <v>381.6</v>
      </c>
      <c r="BL123" s="13" t="s">
        <v>151</v>
      </c>
      <c r="BM123" s="13" t="s">
        <v>322</v>
      </c>
    </row>
    <row r="124" spans="2:65" s="1" customFormat="1" ht="22.5" customHeight="1" x14ac:dyDescent="0.3">
      <c r="B124" s="131"/>
      <c r="C124" s="132" t="s">
        <v>171</v>
      </c>
      <c r="D124" s="132" t="s">
        <v>147</v>
      </c>
      <c r="E124" s="133" t="s">
        <v>176</v>
      </c>
      <c r="F124" s="200" t="s">
        <v>177</v>
      </c>
      <c r="G124" s="201"/>
      <c r="H124" s="201"/>
      <c r="I124" s="201"/>
      <c r="J124" s="134" t="s">
        <v>150</v>
      </c>
      <c r="K124" s="135">
        <v>2.4</v>
      </c>
      <c r="L124" s="202">
        <v>16.399999999999999</v>
      </c>
      <c r="M124" s="201"/>
      <c r="N124" s="202">
        <f t="shared" si="0"/>
        <v>39.36</v>
      </c>
      <c r="O124" s="201"/>
      <c r="P124" s="201"/>
      <c r="Q124" s="201"/>
      <c r="R124" s="136"/>
      <c r="T124" s="137" t="s">
        <v>3</v>
      </c>
      <c r="U124" s="36" t="s">
        <v>47</v>
      </c>
      <c r="V124" s="138">
        <v>8.9999999999999993E-3</v>
      </c>
      <c r="W124" s="138">
        <f t="shared" si="1"/>
        <v>2.1599999999999998E-2</v>
      </c>
      <c r="X124" s="138">
        <v>0</v>
      </c>
      <c r="Y124" s="138">
        <f t="shared" si="2"/>
        <v>0</v>
      </c>
      <c r="Z124" s="138">
        <v>0</v>
      </c>
      <c r="AA124" s="139">
        <f t="shared" si="3"/>
        <v>0</v>
      </c>
      <c r="AR124" s="13" t="s">
        <v>151</v>
      </c>
      <c r="AT124" s="13" t="s">
        <v>147</v>
      </c>
      <c r="AU124" s="13" t="s">
        <v>113</v>
      </c>
      <c r="AY124" s="13" t="s">
        <v>146</v>
      </c>
      <c r="BE124" s="140">
        <f t="shared" si="4"/>
        <v>39.36</v>
      </c>
      <c r="BF124" s="140">
        <f t="shared" si="5"/>
        <v>0</v>
      </c>
      <c r="BG124" s="140">
        <f t="shared" si="6"/>
        <v>0</v>
      </c>
      <c r="BH124" s="140">
        <f t="shared" si="7"/>
        <v>0</v>
      </c>
      <c r="BI124" s="140">
        <f t="shared" si="8"/>
        <v>0</v>
      </c>
      <c r="BJ124" s="13" t="s">
        <v>20</v>
      </c>
      <c r="BK124" s="140">
        <f t="shared" si="9"/>
        <v>39.36</v>
      </c>
      <c r="BL124" s="13" t="s">
        <v>151</v>
      </c>
      <c r="BM124" s="13" t="s">
        <v>323</v>
      </c>
    </row>
    <row r="125" spans="2:65" s="1" customFormat="1" ht="31.5" customHeight="1" x14ac:dyDescent="0.3">
      <c r="B125" s="131"/>
      <c r="C125" s="132" t="s">
        <v>175</v>
      </c>
      <c r="D125" s="132" t="s">
        <v>147</v>
      </c>
      <c r="E125" s="133" t="s">
        <v>180</v>
      </c>
      <c r="F125" s="200" t="s">
        <v>181</v>
      </c>
      <c r="G125" s="201"/>
      <c r="H125" s="201"/>
      <c r="I125" s="201"/>
      <c r="J125" s="134" t="s">
        <v>182</v>
      </c>
      <c r="K125" s="135">
        <v>3.84</v>
      </c>
      <c r="L125" s="202">
        <v>130</v>
      </c>
      <c r="M125" s="201"/>
      <c r="N125" s="202">
        <f t="shared" si="0"/>
        <v>499.2</v>
      </c>
      <c r="O125" s="201"/>
      <c r="P125" s="201"/>
      <c r="Q125" s="201"/>
      <c r="R125" s="136"/>
      <c r="T125" s="137" t="s">
        <v>3</v>
      </c>
      <c r="U125" s="36" t="s">
        <v>47</v>
      </c>
      <c r="V125" s="138">
        <v>0</v>
      </c>
      <c r="W125" s="138">
        <f t="shared" si="1"/>
        <v>0</v>
      </c>
      <c r="X125" s="138">
        <v>0</v>
      </c>
      <c r="Y125" s="138">
        <f t="shared" si="2"/>
        <v>0</v>
      </c>
      <c r="Z125" s="138">
        <v>0</v>
      </c>
      <c r="AA125" s="139">
        <f t="shared" si="3"/>
        <v>0</v>
      </c>
      <c r="AR125" s="13" t="s">
        <v>151</v>
      </c>
      <c r="AT125" s="13" t="s">
        <v>147</v>
      </c>
      <c r="AU125" s="13" t="s">
        <v>113</v>
      </c>
      <c r="AY125" s="13" t="s">
        <v>146</v>
      </c>
      <c r="BE125" s="140">
        <f t="shared" si="4"/>
        <v>499.2</v>
      </c>
      <c r="BF125" s="140">
        <f t="shared" si="5"/>
        <v>0</v>
      </c>
      <c r="BG125" s="140">
        <f t="shared" si="6"/>
        <v>0</v>
      </c>
      <c r="BH125" s="140">
        <f t="shared" si="7"/>
        <v>0</v>
      </c>
      <c r="BI125" s="140">
        <f t="shared" si="8"/>
        <v>0</v>
      </c>
      <c r="BJ125" s="13" t="s">
        <v>20</v>
      </c>
      <c r="BK125" s="140">
        <f t="shared" si="9"/>
        <v>499.2</v>
      </c>
      <c r="BL125" s="13" t="s">
        <v>151</v>
      </c>
      <c r="BM125" s="13" t="s">
        <v>324</v>
      </c>
    </row>
    <row r="126" spans="2:65" s="1" customFormat="1" ht="31.5" customHeight="1" x14ac:dyDescent="0.3">
      <c r="B126" s="131"/>
      <c r="C126" s="132" t="s">
        <v>179</v>
      </c>
      <c r="D126" s="132" t="s">
        <v>147</v>
      </c>
      <c r="E126" s="133" t="s">
        <v>325</v>
      </c>
      <c r="F126" s="200" t="s">
        <v>326</v>
      </c>
      <c r="G126" s="201"/>
      <c r="H126" s="201"/>
      <c r="I126" s="201"/>
      <c r="J126" s="134" t="s">
        <v>150</v>
      </c>
      <c r="K126" s="135">
        <v>1.8</v>
      </c>
      <c r="L126" s="202">
        <v>333</v>
      </c>
      <c r="M126" s="201"/>
      <c r="N126" s="202">
        <f t="shared" si="0"/>
        <v>599.4</v>
      </c>
      <c r="O126" s="201"/>
      <c r="P126" s="201"/>
      <c r="Q126" s="201"/>
      <c r="R126" s="136"/>
      <c r="T126" s="137" t="s">
        <v>3</v>
      </c>
      <c r="U126" s="36" t="s">
        <v>47</v>
      </c>
      <c r="V126" s="138">
        <v>1.5</v>
      </c>
      <c r="W126" s="138">
        <f t="shared" si="1"/>
        <v>2.7</v>
      </c>
      <c r="X126" s="138">
        <v>0</v>
      </c>
      <c r="Y126" s="138">
        <f t="shared" si="2"/>
        <v>0</v>
      </c>
      <c r="Z126" s="138">
        <v>0</v>
      </c>
      <c r="AA126" s="139">
        <f t="shared" si="3"/>
        <v>0</v>
      </c>
      <c r="AR126" s="13" t="s">
        <v>151</v>
      </c>
      <c r="AT126" s="13" t="s">
        <v>147</v>
      </c>
      <c r="AU126" s="13" t="s">
        <v>113</v>
      </c>
      <c r="AY126" s="13" t="s">
        <v>146</v>
      </c>
      <c r="BE126" s="140">
        <f t="shared" si="4"/>
        <v>599.4</v>
      </c>
      <c r="BF126" s="140">
        <f t="shared" si="5"/>
        <v>0</v>
      </c>
      <c r="BG126" s="140">
        <f t="shared" si="6"/>
        <v>0</v>
      </c>
      <c r="BH126" s="140">
        <f t="shared" si="7"/>
        <v>0</v>
      </c>
      <c r="BI126" s="140">
        <f t="shared" si="8"/>
        <v>0</v>
      </c>
      <c r="BJ126" s="13" t="s">
        <v>20</v>
      </c>
      <c r="BK126" s="140">
        <f t="shared" si="9"/>
        <v>599.4</v>
      </c>
      <c r="BL126" s="13" t="s">
        <v>151</v>
      </c>
      <c r="BM126" s="13" t="s">
        <v>327</v>
      </c>
    </row>
    <row r="127" spans="2:65" s="1" customFormat="1" ht="22.5" customHeight="1" x14ac:dyDescent="0.3">
      <c r="B127" s="131"/>
      <c r="C127" s="141" t="s">
        <v>25</v>
      </c>
      <c r="D127" s="141" t="s">
        <v>201</v>
      </c>
      <c r="E127" s="142" t="s">
        <v>253</v>
      </c>
      <c r="F127" s="203" t="s">
        <v>254</v>
      </c>
      <c r="G127" s="204"/>
      <c r="H127" s="204"/>
      <c r="I127" s="204"/>
      <c r="J127" s="143" t="s">
        <v>182</v>
      </c>
      <c r="K127" s="144">
        <v>3.78</v>
      </c>
      <c r="L127" s="205">
        <v>145</v>
      </c>
      <c r="M127" s="204"/>
      <c r="N127" s="205">
        <f t="shared" si="0"/>
        <v>548.1</v>
      </c>
      <c r="O127" s="201"/>
      <c r="P127" s="201"/>
      <c r="Q127" s="201"/>
      <c r="R127" s="136"/>
      <c r="T127" s="137" t="s">
        <v>3</v>
      </c>
      <c r="U127" s="36" t="s">
        <v>47</v>
      </c>
      <c r="V127" s="138">
        <v>0</v>
      </c>
      <c r="W127" s="138">
        <f t="shared" si="1"/>
        <v>0</v>
      </c>
      <c r="X127" s="138">
        <v>1</v>
      </c>
      <c r="Y127" s="138">
        <f t="shared" si="2"/>
        <v>3.78</v>
      </c>
      <c r="Z127" s="138">
        <v>0</v>
      </c>
      <c r="AA127" s="139">
        <f t="shared" si="3"/>
        <v>0</v>
      </c>
      <c r="AR127" s="13" t="s">
        <v>175</v>
      </c>
      <c r="AT127" s="13" t="s">
        <v>201</v>
      </c>
      <c r="AU127" s="13" t="s">
        <v>113</v>
      </c>
      <c r="AY127" s="13" t="s">
        <v>146</v>
      </c>
      <c r="BE127" s="140">
        <f t="shared" si="4"/>
        <v>548.1</v>
      </c>
      <c r="BF127" s="140">
        <f t="shared" si="5"/>
        <v>0</v>
      </c>
      <c r="BG127" s="140">
        <f t="shared" si="6"/>
        <v>0</v>
      </c>
      <c r="BH127" s="140">
        <f t="shared" si="7"/>
        <v>0</v>
      </c>
      <c r="BI127" s="140">
        <f t="shared" si="8"/>
        <v>0</v>
      </c>
      <c r="BJ127" s="13" t="s">
        <v>20</v>
      </c>
      <c r="BK127" s="140">
        <f t="shared" si="9"/>
        <v>548.1</v>
      </c>
      <c r="BL127" s="13" t="s">
        <v>151</v>
      </c>
      <c r="BM127" s="13" t="s">
        <v>328</v>
      </c>
    </row>
    <row r="128" spans="2:65" s="1" customFormat="1" ht="31.5" customHeight="1" x14ac:dyDescent="0.3">
      <c r="B128" s="131"/>
      <c r="C128" s="132" t="s">
        <v>187</v>
      </c>
      <c r="D128" s="132" t="s">
        <v>147</v>
      </c>
      <c r="E128" s="133" t="s">
        <v>188</v>
      </c>
      <c r="F128" s="200" t="s">
        <v>189</v>
      </c>
      <c r="G128" s="201"/>
      <c r="H128" s="201"/>
      <c r="I128" s="201"/>
      <c r="J128" s="134" t="s">
        <v>190</v>
      </c>
      <c r="K128" s="135">
        <v>4.5</v>
      </c>
      <c r="L128" s="202">
        <v>72.2</v>
      </c>
      <c r="M128" s="201"/>
      <c r="N128" s="202">
        <f t="shared" si="0"/>
        <v>324.89999999999998</v>
      </c>
      <c r="O128" s="201"/>
      <c r="P128" s="201"/>
      <c r="Q128" s="201"/>
      <c r="R128" s="136"/>
      <c r="T128" s="137" t="s">
        <v>3</v>
      </c>
      <c r="U128" s="36" t="s">
        <v>47</v>
      </c>
      <c r="V128" s="138">
        <v>0.34200000000000003</v>
      </c>
      <c r="W128" s="138">
        <f t="shared" si="1"/>
        <v>1.5390000000000001</v>
      </c>
      <c r="X128" s="138">
        <v>0</v>
      </c>
      <c r="Y128" s="138">
        <f t="shared" si="2"/>
        <v>0</v>
      </c>
      <c r="Z128" s="138">
        <v>0</v>
      </c>
      <c r="AA128" s="139">
        <f t="shared" si="3"/>
        <v>0</v>
      </c>
      <c r="AR128" s="13" t="s">
        <v>151</v>
      </c>
      <c r="AT128" s="13" t="s">
        <v>147</v>
      </c>
      <c r="AU128" s="13" t="s">
        <v>113</v>
      </c>
      <c r="AY128" s="13" t="s">
        <v>146</v>
      </c>
      <c r="BE128" s="140">
        <f t="shared" si="4"/>
        <v>324.89999999999998</v>
      </c>
      <c r="BF128" s="140">
        <f t="shared" si="5"/>
        <v>0</v>
      </c>
      <c r="BG128" s="140">
        <f t="shared" si="6"/>
        <v>0</v>
      </c>
      <c r="BH128" s="140">
        <f t="shared" si="7"/>
        <v>0</v>
      </c>
      <c r="BI128" s="140">
        <f t="shared" si="8"/>
        <v>0</v>
      </c>
      <c r="BJ128" s="13" t="s">
        <v>20</v>
      </c>
      <c r="BK128" s="140">
        <f t="shared" si="9"/>
        <v>324.89999999999998</v>
      </c>
      <c r="BL128" s="13" t="s">
        <v>151</v>
      </c>
      <c r="BM128" s="13" t="s">
        <v>329</v>
      </c>
    </row>
    <row r="129" spans="2:65" s="9" customFormat="1" ht="29.85" customHeight="1" x14ac:dyDescent="0.3">
      <c r="B129" s="120"/>
      <c r="C129" s="121"/>
      <c r="D129" s="130" t="s">
        <v>315</v>
      </c>
      <c r="E129" s="130"/>
      <c r="F129" s="130"/>
      <c r="G129" s="130"/>
      <c r="H129" s="130"/>
      <c r="I129" s="130"/>
      <c r="J129" s="130"/>
      <c r="K129" s="130"/>
      <c r="L129" s="130"/>
      <c r="M129" s="130"/>
      <c r="N129" s="195">
        <f>BK129</f>
        <v>279.3</v>
      </c>
      <c r="O129" s="196"/>
      <c r="P129" s="196"/>
      <c r="Q129" s="196"/>
      <c r="R129" s="123"/>
      <c r="T129" s="124"/>
      <c r="U129" s="121"/>
      <c r="V129" s="121"/>
      <c r="W129" s="125">
        <f>SUM(W130:W132)</f>
        <v>0.40500000000000003</v>
      </c>
      <c r="X129" s="121"/>
      <c r="Y129" s="125">
        <f>SUM(Y130:Y132)</f>
        <v>2.3346999999999999E-3</v>
      </c>
      <c r="Z129" s="121"/>
      <c r="AA129" s="126">
        <f>SUM(AA130:AA132)</f>
        <v>0</v>
      </c>
      <c r="AR129" s="127" t="s">
        <v>20</v>
      </c>
      <c r="AT129" s="128" t="s">
        <v>81</v>
      </c>
      <c r="AU129" s="128" t="s">
        <v>20</v>
      </c>
      <c r="AY129" s="127" t="s">
        <v>146</v>
      </c>
      <c r="BK129" s="129">
        <f>SUM(BK130:BK132)</f>
        <v>279.3</v>
      </c>
    </row>
    <row r="130" spans="2:65" s="1" customFormat="1" ht="31.5" customHeight="1" x14ac:dyDescent="0.3">
      <c r="B130" s="131"/>
      <c r="C130" s="132" t="s">
        <v>192</v>
      </c>
      <c r="D130" s="132" t="s">
        <v>147</v>
      </c>
      <c r="E130" s="133" t="s">
        <v>330</v>
      </c>
      <c r="F130" s="200" t="s">
        <v>331</v>
      </c>
      <c r="G130" s="201"/>
      <c r="H130" s="201"/>
      <c r="I130" s="201"/>
      <c r="J130" s="134" t="s">
        <v>190</v>
      </c>
      <c r="K130" s="135">
        <v>5</v>
      </c>
      <c r="L130" s="202">
        <v>21.4</v>
      </c>
      <c r="M130" s="201"/>
      <c r="N130" s="202">
        <f>ROUND(L130*K130,2)</f>
        <v>107</v>
      </c>
      <c r="O130" s="201"/>
      <c r="P130" s="201"/>
      <c r="Q130" s="201"/>
      <c r="R130" s="136"/>
      <c r="T130" s="137" t="s">
        <v>3</v>
      </c>
      <c r="U130" s="36" t="s">
        <v>47</v>
      </c>
      <c r="V130" s="138">
        <v>7.4999999999999997E-2</v>
      </c>
      <c r="W130" s="138">
        <f>V130*K130</f>
        <v>0.375</v>
      </c>
      <c r="X130" s="138">
        <v>1.6694E-4</v>
      </c>
      <c r="Y130" s="138">
        <f>X130*K130</f>
        <v>8.3469999999999996E-4</v>
      </c>
      <c r="Z130" s="138">
        <v>0</v>
      </c>
      <c r="AA130" s="139">
        <f>Z130*K130</f>
        <v>0</v>
      </c>
      <c r="AR130" s="13" t="s">
        <v>151</v>
      </c>
      <c r="AT130" s="13" t="s">
        <v>147</v>
      </c>
      <c r="AU130" s="13" t="s">
        <v>113</v>
      </c>
      <c r="AY130" s="13" t="s">
        <v>146</v>
      </c>
      <c r="BE130" s="140">
        <f>IF(U130="základní",N130,0)</f>
        <v>107</v>
      </c>
      <c r="BF130" s="140">
        <f>IF(U130="snížená",N130,0)</f>
        <v>0</v>
      </c>
      <c r="BG130" s="140">
        <f>IF(U130="zákl. přenesená",N130,0)</f>
        <v>0</v>
      </c>
      <c r="BH130" s="140">
        <f>IF(U130="sníž. přenesená",N130,0)</f>
        <v>0</v>
      </c>
      <c r="BI130" s="140">
        <f>IF(U130="nulová",N130,0)</f>
        <v>0</v>
      </c>
      <c r="BJ130" s="13" t="s">
        <v>20</v>
      </c>
      <c r="BK130" s="140">
        <f>ROUND(L130*K130,2)</f>
        <v>107</v>
      </c>
      <c r="BL130" s="13" t="s">
        <v>151</v>
      </c>
      <c r="BM130" s="13" t="s">
        <v>332</v>
      </c>
    </row>
    <row r="131" spans="2:65" s="1" customFormat="1" ht="31.5" customHeight="1" x14ac:dyDescent="0.3">
      <c r="B131" s="131"/>
      <c r="C131" s="141" t="s">
        <v>196</v>
      </c>
      <c r="D131" s="141" t="s">
        <v>201</v>
      </c>
      <c r="E131" s="142" t="s">
        <v>333</v>
      </c>
      <c r="F131" s="203" t="s">
        <v>334</v>
      </c>
      <c r="G131" s="204"/>
      <c r="H131" s="204"/>
      <c r="I131" s="204"/>
      <c r="J131" s="143" t="s">
        <v>190</v>
      </c>
      <c r="K131" s="144">
        <v>5</v>
      </c>
      <c r="L131" s="205">
        <v>26.9</v>
      </c>
      <c r="M131" s="204"/>
      <c r="N131" s="205">
        <f>ROUND(L131*K131,2)</f>
        <v>134.5</v>
      </c>
      <c r="O131" s="201"/>
      <c r="P131" s="201"/>
      <c r="Q131" s="201"/>
      <c r="R131" s="136"/>
      <c r="T131" s="137" t="s">
        <v>3</v>
      </c>
      <c r="U131" s="36" t="s">
        <v>47</v>
      </c>
      <c r="V131" s="138">
        <v>0</v>
      </c>
      <c r="W131" s="138">
        <f>V131*K131</f>
        <v>0</v>
      </c>
      <c r="X131" s="138">
        <v>2.9999999999999997E-4</v>
      </c>
      <c r="Y131" s="138">
        <f>X131*K131</f>
        <v>1.4999999999999998E-3</v>
      </c>
      <c r="Z131" s="138">
        <v>0</v>
      </c>
      <c r="AA131" s="139">
        <f>Z131*K131</f>
        <v>0</v>
      </c>
      <c r="AR131" s="13" t="s">
        <v>175</v>
      </c>
      <c r="AT131" s="13" t="s">
        <v>201</v>
      </c>
      <c r="AU131" s="13" t="s">
        <v>113</v>
      </c>
      <c r="AY131" s="13" t="s">
        <v>146</v>
      </c>
      <c r="BE131" s="140">
        <f>IF(U131="základní",N131,0)</f>
        <v>134.5</v>
      </c>
      <c r="BF131" s="140">
        <f>IF(U131="snížená",N131,0)</f>
        <v>0</v>
      </c>
      <c r="BG131" s="140">
        <f>IF(U131="zákl. přenesená",N131,0)</f>
        <v>0</v>
      </c>
      <c r="BH131" s="140">
        <f>IF(U131="sníž. přenesená",N131,0)</f>
        <v>0</v>
      </c>
      <c r="BI131" s="140">
        <f>IF(U131="nulová",N131,0)</f>
        <v>0</v>
      </c>
      <c r="BJ131" s="13" t="s">
        <v>20</v>
      </c>
      <c r="BK131" s="140">
        <f>ROUND(L131*K131,2)</f>
        <v>134.5</v>
      </c>
      <c r="BL131" s="13" t="s">
        <v>151</v>
      </c>
      <c r="BM131" s="13" t="s">
        <v>335</v>
      </c>
    </row>
    <row r="132" spans="2:65" s="1" customFormat="1" ht="31.5" customHeight="1" x14ac:dyDescent="0.3">
      <c r="B132" s="131"/>
      <c r="C132" s="132" t="s">
        <v>200</v>
      </c>
      <c r="D132" s="132" t="s">
        <v>147</v>
      </c>
      <c r="E132" s="133" t="s">
        <v>193</v>
      </c>
      <c r="F132" s="200" t="s">
        <v>194</v>
      </c>
      <c r="G132" s="201"/>
      <c r="H132" s="201"/>
      <c r="I132" s="201"/>
      <c r="J132" s="134" t="s">
        <v>190</v>
      </c>
      <c r="K132" s="135">
        <v>6</v>
      </c>
      <c r="L132" s="202">
        <v>6.3</v>
      </c>
      <c r="M132" s="201"/>
      <c r="N132" s="202">
        <f>ROUND(L132*K132,2)</f>
        <v>37.799999999999997</v>
      </c>
      <c r="O132" s="201"/>
      <c r="P132" s="201"/>
      <c r="Q132" s="201"/>
      <c r="R132" s="136"/>
      <c r="T132" s="137" t="s">
        <v>3</v>
      </c>
      <c r="U132" s="36" t="s">
        <v>47</v>
      </c>
      <c r="V132" s="138">
        <v>5.0000000000000001E-3</v>
      </c>
      <c r="W132" s="138">
        <f>V132*K132</f>
        <v>0.03</v>
      </c>
      <c r="X132" s="138">
        <v>0</v>
      </c>
      <c r="Y132" s="138">
        <f>X132*K132</f>
        <v>0</v>
      </c>
      <c r="Z132" s="138">
        <v>0</v>
      </c>
      <c r="AA132" s="139">
        <f>Z132*K132</f>
        <v>0</v>
      </c>
      <c r="AR132" s="13" t="s">
        <v>151</v>
      </c>
      <c r="AT132" s="13" t="s">
        <v>147</v>
      </c>
      <c r="AU132" s="13" t="s">
        <v>113</v>
      </c>
      <c r="AY132" s="13" t="s">
        <v>146</v>
      </c>
      <c r="BE132" s="140">
        <f>IF(U132="základní",N132,0)</f>
        <v>37.799999999999997</v>
      </c>
      <c r="BF132" s="140">
        <f>IF(U132="snížená",N132,0)</f>
        <v>0</v>
      </c>
      <c r="BG132" s="140">
        <f>IF(U132="zákl. přenesená",N132,0)</f>
        <v>0</v>
      </c>
      <c r="BH132" s="140">
        <f>IF(U132="sníž. přenesená",N132,0)</f>
        <v>0</v>
      </c>
      <c r="BI132" s="140">
        <f>IF(U132="nulová",N132,0)</f>
        <v>0</v>
      </c>
      <c r="BJ132" s="13" t="s">
        <v>20</v>
      </c>
      <c r="BK132" s="140">
        <f>ROUND(L132*K132,2)</f>
        <v>37.799999999999997</v>
      </c>
      <c r="BL132" s="13" t="s">
        <v>151</v>
      </c>
      <c r="BM132" s="13" t="s">
        <v>336</v>
      </c>
    </row>
    <row r="133" spans="2:65" s="9" customFormat="1" ht="29.85" customHeight="1" x14ac:dyDescent="0.3">
      <c r="B133" s="120"/>
      <c r="C133" s="121"/>
      <c r="D133" s="130" t="s">
        <v>316</v>
      </c>
      <c r="E133" s="130"/>
      <c r="F133" s="130"/>
      <c r="G133" s="130"/>
      <c r="H133" s="130"/>
      <c r="I133" s="130"/>
      <c r="J133" s="130"/>
      <c r="K133" s="130"/>
      <c r="L133" s="130"/>
      <c r="M133" s="130"/>
      <c r="N133" s="195">
        <f>BK133</f>
        <v>464.4</v>
      </c>
      <c r="O133" s="196"/>
      <c r="P133" s="196"/>
      <c r="Q133" s="196"/>
      <c r="R133" s="123"/>
      <c r="T133" s="124"/>
      <c r="U133" s="121"/>
      <c r="V133" s="121"/>
      <c r="W133" s="125">
        <f>W134</f>
        <v>0.7901999999999999</v>
      </c>
      <c r="X133" s="121"/>
      <c r="Y133" s="125">
        <f>Y134</f>
        <v>1.1344620000000001</v>
      </c>
      <c r="Z133" s="121"/>
      <c r="AA133" s="126">
        <f>AA134</f>
        <v>0</v>
      </c>
      <c r="AR133" s="127" t="s">
        <v>20</v>
      </c>
      <c r="AT133" s="128" t="s">
        <v>81</v>
      </c>
      <c r="AU133" s="128" t="s">
        <v>20</v>
      </c>
      <c r="AY133" s="127" t="s">
        <v>146</v>
      </c>
      <c r="BK133" s="129">
        <f>BK134</f>
        <v>464.4</v>
      </c>
    </row>
    <row r="134" spans="2:65" s="1" customFormat="1" ht="22.5" customHeight="1" x14ac:dyDescent="0.3">
      <c r="B134" s="131"/>
      <c r="C134" s="132" t="s">
        <v>9</v>
      </c>
      <c r="D134" s="132" t="s">
        <v>147</v>
      </c>
      <c r="E134" s="133" t="s">
        <v>337</v>
      </c>
      <c r="F134" s="200" t="s">
        <v>338</v>
      </c>
      <c r="G134" s="201"/>
      <c r="H134" s="201"/>
      <c r="I134" s="201"/>
      <c r="J134" s="134" t="s">
        <v>150</v>
      </c>
      <c r="K134" s="135">
        <v>0.6</v>
      </c>
      <c r="L134" s="202">
        <v>774</v>
      </c>
      <c r="M134" s="201"/>
      <c r="N134" s="202">
        <f>ROUND(L134*K134,2)</f>
        <v>464.4</v>
      </c>
      <c r="O134" s="201"/>
      <c r="P134" s="201"/>
      <c r="Q134" s="201"/>
      <c r="R134" s="136"/>
      <c r="T134" s="137" t="s">
        <v>3</v>
      </c>
      <c r="U134" s="36" t="s">
        <v>47</v>
      </c>
      <c r="V134" s="138">
        <v>1.3169999999999999</v>
      </c>
      <c r="W134" s="138">
        <f>V134*K134</f>
        <v>0.7901999999999999</v>
      </c>
      <c r="X134" s="138">
        <v>1.8907700000000001</v>
      </c>
      <c r="Y134" s="138">
        <f>X134*K134</f>
        <v>1.1344620000000001</v>
      </c>
      <c r="Z134" s="138">
        <v>0</v>
      </c>
      <c r="AA134" s="139">
        <f>Z134*K134</f>
        <v>0</v>
      </c>
      <c r="AR134" s="13" t="s">
        <v>151</v>
      </c>
      <c r="AT134" s="13" t="s">
        <v>147</v>
      </c>
      <c r="AU134" s="13" t="s">
        <v>113</v>
      </c>
      <c r="AY134" s="13" t="s">
        <v>146</v>
      </c>
      <c r="BE134" s="140">
        <f>IF(U134="základní",N134,0)</f>
        <v>464.4</v>
      </c>
      <c r="BF134" s="140">
        <f>IF(U134="snížená",N134,0)</f>
        <v>0</v>
      </c>
      <c r="BG134" s="140">
        <f>IF(U134="zákl. přenesená",N134,0)</f>
        <v>0</v>
      </c>
      <c r="BH134" s="140">
        <f>IF(U134="sníž. přenesená",N134,0)</f>
        <v>0</v>
      </c>
      <c r="BI134" s="140">
        <f>IF(U134="nulová",N134,0)</f>
        <v>0</v>
      </c>
      <c r="BJ134" s="13" t="s">
        <v>20</v>
      </c>
      <c r="BK134" s="140">
        <f>ROUND(L134*K134,2)</f>
        <v>464.4</v>
      </c>
      <c r="BL134" s="13" t="s">
        <v>151</v>
      </c>
      <c r="BM134" s="13" t="s">
        <v>339</v>
      </c>
    </row>
    <row r="135" spans="2:65" s="9" customFormat="1" ht="29.85" customHeight="1" x14ac:dyDescent="0.3">
      <c r="B135" s="120"/>
      <c r="C135" s="121"/>
      <c r="D135" s="130" t="s">
        <v>127</v>
      </c>
      <c r="E135" s="130"/>
      <c r="F135" s="130"/>
      <c r="G135" s="130"/>
      <c r="H135" s="130"/>
      <c r="I135" s="130"/>
      <c r="J135" s="130"/>
      <c r="K135" s="130"/>
      <c r="L135" s="130"/>
      <c r="M135" s="130"/>
      <c r="N135" s="195">
        <f>BK135</f>
        <v>13666</v>
      </c>
      <c r="O135" s="196"/>
      <c r="P135" s="196"/>
      <c r="Q135" s="196"/>
      <c r="R135" s="123"/>
      <c r="T135" s="124"/>
      <c r="U135" s="121"/>
      <c r="V135" s="121"/>
      <c r="W135" s="125">
        <f>SUM(W136:W138)</f>
        <v>23.11</v>
      </c>
      <c r="X135" s="121"/>
      <c r="Y135" s="125">
        <f>SUM(Y136:Y138)</f>
        <v>0.93780431200000003</v>
      </c>
      <c r="Z135" s="121"/>
      <c r="AA135" s="126">
        <f>SUM(AA136:AA138)</f>
        <v>0</v>
      </c>
      <c r="AR135" s="127" t="s">
        <v>20</v>
      </c>
      <c r="AT135" s="128" t="s">
        <v>81</v>
      </c>
      <c r="AU135" s="128" t="s">
        <v>20</v>
      </c>
      <c r="AY135" s="127" t="s">
        <v>146</v>
      </c>
      <c r="BK135" s="129">
        <f>SUM(BK136:BK138)</f>
        <v>13666</v>
      </c>
    </row>
    <row r="136" spans="2:65" s="1" customFormat="1" ht="31.5" customHeight="1" x14ac:dyDescent="0.3">
      <c r="B136" s="131"/>
      <c r="C136" s="132" t="s">
        <v>208</v>
      </c>
      <c r="D136" s="132" t="s">
        <v>147</v>
      </c>
      <c r="E136" s="133" t="s">
        <v>340</v>
      </c>
      <c r="F136" s="200" t="s">
        <v>341</v>
      </c>
      <c r="G136" s="201"/>
      <c r="H136" s="201"/>
      <c r="I136" s="201"/>
      <c r="J136" s="134" t="s">
        <v>269</v>
      </c>
      <c r="K136" s="135">
        <v>10</v>
      </c>
      <c r="L136" s="202">
        <v>167</v>
      </c>
      <c r="M136" s="201"/>
      <c r="N136" s="202">
        <f>ROUND(L136*K136,2)</f>
        <v>1670</v>
      </c>
      <c r="O136" s="201"/>
      <c r="P136" s="201"/>
      <c r="Q136" s="201"/>
      <c r="R136" s="136"/>
      <c r="T136" s="137" t="s">
        <v>3</v>
      </c>
      <c r="U136" s="36" t="s">
        <v>47</v>
      </c>
      <c r="V136" s="138">
        <v>0.20699999999999999</v>
      </c>
      <c r="W136" s="138">
        <f>V136*K136</f>
        <v>2.0699999999999998</v>
      </c>
      <c r="X136" s="138">
        <v>1.77085E-3</v>
      </c>
      <c r="Y136" s="138">
        <f>X136*K136</f>
        <v>1.7708500000000002E-2</v>
      </c>
      <c r="Z136" s="138">
        <v>0</v>
      </c>
      <c r="AA136" s="139">
        <f>Z136*K136</f>
        <v>0</v>
      </c>
      <c r="AR136" s="13" t="s">
        <v>151</v>
      </c>
      <c r="AT136" s="13" t="s">
        <v>147</v>
      </c>
      <c r="AU136" s="13" t="s">
        <v>113</v>
      </c>
      <c r="AY136" s="13" t="s">
        <v>146</v>
      </c>
      <c r="BE136" s="140">
        <f>IF(U136="základní",N136,0)</f>
        <v>1670</v>
      </c>
      <c r="BF136" s="140">
        <f>IF(U136="snížená",N136,0)</f>
        <v>0</v>
      </c>
      <c r="BG136" s="140">
        <f>IF(U136="zákl. přenesená",N136,0)</f>
        <v>0</v>
      </c>
      <c r="BH136" s="140">
        <f>IF(U136="sníž. přenesená",N136,0)</f>
        <v>0</v>
      </c>
      <c r="BI136" s="140">
        <f>IF(U136="nulová",N136,0)</f>
        <v>0</v>
      </c>
      <c r="BJ136" s="13" t="s">
        <v>20</v>
      </c>
      <c r="BK136" s="140">
        <f>ROUND(L136*K136,2)</f>
        <v>1670</v>
      </c>
      <c r="BL136" s="13" t="s">
        <v>151</v>
      </c>
      <c r="BM136" s="13" t="s">
        <v>342</v>
      </c>
    </row>
    <row r="137" spans="2:65" s="1" customFormat="1" ht="22.5" customHeight="1" x14ac:dyDescent="0.3">
      <c r="B137" s="131"/>
      <c r="C137" s="132" t="s">
        <v>212</v>
      </c>
      <c r="D137" s="132" t="s">
        <v>147</v>
      </c>
      <c r="E137" s="133" t="s">
        <v>343</v>
      </c>
      <c r="F137" s="200" t="s">
        <v>344</v>
      </c>
      <c r="G137" s="201"/>
      <c r="H137" s="201"/>
      <c r="I137" s="201"/>
      <c r="J137" s="134" t="s">
        <v>269</v>
      </c>
      <c r="K137" s="135">
        <v>10</v>
      </c>
      <c r="L137" s="202">
        <v>13.6</v>
      </c>
      <c r="M137" s="201"/>
      <c r="N137" s="202">
        <f>ROUND(L137*K137,2)</f>
        <v>136</v>
      </c>
      <c r="O137" s="201"/>
      <c r="P137" s="201"/>
      <c r="Q137" s="201"/>
      <c r="R137" s="136"/>
      <c r="T137" s="137" t="s">
        <v>3</v>
      </c>
      <c r="U137" s="36" t="s">
        <v>47</v>
      </c>
      <c r="V137" s="138">
        <v>4.3999999999999997E-2</v>
      </c>
      <c r="W137" s="138">
        <f>V137*K137</f>
        <v>0.43999999999999995</v>
      </c>
      <c r="X137" s="138">
        <v>0</v>
      </c>
      <c r="Y137" s="138">
        <f>X137*K137</f>
        <v>0</v>
      </c>
      <c r="Z137" s="138">
        <v>0</v>
      </c>
      <c r="AA137" s="139">
        <f>Z137*K137</f>
        <v>0</v>
      </c>
      <c r="AR137" s="13" t="s">
        <v>151</v>
      </c>
      <c r="AT137" s="13" t="s">
        <v>147</v>
      </c>
      <c r="AU137" s="13" t="s">
        <v>113</v>
      </c>
      <c r="AY137" s="13" t="s">
        <v>146</v>
      </c>
      <c r="BE137" s="140">
        <f>IF(U137="základní",N137,0)</f>
        <v>136</v>
      </c>
      <c r="BF137" s="140">
        <f>IF(U137="snížená",N137,0)</f>
        <v>0</v>
      </c>
      <c r="BG137" s="140">
        <f>IF(U137="zákl. přenesená",N137,0)</f>
        <v>0</v>
      </c>
      <c r="BH137" s="140">
        <f>IF(U137="sníž. přenesená",N137,0)</f>
        <v>0</v>
      </c>
      <c r="BI137" s="140">
        <f>IF(U137="nulová",N137,0)</f>
        <v>0</v>
      </c>
      <c r="BJ137" s="13" t="s">
        <v>20</v>
      </c>
      <c r="BK137" s="140">
        <f>ROUND(L137*K137,2)</f>
        <v>136</v>
      </c>
      <c r="BL137" s="13" t="s">
        <v>151</v>
      </c>
      <c r="BM137" s="13" t="s">
        <v>345</v>
      </c>
    </row>
    <row r="138" spans="2:65" s="1" customFormat="1" ht="31.5" customHeight="1" x14ac:dyDescent="0.3">
      <c r="B138" s="131"/>
      <c r="C138" s="132" t="s">
        <v>217</v>
      </c>
      <c r="D138" s="132" t="s">
        <v>147</v>
      </c>
      <c r="E138" s="133" t="s">
        <v>292</v>
      </c>
      <c r="F138" s="200" t="s">
        <v>293</v>
      </c>
      <c r="G138" s="201"/>
      <c r="H138" s="201"/>
      <c r="I138" s="201"/>
      <c r="J138" s="134" t="s">
        <v>215</v>
      </c>
      <c r="K138" s="135">
        <v>2</v>
      </c>
      <c r="L138" s="202">
        <v>5930</v>
      </c>
      <c r="M138" s="201"/>
      <c r="N138" s="202">
        <f>ROUND(L138*K138,2)</f>
        <v>11860</v>
      </c>
      <c r="O138" s="201"/>
      <c r="P138" s="201"/>
      <c r="Q138" s="201"/>
      <c r="R138" s="136"/>
      <c r="T138" s="137" t="s">
        <v>3</v>
      </c>
      <c r="U138" s="36" t="s">
        <v>47</v>
      </c>
      <c r="V138" s="138">
        <v>10.3</v>
      </c>
      <c r="W138" s="138">
        <f>V138*K138</f>
        <v>20.6</v>
      </c>
      <c r="X138" s="138">
        <v>0.46004790600000001</v>
      </c>
      <c r="Y138" s="138">
        <f>X138*K138</f>
        <v>0.92009581200000001</v>
      </c>
      <c r="Z138" s="138">
        <v>0</v>
      </c>
      <c r="AA138" s="139">
        <f>Z138*K138</f>
        <v>0</v>
      </c>
      <c r="AR138" s="13" t="s">
        <v>151</v>
      </c>
      <c r="AT138" s="13" t="s">
        <v>147</v>
      </c>
      <c r="AU138" s="13" t="s">
        <v>113</v>
      </c>
      <c r="AY138" s="13" t="s">
        <v>146</v>
      </c>
      <c r="BE138" s="140">
        <f>IF(U138="základní",N138,0)</f>
        <v>11860</v>
      </c>
      <c r="BF138" s="140">
        <f>IF(U138="snížená",N138,0)</f>
        <v>0</v>
      </c>
      <c r="BG138" s="140">
        <f>IF(U138="zákl. přenesená",N138,0)</f>
        <v>0</v>
      </c>
      <c r="BH138" s="140">
        <f>IF(U138="sníž. přenesená",N138,0)</f>
        <v>0</v>
      </c>
      <c r="BI138" s="140">
        <f>IF(U138="nulová",N138,0)</f>
        <v>0</v>
      </c>
      <c r="BJ138" s="13" t="s">
        <v>20</v>
      </c>
      <c r="BK138" s="140">
        <f>ROUND(L138*K138,2)</f>
        <v>11860</v>
      </c>
      <c r="BL138" s="13" t="s">
        <v>151</v>
      </c>
      <c r="BM138" s="13" t="s">
        <v>346</v>
      </c>
    </row>
    <row r="139" spans="2:65" s="9" customFormat="1" ht="29.85" customHeight="1" x14ac:dyDescent="0.3">
      <c r="B139" s="120"/>
      <c r="C139" s="121"/>
      <c r="D139" s="130" t="s">
        <v>128</v>
      </c>
      <c r="E139" s="130"/>
      <c r="F139" s="130"/>
      <c r="G139" s="130"/>
      <c r="H139" s="130"/>
      <c r="I139" s="130"/>
      <c r="J139" s="130"/>
      <c r="K139" s="130"/>
      <c r="L139" s="130"/>
      <c r="M139" s="130"/>
      <c r="N139" s="195">
        <f>BK139</f>
        <v>9127.9500000000007</v>
      </c>
      <c r="O139" s="196"/>
      <c r="P139" s="196"/>
      <c r="Q139" s="196"/>
      <c r="R139" s="123"/>
      <c r="T139" s="124"/>
      <c r="U139" s="121"/>
      <c r="V139" s="121"/>
      <c r="W139" s="125">
        <f>SUM(W140:W141)</f>
        <v>14.450140000000001</v>
      </c>
      <c r="X139" s="121"/>
      <c r="Y139" s="125">
        <f>SUM(Y140:Y141)</f>
        <v>0</v>
      </c>
      <c r="Z139" s="121"/>
      <c r="AA139" s="126">
        <f>SUM(AA140:AA141)</f>
        <v>0</v>
      </c>
      <c r="AR139" s="127" t="s">
        <v>20</v>
      </c>
      <c r="AT139" s="128" t="s">
        <v>81</v>
      </c>
      <c r="AU139" s="128" t="s">
        <v>20</v>
      </c>
      <c r="AY139" s="127" t="s">
        <v>146</v>
      </c>
      <c r="BK139" s="129">
        <f>SUM(BK140:BK141)</f>
        <v>9127.9500000000007</v>
      </c>
    </row>
    <row r="140" spans="2:65" s="1" customFormat="1" ht="31.5" customHeight="1" x14ac:dyDescent="0.3">
      <c r="B140" s="131"/>
      <c r="C140" s="132" t="s">
        <v>221</v>
      </c>
      <c r="D140" s="132" t="s">
        <v>147</v>
      </c>
      <c r="E140" s="133" t="s">
        <v>296</v>
      </c>
      <c r="F140" s="200" t="s">
        <v>297</v>
      </c>
      <c r="G140" s="201"/>
      <c r="H140" s="201"/>
      <c r="I140" s="201"/>
      <c r="J140" s="134" t="s">
        <v>182</v>
      </c>
      <c r="K140" s="135">
        <v>5.8550000000000004</v>
      </c>
      <c r="L140" s="202">
        <v>841</v>
      </c>
      <c r="M140" s="201"/>
      <c r="N140" s="202">
        <f>ROUND(L140*K140,2)</f>
        <v>4924.0600000000004</v>
      </c>
      <c r="O140" s="201"/>
      <c r="P140" s="201"/>
      <c r="Q140" s="201"/>
      <c r="R140" s="136"/>
      <c r="T140" s="137" t="s">
        <v>3</v>
      </c>
      <c r="U140" s="36" t="s">
        <v>47</v>
      </c>
      <c r="V140" s="138">
        <v>1.48</v>
      </c>
      <c r="W140" s="138">
        <f>V140*K140</f>
        <v>8.6654</v>
      </c>
      <c r="X140" s="138">
        <v>0</v>
      </c>
      <c r="Y140" s="138">
        <f>X140*K140</f>
        <v>0</v>
      </c>
      <c r="Z140" s="138">
        <v>0</v>
      </c>
      <c r="AA140" s="139">
        <f>Z140*K140</f>
        <v>0</v>
      </c>
      <c r="AR140" s="13" t="s">
        <v>151</v>
      </c>
      <c r="AT140" s="13" t="s">
        <v>147</v>
      </c>
      <c r="AU140" s="13" t="s">
        <v>113</v>
      </c>
      <c r="AY140" s="13" t="s">
        <v>146</v>
      </c>
      <c r="BE140" s="140">
        <f>IF(U140="základní",N140,0)</f>
        <v>4924.0600000000004</v>
      </c>
      <c r="BF140" s="140">
        <f>IF(U140="snížená",N140,0)</f>
        <v>0</v>
      </c>
      <c r="BG140" s="140">
        <f>IF(U140="zákl. přenesená",N140,0)</f>
        <v>0</v>
      </c>
      <c r="BH140" s="140">
        <f>IF(U140="sníž. přenesená",N140,0)</f>
        <v>0</v>
      </c>
      <c r="BI140" s="140">
        <f>IF(U140="nulová",N140,0)</f>
        <v>0</v>
      </c>
      <c r="BJ140" s="13" t="s">
        <v>20</v>
      </c>
      <c r="BK140" s="140">
        <f>ROUND(L140*K140,2)</f>
        <v>4924.0600000000004</v>
      </c>
      <c r="BL140" s="13" t="s">
        <v>151</v>
      </c>
      <c r="BM140" s="13" t="s">
        <v>347</v>
      </c>
    </row>
    <row r="141" spans="2:65" s="1" customFormat="1" ht="44.25" customHeight="1" x14ac:dyDescent="0.3">
      <c r="B141" s="131"/>
      <c r="C141" s="132" t="s">
        <v>225</v>
      </c>
      <c r="D141" s="132" t="s">
        <v>147</v>
      </c>
      <c r="E141" s="133" t="s">
        <v>348</v>
      </c>
      <c r="F141" s="200" t="s">
        <v>349</v>
      </c>
      <c r="G141" s="201"/>
      <c r="H141" s="201"/>
      <c r="I141" s="201"/>
      <c r="J141" s="134" t="s">
        <v>182</v>
      </c>
      <c r="K141" s="135">
        <v>5.8550000000000004</v>
      </c>
      <c r="L141" s="202">
        <v>718</v>
      </c>
      <c r="M141" s="201"/>
      <c r="N141" s="202">
        <f>ROUND(L141*K141,2)</f>
        <v>4203.8900000000003</v>
      </c>
      <c r="O141" s="201"/>
      <c r="P141" s="201"/>
      <c r="Q141" s="201"/>
      <c r="R141" s="136"/>
      <c r="T141" s="137" t="s">
        <v>3</v>
      </c>
      <c r="U141" s="145" t="s">
        <v>47</v>
      </c>
      <c r="V141" s="146">
        <v>0.98799999999999999</v>
      </c>
      <c r="W141" s="146">
        <f>V141*K141</f>
        <v>5.7847400000000002</v>
      </c>
      <c r="X141" s="146">
        <v>0</v>
      </c>
      <c r="Y141" s="146">
        <f>X141*K141</f>
        <v>0</v>
      </c>
      <c r="Z141" s="146">
        <v>0</v>
      </c>
      <c r="AA141" s="147">
        <f>Z141*K141</f>
        <v>0</v>
      </c>
      <c r="AR141" s="13" t="s">
        <v>151</v>
      </c>
      <c r="AT141" s="13" t="s">
        <v>147</v>
      </c>
      <c r="AU141" s="13" t="s">
        <v>113</v>
      </c>
      <c r="AY141" s="13" t="s">
        <v>146</v>
      </c>
      <c r="BE141" s="140">
        <f>IF(U141="základní",N141,0)</f>
        <v>4203.8900000000003</v>
      </c>
      <c r="BF141" s="140">
        <f>IF(U141="snížená",N141,0)</f>
        <v>0</v>
      </c>
      <c r="BG141" s="140">
        <f>IF(U141="zákl. přenesená",N141,0)</f>
        <v>0</v>
      </c>
      <c r="BH141" s="140">
        <f>IF(U141="sníž. přenesená",N141,0)</f>
        <v>0</v>
      </c>
      <c r="BI141" s="140">
        <f>IF(U141="nulová",N141,0)</f>
        <v>0</v>
      </c>
      <c r="BJ141" s="13" t="s">
        <v>20</v>
      </c>
      <c r="BK141" s="140">
        <f>ROUND(L141*K141,2)</f>
        <v>4203.8900000000003</v>
      </c>
      <c r="BL141" s="13" t="s">
        <v>151</v>
      </c>
      <c r="BM141" s="13" t="s">
        <v>350</v>
      </c>
    </row>
    <row r="142" spans="2:65" s="1" customFormat="1" ht="6.95" customHeight="1" x14ac:dyDescent="0.3">
      <c r="B142" s="51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3"/>
    </row>
  </sheetData>
  <mergeCells count="123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6:Q96"/>
    <mergeCell ref="L98:Q98"/>
    <mergeCell ref="C104:Q104"/>
    <mergeCell ref="F106:P106"/>
    <mergeCell ref="F107:P107"/>
    <mergeCell ref="M109:P109"/>
    <mergeCell ref="M111:Q111"/>
    <mergeCell ref="M112:Q112"/>
    <mergeCell ref="F114:I114"/>
    <mergeCell ref="L114:M114"/>
    <mergeCell ref="N114:Q114"/>
    <mergeCell ref="F118:I118"/>
    <mergeCell ref="L118:M118"/>
    <mergeCell ref="N118:Q118"/>
    <mergeCell ref="F119:I119"/>
    <mergeCell ref="L119:M119"/>
    <mergeCell ref="N119:Q119"/>
    <mergeCell ref="F120:I120"/>
    <mergeCell ref="L120:M120"/>
    <mergeCell ref="N120:Q120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34:I134"/>
    <mergeCell ref="L134:M134"/>
    <mergeCell ref="N134:Q134"/>
    <mergeCell ref="F136:I136"/>
    <mergeCell ref="L136:M136"/>
    <mergeCell ref="N136:Q136"/>
    <mergeCell ref="F128:I128"/>
    <mergeCell ref="L128:M128"/>
    <mergeCell ref="N128:Q128"/>
    <mergeCell ref="F130:I130"/>
    <mergeCell ref="L130:M130"/>
    <mergeCell ref="N130:Q130"/>
    <mergeCell ref="F131:I131"/>
    <mergeCell ref="L131:M131"/>
    <mergeCell ref="N131:Q131"/>
    <mergeCell ref="H1:K1"/>
    <mergeCell ref="S2:AC2"/>
    <mergeCell ref="F141:I141"/>
    <mergeCell ref="L141:M141"/>
    <mergeCell ref="N141:Q141"/>
    <mergeCell ref="N115:Q115"/>
    <mergeCell ref="N116:Q116"/>
    <mergeCell ref="N117:Q117"/>
    <mergeCell ref="N129:Q129"/>
    <mergeCell ref="N133:Q133"/>
    <mergeCell ref="N135:Q135"/>
    <mergeCell ref="N139:Q139"/>
    <mergeCell ref="F137:I137"/>
    <mergeCell ref="L137:M137"/>
    <mergeCell ref="N137:Q137"/>
    <mergeCell ref="F138:I138"/>
    <mergeCell ref="L138:M138"/>
    <mergeCell ref="N138:Q138"/>
    <mergeCell ref="F140:I140"/>
    <mergeCell ref="L140:M140"/>
    <mergeCell ref="N140:Q140"/>
    <mergeCell ref="F132:I132"/>
    <mergeCell ref="L132:M132"/>
    <mergeCell ref="N132:Q132"/>
  </mergeCells>
  <hyperlinks>
    <hyperlink ref="F1:G1" location="C2" tooltip="Krycí list rozpočtu" display="1) Krycí list rozpočtu" xr:uid="{00000000-0004-0000-0200-000000000000}"/>
    <hyperlink ref="H1:K1" location="C86" tooltip="Rekapitulace rozpočtu" display="2) Rekapitulace rozpočtu" xr:uid="{00000000-0004-0000-0200-000001000000}"/>
    <hyperlink ref="L1" location="C114" tooltip="Rozpočet" display="3) Rozpočet" xr:uid="{00000000-0004-0000-0200-000002000000}"/>
    <hyperlink ref="S1:T1" location="'Rekapitulace stavby'!C2" tooltip="Rekapitulace stavby" display="Rekapitulace stavby" xr:uid="{00000000-0004-0000-0200-000003000000}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N122"/>
  <sheetViews>
    <sheetView showGridLines="0" workbookViewId="0">
      <pane ySplit="1" topLeftCell="A14" activePane="bottomLeft" state="frozen"/>
      <selection pane="bottomLeft" activeCell="M32" sqref="M32:P32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 x14ac:dyDescent="0.3">
      <c r="A1" s="153"/>
      <c r="B1" s="150"/>
      <c r="C1" s="150"/>
      <c r="D1" s="151" t="s">
        <v>1</v>
      </c>
      <c r="E1" s="150"/>
      <c r="F1" s="152" t="s">
        <v>578</v>
      </c>
      <c r="G1" s="152"/>
      <c r="H1" s="199" t="s">
        <v>579</v>
      </c>
      <c r="I1" s="199"/>
      <c r="J1" s="199"/>
      <c r="K1" s="199"/>
      <c r="L1" s="152" t="s">
        <v>580</v>
      </c>
      <c r="M1" s="150"/>
      <c r="N1" s="150"/>
      <c r="O1" s="151" t="s">
        <v>112</v>
      </c>
      <c r="P1" s="150"/>
      <c r="Q1" s="150"/>
      <c r="R1" s="150"/>
      <c r="S1" s="152" t="s">
        <v>581</v>
      </c>
      <c r="T1" s="152"/>
      <c r="U1" s="153"/>
      <c r="V1" s="153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1:66" ht="36.950000000000003" customHeight="1" x14ac:dyDescent="0.3">
      <c r="C2" s="185" t="s">
        <v>5</v>
      </c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S2" s="157" t="s">
        <v>6</v>
      </c>
      <c r="T2" s="158"/>
      <c r="U2" s="158"/>
      <c r="V2" s="158"/>
      <c r="W2" s="158"/>
      <c r="X2" s="158"/>
      <c r="Y2" s="158"/>
      <c r="Z2" s="158"/>
      <c r="AA2" s="158"/>
      <c r="AB2" s="158"/>
      <c r="AC2" s="158"/>
      <c r="AT2" s="13" t="s">
        <v>95</v>
      </c>
    </row>
    <row r="3" spans="1:66" ht="6.95" customHeight="1" x14ac:dyDescent="0.3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AT3" s="13" t="s">
        <v>113</v>
      </c>
    </row>
    <row r="4" spans="1:66" ht="36.950000000000003" customHeight="1" x14ac:dyDescent="0.3">
      <c r="B4" s="17"/>
      <c r="C4" s="175" t="s">
        <v>114</v>
      </c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9"/>
      <c r="T4" s="20" t="s">
        <v>11</v>
      </c>
      <c r="AT4" s="13" t="s">
        <v>4</v>
      </c>
    </row>
    <row r="5" spans="1:66" ht="6.95" customHeight="1" x14ac:dyDescent="0.3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</row>
    <row r="6" spans="1:66" ht="25.35" customHeight="1" x14ac:dyDescent="0.3">
      <c r="B6" s="17"/>
      <c r="C6" s="18"/>
      <c r="D6" s="24" t="s">
        <v>15</v>
      </c>
      <c r="E6" s="18"/>
      <c r="F6" s="206" t="str">
        <f>'Rekapitulace stavby'!K6</f>
        <v>Parkové úpravy na parcelách 379/1 a 379/2</v>
      </c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"/>
      <c r="R6" s="19"/>
    </row>
    <row r="7" spans="1:66" s="1" customFormat="1" ht="32.85" customHeight="1" x14ac:dyDescent="0.3">
      <c r="B7" s="27"/>
      <c r="C7" s="28"/>
      <c r="D7" s="23" t="s">
        <v>115</v>
      </c>
      <c r="E7" s="28"/>
      <c r="F7" s="187" t="s">
        <v>351</v>
      </c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28"/>
      <c r="R7" s="29"/>
    </row>
    <row r="8" spans="1:66" s="1" customFormat="1" ht="14.45" customHeight="1" x14ac:dyDescent="0.3">
      <c r="B8" s="27"/>
      <c r="C8" s="28"/>
      <c r="D8" s="24" t="s">
        <v>18</v>
      </c>
      <c r="E8" s="28"/>
      <c r="F8" s="22" t="s">
        <v>3</v>
      </c>
      <c r="G8" s="28"/>
      <c r="H8" s="28"/>
      <c r="I8" s="28"/>
      <c r="J8" s="28"/>
      <c r="K8" s="28"/>
      <c r="L8" s="28"/>
      <c r="M8" s="24" t="s">
        <v>19</v>
      </c>
      <c r="N8" s="28"/>
      <c r="O8" s="22" t="s">
        <v>3</v>
      </c>
      <c r="P8" s="28"/>
      <c r="Q8" s="28"/>
      <c r="R8" s="29"/>
    </row>
    <row r="9" spans="1:66" s="1" customFormat="1" ht="14.45" customHeight="1" x14ac:dyDescent="0.3">
      <c r="B9" s="27"/>
      <c r="C9" s="28"/>
      <c r="D9" s="24" t="s">
        <v>21</v>
      </c>
      <c r="E9" s="28"/>
      <c r="F9" s="22" t="s">
        <v>22</v>
      </c>
      <c r="G9" s="28"/>
      <c r="H9" s="28"/>
      <c r="I9" s="28"/>
      <c r="J9" s="28"/>
      <c r="K9" s="28"/>
      <c r="L9" s="28"/>
      <c r="M9" s="24" t="s">
        <v>23</v>
      </c>
      <c r="N9" s="28"/>
      <c r="O9" s="207" t="str">
        <f>'Rekapitulace stavby'!AN8</f>
        <v>19. 12. 2016</v>
      </c>
      <c r="P9" s="155"/>
      <c r="Q9" s="28"/>
      <c r="R9" s="29"/>
    </row>
    <row r="10" spans="1:66" s="1" customFormat="1" ht="10.9" customHeight="1" x14ac:dyDescent="0.3"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9"/>
    </row>
    <row r="11" spans="1:66" s="1" customFormat="1" ht="14.45" customHeight="1" x14ac:dyDescent="0.3">
      <c r="B11" s="27"/>
      <c r="C11" s="28"/>
      <c r="D11" s="24" t="s">
        <v>27</v>
      </c>
      <c r="E11" s="28"/>
      <c r="F11" s="28"/>
      <c r="G11" s="28"/>
      <c r="H11" s="28"/>
      <c r="I11" s="28"/>
      <c r="J11" s="28"/>
      <c r="K11" s="28"/>
      <c r="L11" s="28"/>
      <c r="M11" s="24" t="s">
        <v>28</v>
      </c>
      <c r="N11" s="28"/>
      <c r="O11" s="186" t="s">
        <v>29</v>
      </c>
      <c r="P11" s="155"/>
      <c r="Q11" s="28"/>
      <c r="R11" s="29"/>
    </row>
    <row r="12" spans="1:66" s="1" customFormat="1" ht="18" customHeight="1" x14ac:dyDescent="0.3">
      <c r="B12" s="27"/>
      <c r="C12" s="28"/>
      <c r="D12" s="28"/>
      <c r="E12" s="22" t="s">
        <v>30</v>
      </c>
      <c r="F12" s="28"/>
      <c r="G12" s="28"/>
      <c r="H12" s="28"/>
      <c r="I12" s="28"/>
      <c r="J12" s="28"/>
      <c r="K12" s="28"/>
      <c r="L12" s="28"/>
      <c r="M12" s="24" t="s">
        <v>31</v>
      </c>
      <c r="N12" s="28"/>
      <c r="O12" s="186" t="s">
        <v>3</v>
      </c>
      <c r="P12" s="155"/>
      <c r="Q12" s="28"/>
      <c r="R12" s="29"/>
    </row>
    <row r="13" spans="1:66" s="1" customFormat="1" ht="6.95" customHeight="1" x14ac:dyDescent="0.3">
      <c r="B13" s="27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9"/>
    </row>
    <row r="14" spans="1:66" s="1" customFormat="1" ht="14.45" customHeight="1" x14ac:dyDescent="0.3">
      <c r="B14" s="27"/>
      <c r="C14" s="28"/>
      <c r="D14" s="24" t="s">
        <v>32</v>
      </c>
      <c r="E14" s="28"/>
      <c r="F14" s="28"/>
      <c r="G14" s="28"/>
      <c r="H14" s="28"/>
      <c r="I14" s="28"/>
      <c r="J14" s="28"/>
      <c r="K14" s="28"/>
      <c r="L14" s="28"/>
      <c r="M14" s="24" t="s">
        <v>28</v>
      </c>
      <c r="N14" s="28"/>
      <c r="O14" s="186" t="str">
        <f>IF('Rekapitulace stavby'!AN13="","",'Rekapitulace stavby'!AN13)</f>
        <v/>
      </c>
      <c r="P14" s="155"/>
      <c r="Q14" s="28"/>
      <c r="R14" s="29"/>
    </row>
    <row r="15" spans="1:66" s="1" customFormat="1" ht="18" customHeight="1" x14ac:dyDescent="0.3">
      <c r="B15" s="27"/>
      <c r="C15" s="28"/>
      <c r="D15" s="28"/>
      <c r="E15" s="22" t="str">
        <f>IF('Rekapitulace stavby'!E14="","",'Rekapitulace stavby'!E14)</f>
        <v xml:space="preserve"> </v>
      </c>
      <c r="F15" s="28"/>
      <c r="G15" s="28"/>
      <c r="H15" s="28"/>
      <c r="I15" s="28"/>
      <c r="J15" s="28"/>
      <c r="K15" s="28"/>
      <c r="L15" s="28"/>
      <c r="M15" s="24" t="s">
        <v>31</v>
      </c>
      <c r="N15" s="28"/>
      <c r="O15" s="186" t="str">
        <f>IF('Rekapitulace stavby'!AN14="","",'Rekapitulace stavby'!AN14)</f>
        <v/>
      </c>
      <c r="P15" s="155"/>
      <c r="Q15" s="28"/>
      <c r="R15" s="29"/>
    </row>
    <row r="16" spans="1:66" s="1" customFormat="1" ht="6.95" customHeight="1" x14ac:dyDescent="0.3"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9"/>
    </row>
    <row r="17" spans="2:18" s="1" customFormat="1" ht="14.45" customHeight="1" x14ac:dyDescent="0.3">
      <c r="B17" s="27"/>
      <c r="C17" s="28"/>
      <c r="D17" s="24" t="s">
        <v>34</v>
      </c>
      <c r="E17" s="28"/>
      <c r="F17" s="28"/>
      <c r="G17" s="28"/>
      <c r="H17" s="28"/>
      <c r="I17" s="28"/>
      <c r="J17" s="28"/>
      <c r="K17" s="28"/>
      <c r="L17" s="28"/>
      <c r="M17" s="24" t="s">
        <v>28</v>
      </c>
      <c r="N17" s="28"/>
      <c r="O17" s="186" t="s">
        <v>35</v>
      </c>
      <c r="P17" s="155"/>
      <c r="Q17" s="28"/>
      <c r="R17" s="29"/>
    </row>
    <row r="18" spans="2:18" s="1" customFormat="1" ht="18" customHeight="1" x14ac:dyDescent="0.3">
      <c r="B18" s="27"/>
      <c r="C18" s="28"/>
      <c r="D18" s="28"/>
      <c r="E18" s="22" t="s">
        <v>36</v>
      </c>
      <c r="F18" s="28"/>
      <c r="G18" s="28"/>
      <c r="H18" s="28"/>
      <c r="I18" s="28"/>
      <c r="J18" s="28"/>
      <c r="K18" s="28"/>
      <c r="L18" s="28"/>
      <c r="M18" s="24" t="s">
        <v>31</v>
      </c>
      <c r="N18" s="28"/>
      <c r="O18" s="186" t="s">
        <v>3</v>
      </c>
      <c r="P18" s="155"/>
      <c r="Q18" s="28"/>
      <c r="R18" s="29"/>
    </row>
    <row r="19" spans="2:18" s="1" customFormat="1" ht="6.95" customHeight="1" x14ac:dyDescent="0.3">
      <c r="B19" s="27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9"/>
    </row>
    <row r="20" spans="2:18" s="1" customFormat="1" ht="14.45" customHeight="1" x14ac:dyDescent="0.3">
      <c r="B20" s="27"/>
      <c r="C20" s="28"/>
      <c r="D20" s="24" t="s">
        <v>38</v>
      </c>
      <c r="E20" s="28"/>
      <c r="F20" s="28"/>
      <c r="G20" s="28"/>
      <c r="H20" s="28"/>
      <c r="I20" s="28"/>
      <c r="J20" s="28"/>
      <c r="K20" s="28"/>
      <c r="L20" s="28"/>
      <c r="M20" s="24" t="s">
        <v>28</v>
      </c>
      <c r="N20" s="28"/>
      <c r="O20" s="186" t="s">
        <v>39</v>
      </c>
      <c r="P20" s="155"/>
      <c r="Q20" s="28"/>
      <c r="R20" s="29"/>
    </row>
    <row r="21" spans="2:18" s="1" customFormat="1" ht="18" customHeight="1" x14ac:dyDescent="0.3">
      <c r="B21" s="27"/>
      <c r="C21" s="28"/>
      <c r="D21" s="28"/>
      <c r="E21" s="22" t="s">
        <v>40</v>
      </c>
      <c r="F21" s="28"/>
      <c r="G21" s="28"/>
      <c r="H21" s="28"/>
      <c r="I21" s="28"/>
      <c r="J21" s="28"/>
      <c r="K21" s="28"/>
      <c r="L21" s="28"/>
      <c r="M21" s="24" t="s">
        <v>31</v>
      </c>
      <c r="N21" s="28"/>
      <c r="O21" s="186" t="s">
        <v>3</v>
      </c>
      <c r="P21" s="155"/>
      <c r="Q21" s="28"/>
      <c r="R21" s="29"/>
    </row>
    <row r="22" spans="2:18" s="1" customFormat="1" ht="6.95" customHeight="1" x14ac:dyDescent="0.3">
      <c r="B22" s="27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9"/>
    </row>
    <row r="23" spans="2:18" s="1" customFormat="1" ht="14.45" customHeight="1" x14ac:dyDescent="0.3">
      <c r="B23" s="27"/>
      <c r="C23" s="28"/>
      <c r="D23" s="24" t="s">
        <v>41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9"/>
    </row>
    <row r="24" spans="2:18" s="1" customFormat="1" ht="22.5" customHeight="1" x14ac:dyDescent="0.3">
      <c r="B24" s="27"/>
      <c r="C24" s="28"/>
      <c r="D24" s="28"/>
      <c r="E24" s="188" t="s">
        <v>3</v>
      </c>
      <c r="F24" s="155"/>
      <c r="G24" s="155"/>
      <c r="H24" s="155"/>
      <c r="I24" s="155"/>
      <c r="J24" s="155"/>
      <c r="K24" s="155"/>
      <c r="L24" s="155"/>
      <c r="M24" s="28"/>
      <c r="N24" s="28"/>
      <c r="O24" s="28"/>
      <c r="P24" s="28"/>
      <c r="Q24" s="28"/>
      <c r="R24" s="29"/>
    </row>
    <row r="25" spans="2:18" s="1" customFormat="1" ht="6.95" customHeight="1" x14ac:dyDescent="0.3">
      <c r="B25" s="27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9"/>
    </row>
    <row r="26" spans="2:18" s="1" customFormat="1" ht="6.95" customHeight="1" x14ac:dyDescent="0.3">
      <c r="B26" s="27"/>
      <c r="C26" s="28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28"/>
      <c r="R26" s="29"/>
    </row>
    <row r="27" spans="2:18" s="1" customFormat="1" ht="14.45" customHeight="1" x14ac:dyDescent="0.3">
      <c r="B27" s="27"/>
      <c r="C27" s="28"/>
      <c r="D27" s="96" t="s">
        <v>117</v>
      </c>
      <c r="E27" s="28"/>
      <c r="F27" s="28"/>
      <c r="G27" s="28"/>
      <c r="H27" s="28"/>
      <c r="I27" s="28"/>
      <c r="J27" s="28"/>
      <c r="K27" s="28"/>
      <c r="L27" s="28"/>
      <c r="M27" s="181"/>
      <c r="N27" s="155"/>
      <c r="O27" s="155"/>
      <c r="P27" s="155"/>
      <c r="Q27" s="28"/>
      <c r="R27" s="29"/>
    </row>
    <row r="28" spans="2:18" s="1" customFormat="1" ht="14.45" customHeight="1" x14ac:dyDescent="0.3">
      <c r="B28" s="27"/>
      <c r="C28" s="28"/>
      <c r="D28" s="26" t="s">
        <v>118</v>
      </c>
      <c r="E28" s="28"/>
      <c r="F28" s="28"/>
      <c r="G28" s="28"/>
      <c r="H28" s="28"/>
      <c r="I28" s="28"/>
      <c r="J28" s="28"/>
      <c r="K28" s="28"/>
      <c r="L28" s="28"/>
      <c r="M28" s="181">
        <f>N93</f>
        <v>0</v>
      </c>
      <c r="N28" s="155"/>
      <c r="O28" s="155"/>
      <c r="P28" s="155"/>
      <c r="Q28" s="28"/>
      <c r="R28" s="29"/>
    </row>
    <row r="29" spans="2:18" s="1" customFormat="1" ht="6.95" customHeight="1" x14ac:dyDescent="0.3"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9"/>
    </row>
    <row r="30" spans="2:18" s="1" customFormat="1" ht="25.35" customHeight="1" x14ac:dyDescent="0.3">
      <c r="B30" s="27"/>
      <c r="C30" s="28"/>
      <c r="D30" s="97" t="s">
        <v>45</v>
      </c>
      <c r="E30" s="28"/>
      <c r="F30" s="28"/>
      <c r="G30" s="28"/>
      <c r="H30" s="28"/>
      <c r="I30" s="28"/>
      <c r="J30" s="28"/>
      <c r="K30" s="28"/>
      <c r="L30" s="28"/>
      <c r="M30" s="220">
        <f>ROUND(M27+M28,2)</f>
        <v>0</v>
      </c>
      <c r="N30" s="155"/>
      <c r="O30" s="155"/>
      <c r="P30" s="155"/>
      <c r="Q30" s="28"/>
      <c r="R30" s="29"/>
    </row>
    <row r="31" spans="2:18" s="1" customFormat="1" ht="6.95" customHeight="1" x14ac:dyDescent="0.3">
      <c r="B31" s="27"/>
      <c r="C31" s="28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28"/>
      <c r="R31" s="29"/>
    </row>
    <row r="32" spans="2:18" s="1" customFormat="1" ht="14.45" customHeight="1" x14ac:dyDescent="0.3">
      <c r="B32" s="27"/>
      <c r="C32" s="28"/>
      <c r="D32" s="34" t="s">
        <v>46</v>
      </c>
      <c r="E32" s="34" t="s">
        <v>47</v>
      </c>
      <c r="F32" s="35">
        <v>0.21</v>
      </c>
      <c r="G32" s="98" t="s">
        <v>48</v>
      </c>
      <c r="H32" s="218">
        <f>ROUND((SUM(BE93:BE94)+SUM(BE112:BE121)), 2)</f>
        <v>97837.759999999995</v>
      </c>
      <c r="I32" s="155"/>
      <c r="J32" s="155"/>
      <c r="K32" s="28"/>
      <c r="L32" s="28"/>
      <c r="M32" s="218"/>
      <c r="N32" s="155"/>
      <c r="O32" s="155"/>
      <c r="P32" s="155"/>
      <c r="Q32" s="28"/>
      <c r="R32" s="29"/>
    </row>
    <row r="33" spans="2:18" s="1" customFormat="1" ht="14.45" customHeight="1" x14ac:dyDescent="0.3">
      <c r="B33" s="27"/>
      <c r="C33" s="28"/>
      <c r="D33" s="28"/>
      <c r="E33" s="34" t="s">
        <v>49</v>
      </c>
      <c r="F33" s="35">
        <v>0.15</v>
      </c>
      <c r="G33" s="98" t="s">
        <v>48</v>
      </c>
      <c r="H33" s="218">
        <f>ROUND((SUM(BF93:BF94)+SUM(BF112:BF121)), 2)</f>
        <v>0</v>
      </c>
      <c r="I33" s="155"/>
      <c r="J33" s="155"/>
      <c r="K33" s="28"/>
      <c r="L33" s="28"/>
      <c r="M33" s="218">
        <f>ROUND(ROUND((SUM(BF93:BF94)+SUM(BF112:BF121)), 2)*F33, 2)</f>
        <v>0</v>
      </c>
      <c r="N33" s="155"/>
      <c r="O33" s="155"/>
      <c r="P33" s="155"/>
      <c r="Q33" s="28"/>
      <c r="R33" s="29"/>
    </row>
    <row r="34" spans="2:18" s="1" customFormat="1" ht="14.45" hidden="1" customHeight="1" x14ac:dyDescent="0.3">
      <c r="B34" s="27"/>
      <c r="C34" s="28"/>
      <c r="D34" s="28"/>
      <c r="E34" s="34" t="s">
        <v>50</v>
      </c>
      <c r="F34" s="35">
        <v>0.21</v>
      </c>
      <c r="G34" s="98" t="s">
        <v>48</v>
      </c>
      <c r="H34" s="218">
        <f>ROUND((SUM(BG93:BG94)+SUM(BG112:BG121)), 2)</f>
        <v>0</v>
      </c>
      <c r="I34" s="155"/>
      <c r="J34" s="155"/>
      <c r="K34" s="28"/>
      <c r="L34" s="28"/>
      <c r="M34" s="218">
        <v>0</v>
      </c>
      <c r="N34" s="155"/>
      <c r="O34" s="155"/>
      <c r="P34" s="155"/>
      <c r="Q34" s="28"/>
      <c r="R34" s="29"/>
    </row>
    <row r="35" spans="2:18" s="1" customFormat="1" ht="14.45" hidden="1" customHeight="1" x14ac:dyDescent="0.3">
      <c r="B35" s="27"/>
      <c r="C35" s="28"/>
      <c r="D35" s="28"/>
      <c r="E35" s="34" t="s">
        <v>51</v>
      </c>
      <c r="F35" s="35">
        <v>0.15</v>
      </c>
      <c r="G35" s="98" t="s">
        <v>48</v>
      </c>
      <c r="H35" s="218">
        <f>ROUND((SUM(BH93:BH94)+SUM(BH112:BH121)), 2)</f>
        <v>0</v>
      </c>
      <c r="I35" s="155"/>
      <c r="J35" s="155"/>
      <c r="K35" s="28"/>
      <c r="L35" s="28"/>
      <c r="M35" s="218">
        <v>0</v>
      </c>
      <c r="N35" s="155"/>
      <c r="O35" s="155"/>
      <c r="P35" s="155"/>
      <c r="Q35" s="28"/>
      <c r="R35" s="29"/>
    </row>
    <row r="36" spans="2:18" s="1" customFormat="1" ht="14.45" hidden="1" customHeight="1" x14ac:dyDescent="0.3">
      <c r="B36" s="27"/>
      <c r="C36" s="28"/>
      <c r="D36" s="28"/>
      <c r="E36" s="34" t="s">
        <v>52</v>
      </c>
      <c r="F36" s="35">
        <v>0</v>
      </c>
      <c r="G36" s="98" t="s">
        <v>48</v>
      </c>
      <c r="H36" s="218">
        <f>ROUND((SUM(BI93:BI94)+SUM(BI112:BI121)), 2)</f>
        <v>0</v>
      </c>
      <c r="I36" s="155"/>
      <c r="J36" s="155"/>
      <c r="K36" s="28"/>
      <c r="L36" s="28"/>
      <c r="M36" s="218">
        <v>0</v>
      </c>
      <c r="N36" s="155"/>
      <c r="O36" s="155"/>
      <c r="P36" s="155"/>
      <c r="Q36" s="28"/>
      <c r="R36" s="29"/>
    </row>
    <row r="37" spans="2:18" s="1" customFormat="1" ht="6.95" customHeight="1" x14ac:dyDescent="0.3"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9"/>
    </row>
    <row r="38" spans="2:18" s="1" customFormat="1" ht="25.35" customHeight="1" x14ac:dyDescent="0.3">
      <c r="B38" s="27"/>
      <c r="C38" s="95"/>
      <c r="D38" s="99" t="s">
        <v>53</v>
      </c>
      <c r="E38" s="67"/>
      <c r="F38" s="67"/>
      <c r="G38" s="100" t="s">
        <v>54</v>
      </c>
      <c r="H38" s="101" t="s">
        <v>55</v>
      </c>
      <c r="I38" s="67"/>
      <c r="J38" s="67"/>
      <c r="K38" s="67"/>
      <c r="L38" s="219">
        <f>SUM(M30:M36)</f>
        <v>0</v>
      </c>
      <c r="M38" s="168"/>
      <c r="N38" s="168"/>
      <c r="O38" s="168"/>
      <c r="P38" s="170"/>
      <c r="Q38" s="95"/>
      <c r="R38" s="29"/>
    </row>
    <row r="39" spans="2:18" s="1" customFormat="1" ht="14.45" customHeight="1" x14ac:dyDescent="0.3">
      <c r="B39" s="27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9"/>
    </row>
    <row r="40" spans="2:18" s="1" customFormat="1" ht="14.45" customHeight="1" x14ac:dyDescent="0.3"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9"/>
    </row>
    <row r="41" spans="2:18" x14ac:dyDescent="0.3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</row>
    <row r="42" spans="2:18" x14ac:dyDescent="0.3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9"/>
    </row>
    <row r="43" spans="2:18" x14ac:dyDescent="0.3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</row>
    <row r="44" spans="2:18" x14ac:dyDescent="0.3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</row>
    <row r="45" spans="2:18" x14ac:dyDescent="0.3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spans="2:18" x14ac:dyDescent="0.3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9"/>
    </row>
    <row r="47" spans="2:18" x14ac:dyDescent="0.3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</row>
    <row r="48" spans="2:18" x14ac:dyDescent="0.3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9"/>
    </row>
    <row r="49" spans="2:18" x14ac:dyDescent="0.3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</row>
    <row r="50" spans="2:18" s="1" customFormat="1" ht="15" x14ac:dyDescent="0.3">
      <c r="B50" s="27"/>
      <c r="C50" s="28"/>
      <c r="D50" s="42" t="s">
        <v>56</v>
      </c>
      <c r="E50" s="43"/>
      <c r="F50" s="43"/>
      <c r="G50" s="43"/>
      <c r="H50" s="44"/>
      <c r="I50" s="28"/>
      <c r="J50" s="42" t="s">
        <v>57</v>
      </c>
      <c r="K50" s="43"/>
      <c r="L50" s="43"/>
      <c r="M50" s="43"/>
      <c r="N50" s="43"/>
      <c r="O50" s="43"/>
      <c r="P50" s="44"/>
      <c r="Q50" s="28"/>
      <c r="R50" s="29"/>
    </row>
    <row r="51" spans="2:18" x14ac:dyDescent="0.3">
      <c r="B51" s="17"/>
      <c r="C51" s="18"/>
      <c r="D51" s="45"/>
      <c r="E51" s="18"/>
      <c r="F51" s="18"/>
      <c r="G51" s="18"/>
      <c r="H51" s="46"/>
      <c r="I51" s="18"/>
      <c r="J51" s="45"/>
      <c r="K51" s="18"/>
      <c r="L51" s="18"/>
      <c r="M51" s="18"/>
      <c r="N51" s="18"/>
      <c r="O51" s="18"/>
      <c r="P51" s="46"/>
      <c r="Q51" s="18"/>
      <c r="R51" s="19"/>
    </row>
    <row r="52" spans="2:18" x14ac:dyDescent="0.3">
      <c r="B52" s="17"/>
      <c r="C52" s="18"/>
      <c r="D52" s="45"/>
      <c r="E52" s="18"/>
      <c r="F52" s="18"/>
      <c r="G52" s="18"/>
      <c r="H52" s="46"/>
      <c r="I52" s="18"/>
      <c r="J52" s="45"/>
      <c r="K52" s="18"/>
      <c r="L52" s="18"/>
      <c r="M52" s="18"/>
      <c r="N52" s="18"/>
      <c r="O52" s="18"/>
      <c r="P52" s="46"/>
      <c r="Q52" s="18"/>
      <c r="R52" s="19"/>
    </row>
    <row r="53" spans="2:18" x14ac:dyDescent="0.3">
      <c r="B53" s="17"/>
      <c r="C53" s="18"/>
      <c r="D53" s="45"/>
      <c r="E53" s="18"/>
      <c r="F53" s="18"/>
      <c r="G53" s="18"/>
      <c r="H53" s="46"/>
      <c r="I53" s="18"/>
      <c r="J53" s="45"/>
      <c r="K53" s="18"/>
      <c r="L53" s="18"/>
      <c r="M53" s="18"/>
      <c r="N53" s="18"/>
      <c r="O53" s="18"/>
      <c r="P53" s="46"/>
      <c r="Q53" s="18"/>
      <c r="R53" s="19"/>
    </row>
    <row r="54" spans="2:18" x14ac:dyDescent="0.3">
      <c r="B54" s="17"/>
      <c r="C54" s="18"/>
      <c r="D54" s="45"/>
      <c r="E54" s="18"/>
      <c r="F54" s="18"/>
      <c r="G54" s="18"/>
      <c r="H54" s="46"/>
      <c r="I54" s="18"/>
      <c r="J54" s="45"/>
      <c r="K54" s="18"/>
      <c r="L54" s="18"/>
      <c r="M54" s="18"/>
      <c r="N54" s="18"/>
      <c r="O54" s="18"/>
      <c r="P54" s="46"/>
      <c r="Q54" s="18"/>
      <c r="R54" s="19"/>
    </row>
    <row r="55" spans="2:18" x14ac:dyDescent="0.3">
      <c r="B55" s="17"/>
      <c r="C55" s="18"/>
      <c r="D55" s="45"/>
      <c r="E55" s="18"/>
      <c r="F55" s="18"/>
      <c r="G55" s="18"/>
      <c r="H55" s="46"/>
      <c r="I55" s="18"/>
      <c r="J55" s="45"/>
      <c r="K55" s="18"/>
      <c r="L55" s="18"/>
      <c r="M55" s="18"/>
      <c r="N55" s="18"/>
      <c r="O55" s="18"/>
      <c r="P55" s="46"/>
      <c r="Q55" s="18"/>
      <c r="R55" s="19"/>
    </row>
    <row r="56" spans="2:18" x14ac:dyDescent="0.3">
      <c r="B56" s="17"/>
      <c r="C56" s="18"/>
      <c r="D56" s="45"/>
      <c r="E56" s="18"/>
      <c r="F56" s="18"/>
      <c r="G56" s="18"/>
      <c r="H56" s="46"/>
      <c r="I56" s="18"/>
      <c r="J56" s="45"/>
      <c r="K56" s="18"/>
      <c r="L56" s="18"/>
      <c r="M56" s="18"/>
      <c r="N56" s="18"/>
      <c r="O56" s="18"/>
      <c r="P56" s="46"/>
      <c r="Q56" s="18"/>
      <c r="R56" s="19"/>
    </row>
    <row r="57" spans="2:18" x14ac:dyDescent="0.3">
      <c r="B57" s="17"/>
      <c r="C57" s="18"/>
      <c r="D57" s="45"/>
      <c r="E57" s="18"/>
      <c r="F57" s="18"/>
      <c r="G57" s="18"/>
      <c r="H57" s="46"/>
      <c r="I57" s="18"/>
      <c r="J57" s="45"/>
      <c r="K57" s="18"/>
      <c r="L57" s="18"/>
      <c r="M57" s="18"/>
      <c r="N57" s="18"/>
      <c r="O57" s="18"/>
      <c r="P57" s="46"/>
      <c r="Q57" s="18"/>
      <c r="R57" s="19"/>
    </row>
    <row r="58" spans="2:18" x14ac:dyDescent="0.3">
      <c r="B58" s="17"/>
      <c r="C58" s="18"/>
      <c r="D58" s="45"/>
      <c r="E58" s="18"/>
      <c r="F58" s="18"/>
      <c r="G58" s="18"/>
      <c r="H58" s="46"/>
      <c r="I58" s="18"/>
      <c r="J58" s="45"/>
      <c r="K58" s="18"/>
      <c r="L58" s="18"/>
      <c r="M58" s="18"/>
      <c r="N58" s="18"/>
      <c r="O58" s="18"/>
      <c r="P58" s="46"/>
      <c r="Q58" s="18"/>
      <c r="R58" s="19"/>
    </row>
    <row r="59" spans="2:18" s="1" customFormat="1" ht="15" x14ac:dyDescent="0.3">
      <c r="B59" s="27"/>
      <c r="C59" s="28"/>
      <c r="D59" s="47" t="s">
        <v>58</v>
      </c>
      <c r="E59" s="48"/>
      <c r="F59" s="48"/>
      <c r="G59" s="49" t="s">
        <v>59</v>
      </c>
      <c r="H59" s="50"/>
      <c r="I59" s="28"/>
      <c r="J59" s="47" t="s">
        <v>58</v>
      </c>
      <c r="K59" s="48"/>
      <c r="L59" s="48"/>
      <c r="M59" s="48"/>
      <c r="N59" s="49" t="s">
        <v>59</v>
      </c>
      <c r="O59" s="48"/>
      <c r="P59" s="50"/>
      <c r="Q59" s="28"/>
      <c r="R59" s="29"/>
    </row>
    <row r="60" spans="2:18" x14ac:dyDescent="0.3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9"/>
    </row>
    <row r="61" spans="2:18" s="1" customFormat="1" ht="15" x14ac:dyDescent="0.3">
      <c r="B61" s="27"/>
      <c r="C61" s="28"/>
      <c r="D61" s="42" t="s">
        <v>60</v>
      </c>
      <c r="E61" s="43"/>
      <c r="F61" s="43"/>
      <c r="G61" s="43"/>
      <c r="H61" s="44"/>
      <c r="I61" s="28"/>
      <c r="J61" s="42" t="s">
        <v>61</v>
      </c>
      <c r="K61" s="43"/>
      <c r="L61" s="43"/>
      <c r="M61" s="43"/>
      <c r="N61" s="43"/>
      <c r="O61" s="43"/>
      <c r="P61" s="44"/>
      <c r="Q61" s="28"/>
      <c r="R61" s="29"/>
    </row>
    <row r="62" spans="2:18" x14ac:dyDescent="0.3">
      <c r="B62" s="17"/>
      <c r="C62" s="18"/>
      <c r="D62" s="45"/>
      <c r="E62" s="18"/>
      <c r="F62" s="18"/>
      <c r="G62" s="18"/>
      <c r="H62" s="46"/>
      <c r="I62" s="18"/>
      <c r="J62" s="45"/>
      <c r="K62" s="18"/>
      <c r="L62" s="18"/>
      <c r="M62" s="18"/>
      <c r="N62" s="18"/>
      <c r="O62" s="18"/>
      <c r="P62" s="46"/>
      <c r="Q62" s="18"/>
      <c r="R62" s="19"/>
    </row>
    <row r="63" spans="2:18" x14ac:dyDescent="0.3">
      <c r="B63" s="17"/>
      <c r="C63" s="18"/>
      <c r="D63" s="45"/>
      <c r="E63" s="18"/>
      <c r="F63" s="18"/>
      <c r="G63" s="18"/>
      <c r="H63" s="46"/>
      <c r="I63" s="18"/>
      <c r="J63" s="45"/>
      <c r="K63" s="18"/>
      <c r="L63" s="18"/>
      <c r="M63" s="18"/>
      <c r="N63" s="18"/>
      <c r="O63" s="18"/>
      <c r="P63" s="46"/>
      <c r="Q63" s="18"/>
      <c r="R63" s="19"/>
    </row>
    <row r="64" spans="2:18" x14ac:dyDescent="0.3">
      <c r="B64" s="17"/>
      <c r="C64" s="18"/>
      <c r="D64" s="45"/>
      <c r="E64" s="18"/>
      <c r="F64" s="18"/>
      <c r="G64" s="18"/>
      <c r="H64" s="46"/>
      <c r="I64" s="18"/>
      <c r="J64" s="45"/>
      <c r="K64" s="18"/>
      <c r="L64" s="18"/>
      <c r="M64" s="18"/>
      <c r="N64" s="18"/>
      <c r="O64" s="18"/>
      <c r="P64" s="46"/>
      <c r="Q64" s="18"/>
      <c r="R64" s="19"/>
    </row>
    <row r="65" spans="2:18" x14ac:dyDescent="0.3">
      <c r="B65" s="17"/>
      <c r="C65" s="18"/>
      <c r="D65" s="45"/>
      <c r="E65" s="18"/>
      <c r="F65" s="18"/>
      <c r="G65" s="18"/>
      <c r="H65" s="46"/>
      <c r="I65" s="18"/>
      <c r="J65" s="45"/>
      <c r="K65" s="18"/>
      <c r="L65" s="18"/>
      <c r="M65" s="18"/>
      <c r="N65" s="18"/>
      <c r="O65" s="18"/>
      <c r="P65" s="46"/>
      <c r="Q65" s="18"/>
      <c r="R65" s="19"/>
    </row>
    <row r="66" spans="2:18" x14ac:dyDescent="0.3">
      <c r="B66" s="17"/>
      <c r="C66" s="18"/>
      <c r="D66" s="45"/>
      <c r="E66" s="18"/>
      <c r="F66" s="18"/>
      <c r="G66" s="18"/>
      <c r="H66" s="46"/>
      <c r="I66" s="18"/>
      <c r="J66" s="45"/>
      <c r="K66" s="18"/>
      <c r="L66" s="18"/>
      <c r="M66" s="18"/>
      <c r="N66" s="18"/>
      <c r="O66" s="18"/>
      <c r="P66" s="46"/>
      <c r="Q66" s="18"/>
      <c r="R66" s="19"/>
    </row>
    <row r="67" spans="2:18" x14ac:dyDescent="0.3">
      <c r="B67" s="17"/>
      <c r="C67" s="18"/>
      <c r="D67" s="45"/>
      <c r="E67" s="18"/>
      <c r="F67" s="18"/>
      <c r="G67" s="18"/>
      <c r="H67" s="46"/>
      <c r="I67" s="18"/>
      <c r="J67" s="45"/>
      <c r="K67" s="18"/>
      <c r="L67" s="18"/>
      <c r="M67" s="18"/>
      <c r="N67" s="18"/>
      <c r="O67" s="18"/>
      <c r="P67" s="46"/>
      <c r="Q67" s="18"/>
      <c r="R67" s="19"/>
    </row>
    <row r="68" spans="2:18" x14ac:dyDescent="0.3">
      <c r="B68" s="17"/>
      <c r="C68" s="18"/>
      <c r="D68" s="45"/>
      <c r="E68" s="18"/>
      <c r="F68" s="18"/>
      <c r="G68" s="18"/>
      <c r="H68" s="46"/>
      <c r="I68" s="18"/>
      <c r="J68" s="45"/>
      <c r="K68" s="18"/>
      <c r="L68" s="18"/>
      <c r="M68" s="18"/>
      <c r="N68" s="18"/>
      <c r="O68" s="18"/>
      <c r="P68" s="46"/>
      <c r="Q68" s="18"/>
      <c r="R68" s="19"/>
    </row>
    <row r="69" spans="2:18" x14ac:dyDescent="0.3">
      <c r="B69" s="17"/>
      <c r="C69" s="18"/>
      <c r="D69" s="45"/>
      <c r="E69" s="18"/>
      <c r="F69" s="18"/>
      <c r="G69" s="18"/>
      <c r="H69" s="46"/>
      <c r="I69" s="18"/>
      <c r="J69" s="45"/>
      <c r="K69" s="18"/>
      <c r="L69" s="18"/>
      <c r="M69" s="18"/>
      <c r="N69" s="18"/>
      <c r="O69" s="18"/>
      <c r="P69" s="46"/>
      <c r="Q69" s="18"/>
      <c r="R69" s="19"/>
    </row>
    <row r="70" spans="2:18" s="1" customFormat="1" ht="15" x14ac:dyDescent="0.3">
      <c r="B70" s="27"/>
      <c r="C70" s="28"/>
      <c r="D70" s="47" t="s">
        <v>58</v>
      </c>
      <c r="E70" s="48"/>
      <c r="F70" s="48"/>
      <c r="G70" s="49" t="s">
        <v>59</v>
      </c>
      <c r="H70" s="50"/>
      <c r="I70" s="28"/>
      <c r="J70" s="47" t="s">
        <v>58</v>
      </c>
      <c r="K70" s="48"/>
      <c r="L70" s="48"/>
      <c r="M70" s="48"/>
      <c r="N70" s="49" t="s">
        <v>59</v>
      </c>
      <c r="O70" s="48"/>
      <c r="P70" s="50"/>
      <c r="Q70" s="28"/>
      <c r="R70" s="29"/>
    </row>
    <row r="71" spans="2:18" s="1" customFormat="1" ht="14.45" customHeight="1" x14ac:dyDescent="0.3"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3"/>
    </row>
    <row r="75" spans="2:18" s="1" customFormat="1" ht="6.95" customHeight="1" x14ac:dyDescent="0.3"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6"/>
    </row>
    <row r="76" spans="2:18" s="1" customFormat="1" ht="36.950000000000003" customHeight="1" x14ac:dyDescent="0.3">
      <c r="B76" s="27"/>
      <c r="C76" s="175" t="s">
        <v>119</v>
      </c>
      <c r="D76" s="155"/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29"/>
    </row>
    <row r="77" spans="2:18" s="1" customFormat="1" ht="6.95" customHeight="1" x14ac:dyDescent="0.3">
      <c r="B77" s="27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9"/>
    </row>
    <row r="78" spans="2:18" s="1" customFormat="1" ht="30" customHeight="1" x14ac:dyDescent="0.3">
      <c r="B78" s="27"/>
      <c r="C78" s="24" t="s">
        <v>15</v>
      </c>
      <c r="D78" s="28"/>
      <c r="E78" s="28"/>
      <c r="F78" s="206" t="str">
        <f>F6</f>
        <v>Parkové úpravy na parcelách 379/1 a 379/2</v>
      </c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28"/>
      <c r="R78" s="29"/>
    </row>
    <row r="79" spans="2:18" s="1" customFormat="1" ht="36.950000000000003" customHeight="1" x14ac:dyDescent="0.3">
      <c r="B79" s="27"/>
      <c r="C79" s="61" t="s">
        <v>115</v>
      </c>
      <c r="D79" s="28"/>
      <c r="E79" s="28"/>
      <c r="F79" s="176" t="str">
        <f>F7</f>
        <v>2016-212-03 - Mobiliář</v>
      </c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28"/>
      <c r="R79" s="29"/>
    </row>
    <row r="80" spans="2:18" s="1" customFormat="1" ht="6.95" customHeight="1" x14ac:dyDescent="0.3">
      <c r="B80" s="27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9"/>
    </row>
    <row r="81" spans="2:47" s="1" customFormat="1" ht="18" customHeight="1" x14ac:dyDescent="0.3">
      <c r="B81" s="27"/>
      <c r="C81" s="24" t="s">
        <v>21</v>
      </c>
      <c r="D81" s="28"/>
      <c r="E81" s="28"/>
      <c r="F81" s="22" t="str">
        <f>F9</f>
        <v>Nad Studánkou, parc.č. 379/1 a 379/2, Světice</v>
      </c>
      <c r="G81" s="28"/>
      <c r="H81" s="28"/>
      <c r="I81" s="28"/>
      <c r="J81" s="28"/>
      <c r="K81" s="24" t="s">
        <v>23</v>
      </c>
      <c r="L81" s="28"/>
      <c r="M81" s="207" t="str">
        <f>IF(O9="","",O9)</f>
        <v>19. 12. 2016</v>
      </c>
      <c r="N81" s="155"/>
      <c r="O81" s="155"/>
      <c r="P81" s="155"/>
      <c r="Q81" s="28"/>
      <c r="R81" s="29"/>
    </row>
    <row r="82" spans="2:47" s="1" customFormat="1" ht="6.95" customHeight="1" x14ac:dyDescent="0.3">
      <c r="B82" s="27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9"/>
    </row>
    <row r="83" spans="2:47" s="1" customFormat="1" ht="15" x14ac:dyDescent="0.3">
      <c r="B83" s="27"/>
      <c r="C83" s="24" t="s">
        <v>27</v>
      </c>
      <c r="D83" s="28"/>
      <c r="E83" s="28"/>
      <c r="F83" s="22" t="str">
        <f>E12</f>
        <v>Obec Světice, U Hřiště 151, Světice, 251 01 Říčany</v>
      </c>
      <c r="G83" s="28"/>
      <c r="H83" s="28"/>
      <c r="I83" s="28"/>
      <c r="J83" s="28"/>
      <c r="K83" s="24" t="s">
        <v>34</v>
      </c>
      <c r="L83" s="28"/>
      <c r="M83" s="186" t="str">
        <f>E18</f>
        <v>BML, spol. s r. o.Třebohostická 14, Praha 10</v>
      </c>
      <c r="N83" s="155"/>
      <c r="O83" s="155"/>
      <c r="P83" s="155"/>
      <c r="Q83" s="155"/>
      <c r="R83" s="29"/>
    </row>
    <row r="84" spans="2:47" s="1" customFormat="1" ht="14.45" customHeight="1" x14ac:dyDescent="0.3">
      <c r="B84" s="27"/>
      <c r="C84" s="24" t="s">
        <v>32</v>
      </c>
      <c r="D84" s="28"/>
      <c r="E84" s="28"/>
      <c r="F84" s="22" t="str">
        <f>IF(E15="","",E15)</f>
        <v xml:space="preserve"> </v>
      </c>
      <c r="G84" s="28"/>
      <c r="H84" s="28"/>
      <c r="I84" s="28"/>
      <c r="J84" s="28"/>
      <c r="K84" s="24" t="s">
        <v>38</v>
      </c>
      <c r="L84" s="28"/>
      <c r="M84" s="186" t="str">
        <f>E21</f>
        <v>Ing. Dana Mlejnková</v>
      </c>
      <c r="N84" s="155"/>
      <c r="O84" s="155"/>
      <c r="P84" s="155"/>
      <c r="Q84" s="155"/>
      <c r="R84" s="29"/>
    </row>
    <row r="85" spans="2:47" s="1" customFormat="1" ht="10.35" customHeight="1" x14ac:dyDescent="0.3">
      <c r="B85" s="27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9"/>
    </row>
    <row r="86" spans="2:47" s="1" customFormat="1" ht="29.25" customHeight="1" x14ac:dyDescent="0.3">
      <c r="B86" s="27"/>
      <c r="C86" s="217" t="s">
        <v>120</v>
      </c>
      <c r="D86" s="216"/>
      <c r="E86" s="216"/>
      <c r="F86" s="216"/>
      <c r="G86" s="216"/>
      <c r="H86" s="95"/>
      <c r="I86" s="95"/>
      <c r="J86" s="95"/>
      <c r="K86" s="95"/>
      <c r="L86" s="95"/>
      <c r="M86" s="95"/>
      <c r="N86" s="217" t="s">
        <v>121</v>
      </c>
      <c r="O86" s="155"/>
      <c r="P86" s="155"/>
      <c r="Q86" s="155"/>
      <c r="R86" s="29"/>
    </row>
    <row r="87" spans="2:47" s="1" customFormat="1" ht="10.35" customHeight="1" x14ac:dyDescent="0.3">
      <c r="B87" s="27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9"/>
    </row>
    <row r="88" spans="2:47" s="1" customFormat="1" ht="29.25" customHeight="1" x14ac:dyDescent="0.3">
      <c r="B88" s="27"/>
      <c r="C88" s="102" t="s">
        <v>122</v>
      </c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154">
        <f>N112</f>
        <v>97837.759999999995</v>
      </c>
      <c r="O88" s="155"/>
      <c r="P88" s="155"/>
      <c r="Q88" s="155"/>
      <c r="R88" s="29"/>
      <c r="AU88" s="13" t="s">
        <v>123</v>
      </c>
    </row>
    <row r="89" spans="2:47" s="6" customFormat="1" ht="24.95" customHeight="1" x14ac:dyDescent="0.3">
      <c r="B89" s="103"/>
      <c r="C89" s="104"/>
      <c r="D89" s="105" t="s">
        <v>313</v>
      </c>
      <c r="E89" s="104"/>
      <c r="F89" s="104"/>
      <c r="G89" s="104"/>
      <c r="H89" s="104"/>
      <c r="I89" s="104"/>
      <c r="J89" s="104"/>
      <c r="K89" s="104"/>
      <c r="L89" s="104"/>
      <c r="M89" s="104"/>
      <c r="N89" s="192">
        <f>N113</f>
        <v>97837.759999999995</v>
      </c>
      <c r="O89" s="212"/>
      <c r="P89" s="212"/>
      <c r="Q89" s="212"/>
      <c r="R89" s="106"/>
    </row>
    <row r="90" spans="2:47" s="7" customFormat="1" ht="19.899999999999999" customHeight="1" x14ac:dyDescent="0.3">
      <c r="B90" s="107"/>
      <c r="C90" s="108"/>
      <c r="D90" s="109" t="s">
        <v>352</v>
      </c>
      <c r="E90" s="108"/>
      <c r="F90" s="108"/>
      <c r="G90" s="108"/>
      <c r="H90" s="108"/>
      <c r="I90" s="108"/>
      <c r="J90" s="108"/>
      <c r="K90" s="108"/>
      <c r="L90" s="108"/>
      <c r="M90" s="108"/>
      <c r="N90" s="213">
        <f>N114</f>
        <v>92072</v>
      </c>
      <c r="O90" s="214"/>
      <c r="P90" s="214"/>
      <c r="Q90" s="214"/>
      <c r="R90" s="110"/>
    </row>
    <row r="91" spans="2:47" s="7" customFormat="1" ht="19.899999999999999" customHeight="1" x14ac:dyDescent="0.3">
      <c r="B91" s="107"/>
      <c r="C91" s="108"/>
      <c r="D91" s="109" t="s">
        <v>128</v>
      </c>
      <c r="E91" s="108"/>
      <c r="F91" s="108"/>
      <c r="G91" s="108"/>
      <c r="H91" s="108"/>
      <c r="I91" s="108"/>
      <c r="J91" s="108"/>
      <c r="K91" s="108"/>
      <c r="L91" s="108"/>
      <c r="M91" s="108"/>
      <c r="N91" s="213">
        <f>N120</f>
        <v>5765.76</v>
      </c>
      <c r="O91" s="214"/>
      <c r="P91" s="214"/>
      <c r="Q91" s="214"/>
      <c r="R91" s="110"/>
    </row>
    <row r="92" spans="2:47" s="1" customFormat="1" ht="21.75" customHeight="1" x14ac:dyDescent="0.3">
      <c r="B92" s="27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9"/>
    </row>
    <row r="93" spans="2:47" s="1" customFormat="1" ht="29.25" customHeight="1" x14ac:dyDescent="0.3">
      <c r="B93" s="27"/>
      <c r="C93" s="102" t="s">
        <v>131</v>
      </c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15">
        <v>0</v>
      </c>
      <c r="O93" s="155"/>
      <c r="P93" s="155"/>
      <c r="Q93" s="155"/>
      <c r="R93" s="29"/>
      <c r="T93" s="111"/>
      <c r="U93" s="112" t="s">
        <v>46</v>
      </c>
    </row>
    <row r="94" spans="2:47" s="1" customFormat="1" ht="18" customHeight="1" x14ac:dyDescent="0.3">
      <c r="B94" s="27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9"/>
    </row>
    <row r="95" spans="2:47" s="1" customFormat="1" ht="29.25" customHeight="1" x14ac:dyDescent="0.3">
      <c r="B95" s="27"/>
      <c r="C95" s="94" t="s">
        <v>111</v>
      </c>
      <c r="D95" s="95"/>
      <c r="E95" s="95"/>
      <c r="F95" s="95"/>
      <c r="G95" s="95"/>
      <c r="H95" s="95"/>
      <c r="I95" s="95"/>
      <c r="J95" s="95"/>
      <c r="K95" s="95"/>
      <c r="L95" s="156">
        <f>ROUND(SUM(N88+N93),2)</f>
        <v>97837.759999999995</v>
      </c>
      <c r="M95" s="216"/>
      <c r="N95" s="216"/>
      <c r="O95" s="216"/>
      <c r="P95" s="216"/>
      <c r="Q95" s="216"/>
      <c r="R95" s="29"/>
    </row>
    <row r="96" spans="2:47" s="1" customFormat="1" ht="6.95" customHeight="1" x14ac:dyDescent="0.3">
      <c r="B96" s="51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3"/>
    </row>
    <row r="100" spans="2:63" s="1" customFormat="1" ht="6.95" customHeight="1" x14ac:dyDescent="0.3">
      <c r="B100" s="54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6"/>
    </row>
    <row r="101" spans="2:63" s="1" customFormat="1" ht="36.950000000000003" customHeight="1" x14ac:dyDescent="0.3">
      <c r="B101" s="27"/>
      <c r="C101" s="175" t="s">
        <v>132</v>
      </c>
      <c r="D101" s="155"/>
      <c r="E101" s="155"/>
      <c r="F101" s="155"/>
      <c r="G101" s="155"/>
      <c r="H101" s="155"/>
      <c r="I101" s="155"/>
      <c r="J101" s="155"/>
      <c r="K101" s="155"/>
      <c r="L101" s="155"/>
      <c r="M101" s="155"/>
      <c r="N101" s="155"/>
      <c r="O101" s="155"/>
      <c r="P101" s="155"/>
      <c r="Q101" s="155"/>
      <c r="R101" s="29"/>
    </row>
    <row r="102" spans="2:63" s="1" customFormat="1" ht="6.95" customHeight="1" x14ac:dyDescent="0.3">
      <c r="B102" s="27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9"/>
    </row>
    <row r="103" spans="2:63" s="1" customFormat="1" ht="30" customHeight="1" x14ac:dyDescent="0.3">
      <c r="B103" s="27"/>
      <c r="C103" s="24" t="s">
        <v>15</v>
      </c>
      <c r="D103" s="28"/>
      <c r="E103" s="28"/>
      <c r="F103" s="206" t="str">
        <f>F6</f>
        <v>Parkové úpravy na parcelách 379/1 a 379/2</v>
      </c>
      <c r="G103" s="155"/>
      <c r="H103" s="155"/>
      <c r="I103" s="155"/>
      <c r="J103" s="155"/>
      <c r="K103" s="155"/>
      <c r="L103" s="155"/>
      <c r="M103" s="155"/>
      <c r="N103" s="155"/>
      <c r="O103" s="155"/>
      <c r="P103" s="155"/>
      <c r="Q103" s="28"/>
      <c r="R103" s="29"/>
    </row>
    <row r="104" spans="2:63" s="1" customFormat="1" ht="36.950000000000003" customHeight="1" x14ac:dyDescent="0.3">
      <c r="B104" s="27"/>
      <c r="C104" s="61" t="s">
        <v>115</v>
      </c>
      <c r="D104" s="28"/>
      <c r="E104" s="28"/>
      <c r="F104" s="176" t="str">
        <f>F7</f>
        <v>2016-212-03 - Mobiliář</v>
      </c>
      <c r="G104" s="155"/>
      <c r="H104" s="155"/>
      <c r="I104" s="155"/>
      <c r="J104" s="155"/>
      <c r="K104" s="155"/>
      <c r="L104" s="155"/>
      <c r="M104" s="155"/>
      <c r="N104" s="155"/>
      <c r="O104" s="155"/>
      <c r="P104" s="155"/>
      <c r="Q104" s="28"/>
      <c r="R104" s="29"/>
    </row>
    <row r="105" spans="2:63" s="1" customFormat="1" ht="6.95" customHeight="1" x14ac:dyDescent="0.3">
      <c r="B105" s="27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9"/>
    </row>
    <row r="106" spans="2:63" s="1" customFormat="1" ht="18" customHeight="1" x14ac:dyDescent="0.3">
      <c r="B106" s="27"/>
      <c r="C106" s="24" t="s">
        <v>21</v>
      </c>
      <c r="D106" s="28"/>
      <c r="E106" s="28"/>
      <c r="F106" s="22" t="str">
        <f>F9</f>
        <v>Nad Studánkou, parc.č. 379/1 a 379/2, Světice</v>
      </c>
      <c r="G106" s="28"/>
      <c r="H106" s="28"/>
      <c r="I106" s="28"/>
      <c r="J106" s="28"/>
      <c r="K106" s="24" t="s">
        <v>23</v>
      </c>
      <c r="L106" s="28"/>
      <c r="M106" s="207" t="str">
        <f>IF(O9="","",O9)</f>
        <v>19. 12. 2016</v>
      </c>
      <c r="N106" s="155"/>
      <c r="O106" s="155"/>
      <c r="P106" s="155"/>
      <c r="Q106" s="28"/>
      <c r="R106" s="29"/>
    </row>
    <row r="107" spans="2:63" s="1" customFormat="1" ht="6.95" customHeight="1" x14ac:dyDescent="0.3">
      <c r="B107" s="27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9"/>
    </row>
    <row r="108" spans="2:63" s="1" customFormat="1" ht="15" x14ac:dyDescent="0.3">
      <c r="B108" s="27"/>
      <c r="C108" s="24" t="s">
        <v>27</v>
      </c>
      <c r="D108" s="28"/>
      <c r="E108" s="28"/>
      <c r="F108" s="22" t="str">
        <f>E12</f>
        <v>Obec Světice, U Hřiště 151, Světice, 251 01 Říčany</v>
      </c>
      <c r="G108" s="28"/>
      <c r="H108" s="28"/>
      <c r="I108" s="28"/>
      <c r="J108" s="28"/>
      <c r="K108" s="24" t="s">
        <v>34</v>
      </c>
      <c r="L108" s="28"/>
      <c r="M108" s="186" t="str">
        <f>E18</f>
        <v>BML, spol. s r. o.Třebohostická 14, Praha 10</v>
      </c>
      <c r="N108" s="155"/>
      <c r="O108" s="155"/>
      <c r="P108" s="155"/>
      <c r="Q108" s="155"/>
      <c r="R108" s="29"/>
    </row>
    <row r="109" spans="2:63" s="1" customFormat="1" ht="14.45" customHeight="1" x14ac:dyDescent="0.3">
      <c r="B109" s="27"/>
      <c r="C109" s="24" t="s">
        <v>32</v>
      </c>
      <c r="D109" s="28"/>
      <c r="E109" s="28"/>
      <c r="F109" s="22" t="str">
        <f>IF(E15="","",E15)</f>
        <v xml:space="preserve"> </v>
      </c>
      <c r="G109" s="28"/>
      <c r="H109" s="28"/>
      <c r="I109" s="28"/>
      <c r="J109" s="28"/>
      <c r="K109" s="24" t="s">
        <v>38</v>
      </c>
      <c r="L109" s="28"/>
      <c r="M109" s="186" t="str">
        <f>E21</f>
        <v>Ing. Dana Mlejnková</v>
      </c>
      <c r="N109" s="155"/>
      <c r="O109" s="155"/>
      <c r="P109" s="155"/>
      <c r="Q109" s="155"/>
      <c r="R109" s="29"/>
    </row>
    <row r="110" spans="2:63" s="1" customFormat="1" ht="10.35" customHeight="1" x14ac:dyDescent="0.3">
      <c r="B110" s="27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9"/>
    </row>
    <row r="111" spans="2:63" s="8" customFormat="1" ht="29.25" customHeight="1" x14ac:dyDescent="0.3">
      <c r="B111" s="113"/>
      <c r="C111" s="114" t="s">
        <v>133</v>
      </c>
      <c r="D111" s="115" t="s">
        <v>134</v>
      </c>
      <c r="E111" s="115" t="s">
        <v>64</v>
      </c>
      <c r="F111" s="208" t="s">
        <v>135</v>
      </c>
      <c r="G111" s="209"/>
      <c r="H111" s="209"/>
      <c r="I111" s="209"/>
      <c r="J111" s="115" t="s">
        <v>136</v>
      </c>
      <c r="K111" s="115" t="s">
        <v>137</v>
      </c>
      <c r="L111" s="210" t="s">
        <v>138</v>
      </c>
      <c r="M111" s="209"/>
      <c r="N111" s="208" t="s">
        <v>121</v>
      </c>
      <c r="O111" s="209"/>
      <c r="P111" s="209"/>
      <c r="Q111" s="211"/>
      <c r="R111" s="116"/>
      <c r="T111" s="68" t="s">
        <v>139</v>
      </c>
      <c r="U111" s="69" t="s">
        <v>46</v>
      </c>
      <c r="V111" s="69" t="s">
        <v>140</v>
      </c>
      <c r="W111" s="69" t="s">
        <v>141</v>
      </c>
      <c r="X111" s="69" t="s">
        <v>142</v>
      </c>
      <c r="Y111" s="69" t="s">
        <v>143</v>
      </c>
      <c r="Z111" s="69" t="s">
        <v>144</v>
      </c>
      <c r="AA111" s="70" t="s">
        <v>145</v>
      </c>
    </row>
    <row r="112" spans="2:63" s="1" customFormat="1" ht="29.25" customHeight="1" x14ac:dyDescent="0.35">
      <c r="B112" s="27"/>
      <c r="C112" s="72" t="s">
        <v>117</v>
      </c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189">
        <f>BK112</f>
        <v>97837.759999999995</v>
      </c>
      <c r="O112" s="190"/>
      <c r="P112" s="190"/>
      <c r="Q112" s="190"/>
      <c r="R112" s="29"/>
      <c r="T112" s="71"/>
      <c r="U112" s="43"/>
      <c r="V112" s="43"/>
      <c r="W112" s="117">
        <f>W113</f>
        <v>57.446464000000006</v>
      </c>
      <c r="X112" s="43"/>
      <c r="Y112" s="117">
        <f>Y113</f>
        <v>7.4877500000000001</v>
      </c>
      <c r="Z112" s="43"/>
      <c r="AA112" s="118">
        <f>AA113</f>
        <v>0</v>
      </c>
      <c r="AT112" s="13" t="s">
        <v>81</v>
      </c>
      <c r="AU112" s="13" t="s">
        <v>123</v>
      </c>
      <c r="BK112" s="119">
        <f>BK113</f>
        <v>97837.759999999995</v>
      </c>
    </row>
    <row r="113" spans="2:65" s="9" customFormat="1" ht="37.35" customHeight="1" x14ac:dyDescent="0.35">
      <c r="B113" s="120"/>
      <c r="C113" s="121"/>
      <c r="D113" s="122" t="s">
        <v>313</v>
      </c>
      <c r="E113" s="122"/>
      <c r="F113" s="122"/>
      <c r="G113" s="122"/>
      <c r="H113" s="122"/>
      <c r="I113" s="122"/>
      <c r="J113" s="122"/>
      <c r="K113" s="122"/>
      <c r="L113" s="122"/>
      <c r="M113" s="122"/>
      <c r="N113" s="191">
        <f>BK113</f>
        <v>97837.759999999995</v>
      </c>
      <c r="O113" s="192"/>
      <c r="P113" s="192"/>
      <c r="Q113" s="192"/>
      <c r="R113" s="123"/>
      <c r="T113" s="124"/>
      <c r="U113" s="121"/>
      <c r="V113" s="121"/>
      <c r="W113" s="125">
        <f>W114+W120</f>
        <v>57.446464000000006</v>
      </c>
      <c r="X113" s="121"/>
      <c r="Y113" s="125">
        <f>Y114+Y120</f>
        <v>7.4877500000000001</v>
      </c>
      <c r="Z113" s="121"/>
      <c r="AA113" s="126">
        <f>AA114+AA120</f>
        <v>0</v>
      </c>
      <c r="AR113" s="127" t="s">
        <v>20</v>
      </c>
      <c r="AT113" s="128" t="s">
        <v>81</v>
      </c>
      <c r="AU113" s="128" t="s">
        <v>82</v>
      </c>
      <c r="AY113" s="127" t="s">
        <v>146</v>
      </c>
      <c r="BK113" s="129">
        <f>BK114+BK120</f>
        <v>97837.759999999995</v>
      </c>
    </row>
    <row r="114" spans="2:65" s="9" customFormat="1" ht="19.899999999999999" customHeight="1" x14ac:dyDescent="0.3">
      <c r="B114" s="120"/>
      <c r="C114" s="121"/>
      <c r="D114" s="130" t="s">
        <v>352</v>
      </c>
      <c r="E114" s="130"/>
      <c r="F114" s="130"/>
      <c r="G114" s="130"/>
      <c r="H114" s="130"/>
      <c r="I114" s="130"/>
      <c r="J114" s="130"/>
      <c r="K114" s="130"/>
      <c r="L114" s="130"/>
      <c r="M114" s="130"/>
      <c r="N114" s="193">
        <f>BK114</f>
        <v>92072</v>
      </c>
      <c r="O114" s="194"/>
      <c r="P114" s="194"/>
      <c r="Q114" s="194"/>
      <c r="R114" s="123"/>
      <c r="T114" s="124"/>
      <c r="U114" s="121"/>
      <c r="V114" s="121"/>
      <c r="W114" s="125">
        <f>SUM(W115:W119)</f>
        <v>42.448</v>
      </c>
      <c r="X114" s="121"/>
      <c r="Y114" s="125">
        <f>SUM(Y115:Y119)</f>
        <v>7.4877500000000001</v>
      </c>
      <c r="Z114" s="121"/>
      <c r="AA114" s="126">
        <f>SUM(AA115:AA119)</f>
        <v>0</v>
      </c>
      <c r="AR114" s="127" t="s">
        <v>20</v>
      </c>
      <c r="AT114" s="128" t="s">
        <v>81</v>
      </c>
      <c r="AU114" s="128" t="s">
        <v>20</v>
      </c>
      <c r="AY114" s="127" t="s">
        <v>146</v>
      </c>
      <c r="BK114" s="129">
        <f>SUM(BK115:BK119)</f>
        <v>92072</v>
      </c>
    </row>
    <row r="115" spans="2:65" s="1" customFormat="1" ht="22.5" customHeight="1" x14ac:dyDescent="0.3">
      <c r="B115" s="131"/>
      <c r="C115" s="132" t="s">
        <v>179</v>
      </c>
      <c r="D115" s="132" t="s">
        <v>147</v>
      </c>
      <c r="E115" s="133" t="s">
        <v>353</v>
      </c>
      <c r="F115" s="200" t="s">
        <v>354</v>
      </c>
      <c r="G115" s="201"/>
      <c r="H115" s="201"/>
      <c r="I115" s="201"/>
      <c r="J115" s="134" t="s">
        <v>215</v>
      </c>
      <c r="K115" s="135">
        <v>3</v>
      </c>
      <c r="L115" s="202">
        <v>176</v>
      </c>
      <c r="M115" s="201"/>
      <c r="N115" s="202">
        <f>ROUND(L115*K115,2)</f>
        <v>528</v>
      </c>
      <c r="O115" s="201"/>
      <c r="P115" s="201"/>
      <c r="Q115" s="201"/>
      <c r="R115" s="136"/>
      <c r="T115" s="137" t="s">
        <v>3</v>
      </c>
      <c r="U115" s="36" t="s">
        <v>47</v>
      </c>
      <c r="V115" s="138">
        <v>0.41599999999999998</v>
      </c>
      <c r="W115" s="138">
        <f>V115*K115</f>
        <v>1.248</v>
      </c>
      <c r="X115" s="138">
        <v>7.2870000000000004E-2</v>
      </c>
      <c r="Y115" s="138">
        <f>X115*K115</f>
        <v>0.21861000000000003</v>
      </c>
      <c r="Z115" s="138">
        <v>0</v>
      </c>
      <c r="AA115" s="139">
        <f>Z115*K115</f>
        <v>0</v>
      </c>
      <c r="AR115" s="13" t="s">
        <v>151</v>
      </c>
      <c r="AT115" s="13" t="s">
        <v>147</v>
      </c>
      <c r="AU115" s="13" t="s">
        <v>113</v>
      </c>
      <c r="AY115" s="13" t="s">
        <v>146</v>
      </c>
      <c r="BE115" s="140">
        <f>IF(U115="základní",N115,0)</f>
        <v>528</v>
      </c>
      <c r="BF115" s="140">
        <f>IF(U115="snížená",N115,0)</f>
        <v>0</v>
      </c>
      <c r="BG115" s="140">
        <f>IF(U115="zákl. přenesená",N115,0)</f>
        <v>0</v>
      </c>
      <c r="BH115" s="140">
        <f>IF(U115="sníž. přenesená",N115,0)</f>
        <v>0</v>
      </c>
      <c r="BI115" s="140">
        <f>IF(U115="nulová",N115,0)</f>
        <v>0</v>
      </c>
      <c r="BJ115" s="13" t="s">
        <v>20</v>
      </c>
      <c r="BK115" s="140">
        <f>ROUND(L115*K115,2)</f>
        <v>528</v>
      </c>
      <c r="BL115" s="13" t="s">
        <v>151</v>
      </c>
      <c r="BM115" s="13" t="s">
        <v>355</v>
      </c>
    </row>
    <row r="116" spans="2:65" s="1" customFormat="1" ht="44.25" customHeight="1" x14ac:dyDescent="0.3">
      <c r="B116" s="131"/>
      <c r="C116" s="141" t="s">
        <v>25</v>
      </c>
      <c r="D116" s="141" t="s">
        <v>201</v>
      </c>
      <c r="E116" s="142" t="s">
        <v>356</v>
      </c>
      <c r="F116" s="203" t="s">
        <v>357</v>
      </c>
      <c r="G116" s="204"/>
      <c r="H116" s="204"/>
      <c r="I116" s="204"/>
      <c r="J116" s="143" t="s">
        <v>215</v>
      </c>
      <c r="K116" s="144">
        <v>1</v>
      </c>
      <c r="L116" s="205">
        <v>2420</v>
      </c>
      <c r="M116" s="204"/>
      <c r="N116" s="205">
        <f>ROUND(L116*K116,2)</f>
        <v>2420</v>
      </c>
      <c r="O116" s="201"/>
      <c r="P116" s="201"/>
      <c r="Q116" s="201"/>
      <c r="R116" s="136"/>
      <c r="T116" s="137" t="s">
        <v>3</v>
      </c>
      <c r="U116" s="36" t="s">
        <v>47</v>
      </c>
      <c r="V116" s="138">
        <v>0</v>
      </c>
      <c r="W116" s="138">
        <f>V116*K116</f>
        <v>0</v>
      </c>
      <c r="X116" s="138">
        <v>1.41E-2</v>
      </c>
      <c r="Y116" s="138">
        <f>X116*K116</f>
        <v>1.41E-2</v>
      </c>
      <c r="Z116" s="138">
        <v>0</v>
      </c>
      <c r="AA116" s="139">
        <f>Z116*K116</f>
        <v>0</v>
      </c>
      <c r="AR116" s="13" t="s">
        <v>175</v>
      </c>
      <c r="AT116" s="13" t="s">
        <v>201</v>
      </c>
      <c r="AU116" s="13" t="s">
        <v>113</v>
      </c>
      <c r="AY116" s="13" t="s">
        <v>146</v>
      </c>
      <c r="BE116" s="140">
        <f>IF(U116="základní",N116,0)</f>
        <v>2420</v>
      </c>
      <c r="BF116" s="140">
        <f>IF(U116="snížená",N116,0)</f>
        <v>0</v>
      </c>
      <c r="BG116" s="140">
        <f>IF(U116="zákl. přenesená",N116,0)</f>
        <v>0</v>
      </c>
      <c r="BH116" s="140">
        <f>IF(U116="sníž. přenesená",N116,0)</f>
        <v>0</v>
      </c>
      <c r="BI116" s="140">
        <f>IF(U116="nulová",N116,0)</f>
        <v>0</v>
      </c>
      <c r="BJ116" s="13" t="s">
        <v>20</v>
      </c>
      <c r="BK116" s="140">
        <f>ROUND(L116*K116,2)</f>
        <v>2420</v>
      </c>
      <c r="BL116" s="13" t="s">
        <v>151</v>
      </c>
      <c r="BM116" s="13" t="s">
        <v>358</v>
      </c>
    </row>
    <row r="117" spans="2:65" s="1" customFormat="1" ht="31.5" customHeight="1" x14ac:dyDescent="0.3">
      <c r="B117" s="131"/>
      <c r="C117" s="141" t="s">
        <v>187</v>
      </c>
      <c r="D117" s="141" t="s">
        <v>201</v>
      </c>
      <c r="E117" s="142" t="s">
        <v>359</v>
      </c>
      <c r="F117" s="203" t="s">
        <v>360</v>
      </c>
      <c r="G117" s="204"/>
      <c r="H117" s="204"/>
      <c r="I117" s="204"/>
      <c r="J117" s="143" t="s">
        <v>215</v>
      </c>
      <c r="K117" s="144">
        <v>2</v>
      </c>
      <c r="L117" s="205">
        <v>2610</v>
      </c>
      <c r="M117" s="204"/>
      <c r="N117" s="205">
        <f>ROUND(L117*K117,2)</f>
        <v>5220</v>
      </c>
      <c r="O117" s="201"/>
      <c r="P117" s="201"/>
      <c r="Q117" s="201"/>
      <c r="R117" s="136"/>
      <c r="T117" s="137" t="s">
        <v>3</v>
      </c>
      <c r="U117" s="36" t="s">
        <v>47</v>
      </c>
      <c r="V117" s="138">
        <v>0</v>
      </c>
      <c r="W117" s="138">
        <f>V117*K117</f>
        <v>0</v>
      </c>
      <c r="X117" s="138">
        <v>0.112</v>
      </c>
      <c r="Y117" s="138">
        <f>X117*K117</f>
        <v>0.224</v>
      </c>
      <c r="Z117" s="138">
        <v>0</v>
      </c>
      <c r="AA117" s="139">
        <f>Z117*K117</f>
        <v>0</v>
      </c>
      <c r="AR117" s="13" t="s">
        <v>175</v>
      </c>
      <c r="AT117" s="13" t="s">
        <v>201</v>
      </c>
      <c r="AU117" s="13" t="s">
        <v>113</v>
      </c>
      <c r="AY117" s="13" t="s">
        <v>146</v>
      </c>
      <c r="BE117" s="140">
        <f>IF(U117="základní",N117,0)</f>
        <v>5220</v>
      </c>
      <c r="BF117" s="140">
        <f>IF(U117="snížená",N117,0)</f>
        <v>0</v>
      </c>
      <c r="BG117" s="140">
        <f>IF(U117="zákl. přenesená",N117,0)</f>
        <v>0</v>
      </c>
      <c r="BH117" s="140">
        <f>IF(U117="sníž. přenesená",N117,0)</f>
        <v>0</v>
      </c>
      <c r="BI117" s="140">
        <f>IF(U117="nulová",N117,0)</f>
        <v>0</v>
      </c>
      <c r="BJ117" s="13" t="s">
        <v>20</v>
      </c>
      <c r="BK117" s="140">
        <f>ROUND(L117*K117,2)</f>
        <v>5220</v>
      </c>
      <c r="BL117" s="13" t="s">
        <v>151</v>
      </c>
      <c r="BM117" s="13" t="s">
        <v>361</v>
      </c>
    </row>
    <row r="118" spans="2:65" s="1" customFormat="1" ht="31.5" customHeight="1" x14ac:dyDescent="0.3">
      <c r="B118" s="131"/>
      <c r="C118" s="132" t="s">
        <v>171</v>
      </c>
      <c r="D118" s="132" t="s">
        <v>147</v>
      </c>
      <c r="E118" s="133" t="s">
        <v>362</v>
      </c>
      <c r="F118" s="200" t="s">
        <v>363</v>
      </c>
      <c r="G118" s="201"/>
      <c r="H118" s="201"/>
      <c r="I118" s="201"/>
      <c r="J118" s="134" t="s">
        <v>215</v>
      </c>
      <c r="K118" s="135">
        <v>16</v>
      </c>
      <c r="L118" s="202">
        <v>934</v>
      </c>
      <c r="M118" s="201"/>
      <c r="N118" s="202">
        <f>ROUND(L118*K118,2)</f>
        <v>14944</v>
      </c>
      <c r="O118" s="201"/>
      <c r="P118" s="201"/>
      <c r="Q118" s="201"/>
      <c r="R118" s="136"/>
      <c r="T118" s="137" t="s">
        <v>3</v>
      </c>
      <c r="U118" s="36" t="s">
        <v>47</v>
      </c>
      <c r="V118" s="138">
        <v>2.5750000000000002</v>
      </c>
      <c r="W118" s="138">
        <f>V118*K118</f>
        <v>41.2</v>
      </c>
      <c r="X118" s="138">
        <v>0.35743999999999998</v>
      </c>
      <c r="Y118" s="138">
        <f>X118*K118</f>
        <v>5.7190399999999997</v>
      </c>
      <c r="Z118" s="138">
        <v>0</v>
      </c>
      <c r="AA118" s="139">
        <f>Z118*K118</f>
        <v>0</v>
      </c>
      <c r="AR118" s="13" t="s">
        <v>151</v>
      </c>
      <c r="AT118" s="13" t="s">
        <v>147</v>
      </c>
      <c r="AU118" s="13" t="s">
        <v>113</v>
      </c>
      <c r="AY118" s="13" t="s">
        <v>146</v>
      </c>
      <c r="BE118" s="140">
        <f>IF(U118="základní",N118,0)</f>
        <v>14944</v>
      </c>
      <c r="BF118" s="140">
        <f>IF(U118="snížená",N118,0)</f>
        <v>0</v>
      </c>
      <c r="BG118" s="140">
        <f>IF(U118="zákl. přenesená",N118,0)</f>
        <v>0</v>
      </c>
      <c r="BH118" s="140">
        <f>IF(U118="sníž. přenesená",N118,0)</f>
        <v>0</v>
      </c>
      <c r="BI118" s="140">
        <f>IF(U118="nulová",N118,0)</f>
        <v>0</v>
      </c>
      <c r="BJ118" s="13" t="s">
        <v>20</v>
      </c>
      <c r="BK118" s="140">
        <f>ROUND(L118*K118,2)</f>
        <v>14944</v>
      </c>
      <c r="BL118" s="13" t="s">
        <v>151</v>
      </c>
      <c r="BM118" s="13" t="s">
        <v>364</v>
      </c>
    </row>
    <row r="119" spans="2:65" s="1" customFormat="1" ht="31.5" customHeight="1" x14ac:dyDescent="0.3">
      <c r="B119" s="131"/>
      <c r="C119" s="141" t="s">
        <v>175</v>
      </c>
      <c r="D119" s="141" t="s">
        <v>201</v>
      </c>
      <c r="E119" s="142" t="s">
        <v>365</v>
      </c>
      <c r="F119" s="203" t="s">
        <v>366</v>
      </c>
      <c r="G119" s="204"/>
      <c r="H119" s="204"/>
      <c r="I119" s="204"/>
      <c r="J119" s="143" t="s">
        <v>215</v>
      </c>
      <c r="K119" s="144">
        <v>16</v>
      </c>
      <c r="L119" s="205">
        <v>4310</v>
      </c>
      <c r="M119" s="204"/>
      <c r="N119" s="205">
        <f>ROUND(L119*K119,2)</f>
        <v>68960</v>
      </c>
      <c r="O119" s="201"/>
      <c r="P119" s="201"/>
      <c r="Q119" s="201"/>
      <c r="R119" s="136"/>
      <c r="T119" s="137" t="s">
        <v>3</v>
      </c>
      <c r="U119" s="36" t="s">
        <v>47</v>
      </c>
      <c r="V119" s="138">
        <v>0</v>
      </c>
      <c r="W119" s="138">
        <f>V119*K119</f>
        <v>0</v>
      </c>
      <c r="X119" s="138">
        <v>8.2000000000000003E-2</v>
      </c>
      <c r="Y119" s="138">
        <f>X119*K119</f>
        <v>1.3120000000000001</v>
      </c>
      <c r="Z119" s="138">
        <v>0</v>
      </c>
      <c r="AA119" s="139">
        <f>Z119*K119</f>
        <v>0</v>
      </c>
      <c r="AR119" s="13" t="s">
        <v>175</v>
      </c>
      <c r="AT119" s="13" t="s">
        <v>201</v>
      </c>
      <c r="AU119" s="13" t="s">
        <v>113</v>
      </c>
      <c r="AY119" s="13" t="s">
        <v>146</v>
      </c>
      <c r="BE119" s="140">
        <f>IF(U119="základní",N119,0)</f>
        <v>68960</v>
      </c>
      <c r="BF119" s="140">
        <f>IF(U119="snížená",N119,0)</f>
        <v>0</v>
      </c>
      <c r="BG119" s="140">
        <f>IF(U119="zákl. přenesená",N119,0)</f>
        <v>0</v>
      </c>
      <c r="BH119" s="140">
        <f>IF(U119="sníž. přenesená",N119,0)</f>
        <v>0</v>
      </c>
      <c r="BI119" s="140">
        <f>IF(U119="nulová",N119,0)</f>
        <v>0</v>
      </c>
      <c r="BJ119" s="13" t="s">
        <v>20</v>
      </c>
      <c r="BK119" s="140">
        <f>ROUND(L119*K119,2)</f>
        <v>68960</v>
      </c>
      <c r="BL119" s="13" t="s">
        <v>151</v>
      </c>
      <c r="BM119" s="13" t="s">
        <v>367</v>
      </c>
    </row>
    <row r="120" spans="2:65" s="9" customFormat="1" ht="29.85" customHeight="1" x14ac:dyDescent="0.3">
      <c r="B120" s="120"/>
      <c r="C120" s="121"/>
      <c r="D120" s="130" t="s">
        <v>128</v>
      </c>
      <c r="E120" s="130"/>
      <c r="F120" s="130"/>
      <c r="G120" s="130"/>
      <c r="H120" s="130"/>
      <c r="I120" s="130"/>
      <c r="J120" s="130"/>
      <c r="K120" s="130"/>
      <c r="L120" s="130"/>
      <c r="M120" s="130"/>
      <c r="N120" s="195">
        <f>BK120</f>
        <v>5765.76</v>
      </c>
      <c r="O120" s="196"/>
      <c r="P120" s="196"/>
      <c r="Q120" s="196"/>
      <c r="R120" s="123"/>
      <c r="T120" s="124"/>
      <c r="U120" s="121"/>
      <c r="V120" s="121"/>
      <c r="W120" s="125">
        <f>W121</f>
        <v>14.998464000000002</v>
      </c>
      <c r="X120" s="121"/>
      <c r="Y120" s="125">
        <f>Y121</f>
        <v>0</v>
      </c>
      <c r="Z120" s="121"/>
      <c r="AA120" s="126">
        <f>AA121</f>
        <v>0</v>
      </c>
      <c r="AR120" s="127" t="s">
        <v>20</v>
      </c>
      <c r="AT120" s="128" t="s">
        <v>81</v>
      </c>
      <c r="AU120" s="128" t="s">
        <v>20</v>
      </c>
      <c r="AY120" s="127" t="s">
        <v>146</v>
      </c>
      <c r="BK120" s="129">
        <f>BK121</f>
        <v>5765.76</v>
      </c>
    </row>
    <row r="121" spans="2:65" s="1" customFormat="1" ht="31.5" customHeight="1" x14ac:dyDescent="0.3">
      <c r="B121" s="131"/>
      <c r="C121" s="132" t="s">
        <v>167</v>
      </c>
      <c r="D121" s="132" t="s">
        <v>147</v>
      </c>
      <c r="E121" s="133" t="s">
        <v>368</v>
      </c>
      <c r="F121" s="200" t="s">
        <v>369</v>
      </c>
      <c r="G121" s="201"/>
      <c r="H121" s="201"/>
      <c r="I121" s="201"/>
      <c r="J121" s="134" t="s">
        <v>182</v>
      </c>
      <c r="K121" s="135">
        <v>7.4880000000000004</v>
      </c>
      <c r="L121" s="202">
        <v>770</v>
      </c>
      <c r="M121" s="201"/>
      <c r="N121" s="202">
        <f>ROUND(L121*K121,2)</f>
        <v>5765.76</v>
      </c>
      <c r="O121" s="201"/>
      <c r="P121" s="201"/>
      <c r="Q121" s="201"/>
      <c r="R121" s="136"/>
      <c r="T121" s="137" t="s">
        <v>3</v>
      </c>
      <c r="U121" s="145" t="s">
        <v>47</v>
      </c>
      <c r="V121" s="146">
        <v>2.0030000000000001</v>
      </c>
      <c r="W121" s="146">
        <f>V121*K121</f>
        <v>14.998464000000002</v>
      </c>
      <c r="X121" s="146">
        <v>0</v>
      </c>
      <c r="Y121" s="146">
        <f>X121*K121</f>
        <v>0</v>
      </c>
      <c r="Z121" s="146">
        <v>0</v>
      </c>
      <c r="AA121" s="147">
        <f>Z121*K121</f>
        <v>0</v>
      </c>
      <c r="AR121" s="13" t="s">
        <v>151</v>
      </c>
      <c r="AT121" s="13" t="s">
        <v>147</v>
      </c>
      <c r="AU121" s="13" t="s">
        <v>113</v>
      </c>
      <c r="AY121" s="13" t="s">
        <v>146</v>
      </c>
      <c r="BE121" s="140">
        <f>IF(U121="základní",N121,0)</f>
        <v>5765.76</v>
      </c>
      <c r="BF121" s="140">
        <f>IF(U121="snížená",N121,0)</f>
        <v>0</v>
      </c>
      <c r="BG121" s="140">
        <f>IF(U121="zákl. přenesená",N121,0)</f>
        <v>0</v>
      </c>
      <c r="BH121" s="140">
        <f>IF(U121="sníž. přenesená",N121,0)</f>
        <v>0</v>
      </c>
      <c r="BI121" s="140">
        <f>IF(U121="nulová",N121,0)</f>
        <v>0</v>
      </c>
      <c r="BJ121" s="13" t="s">
        <v>20</v>
      </c>
      <c r="BK121" s="140">
        <f>ROUND(L121*K121,2)</f>
        <v>5765.76</v>
      </c>
      <c r="BL121" s="13" t="s">
        <v>151</v>
      </c>
      <c r="BM121" s="13" t="s">
        <v>370</v>
      </c>
    </row>
    <row r="122" spans="2:65" s="1" customFormat="1" ht="6.95" customHeight="1" x14ac:dyDescent="0.3">
      <c r="B122" s="51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3"/>
    </row>
  </sheetData>
  <mergeCells count="75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3:Q93"/>
    <mergeCell ref="L95:Q95"/>
    <mergeCell ref="C101:Q101"/>
    <mergeCell ref="F103:P103"/>
    <mergeCell ref="F104:P104"/>
    <mergeCell ref="M106:P106"/>
    <mergeCell ref="M108:Q108"/>
    <mergeCell ref="M109:Q109"/>
    <mergeCell ref="F111:I111"/>
    <mergeCell ref="L111:M111"/>
    <mergeCell ref="N111:Q111"/>
    <mergeCell ref="F115:I115"/>
    <mergeCell ref="L115:M115"/>
    <mergeCell ref="N115:Q115"/>
    <mergeCell ref="L116:M116"/>
    <mergeCell ref="N116:Q116"/>
    <mergeCell ref="F117:I117"/>
    <mergeCell ref="L117:M117"/>
    <mergeCell ref="N117:Q117"/>
    <mergeCell ref="H1:K1"/>
    <mergeCell ref="S2:AC2"/>
    <mergeCell ref="F121:I121"/>
    <mergeCell ref="L121:M121"/>
    <mergeCell ref="N121:Q121"/>
    <mergeCell ref="N112:Q112"/>
    <mergeCell ref="N113:Q113"/>
    <mergeCell ref="N114:Q114"/>
    <mergeCell ref="N120:Q120"/>
    <mergeCell ref="F118:I118"/>
    <mergeCell ref="L118:M118"/>
    <mergeCell ref="N118:Q118"/>
    <mergeCell ref="F119:I119"/>
    <mergeCell ref="L119:M119"/>
    <mergeCell ref="N119:Q119"/>
    <mergeCell ref="F116:I116"/>
  </mergeCells>
  <hyperlinks>
    <hyperlink ref="F1:G1" location="C2" tooltip="Krycí list rozpočtu" display="1) Krycí list rozpočtu" xr:uid="{00000000-0004-0000-0300-000000000000}"/>
    <hyperlink ref="H1:K1" location="C86" tooltip="Rekapitulace rozpočtu" display="2) Rekapitulace rozpočtu" xr:uid="{00000000-0004-0000-0300-000001000000}"/>
    <hyperlink ref="L1" location="C111" tooltip="Rozpočet" display="3) Rozpočet" xr:uid="{00000000-0004-0000-0300-000002000000}"/>
    <hyperlink ref="S1:T1" location="'Rekapitulace stavby'!C2" tooltip="Rekapitulace stavby" display="Rekapitulace stavby" xr:uid="{00000000-0004-0000-0300-000003000000}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N134"/>
  <sheetViews>
    <sheetView showGridLines="0" workbookViewId="0">
      <pane ySplit="1" topLeftCell="A20" activePane="bottomLeft" state="frozen"/>
      <selection pane="bottomLeft" activeCell="M32" sqref="M32:P32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 x14ac:dyDescent="0.3">
      <c r="A1" s="153"/>
      <c r="B1" s="150"/>
      <c r="C1" s="150"/>
      <c r="D1" s="151" t="s">
        <v>1</v>
      </c>
      <c r="E1" s="150"/>
      <c r="F1" s="152" t="s">
        <v>578</v>
      </c>
      <c r="G1" s="152"/>
      <c r="H1" s="199" t="s">
        <v>579</v>
      </c>
      <c r="I1" s="199"/>
      <c r="J1" s="199"/>
      <c r="K1" s="199"/>
      <c r="L1" s="152" t="s">
        <v>580</v>
      </c>
      <c r="M1" s="150"/>
      <c r="N1" s="150"/>
      <c r="O1" s="151" t="s">
        <v>112</v>
      </c>
      <c r="P1" s="150"/>
      <c r="Q1" s="150"/>
      <c r="R1" s="150"/>
      <c r="S1" s="152" t="s">
        <v>581</v>
      </c>
      <c r="T1" s="152"/>
      <c r="U1" s="153"/>
      <c r="V1" s="153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1:66" ht="36.950000000000003" customHeight="1" x14ac:dyDescent="0.3">
      <c r="C2" s="185" t="s">
        <v>5</v>
      </c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S2" s="157" t="s">
        <v>6</v>
      </c>
      <c r="T2" s="158"/>
      <c r="U2" s="158"/>
      <c r="V2" s="158"/>
      <c r="W2" s="158"/>
      <c r="X2" s="158"/>
      <c r="Y2" s="158"/>
      <c r="Z2" s="158"/>
      <c r="AA2" s="158"/>
      <c r="AB2" s="158"/>
      <c r="AC2" s="158"/>
      <c r="AT2" s="13" t="s">
        <v>98</v>
      </c>
    </row>
    <row r="3" spans="1:66" ht="6.95" customHeight="1" x14ac:dyDescent="0.3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AT3" s="13" t="s">
        <v>113</v>
      </c>
    </row>
    <row r="4" spans="1:66" ht="36.950000000000003" customHeight="1" x14ac:dyDescent="0.3">
      <c r="B4" s="17"/>
      <c r="C4" s="175" t="s">
        <v>114</v>
      </c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9"/>
      <c r="T4" s="20" t="s">
        <v>11</v>
      </c>
      <c r="AT4" s="13" t="s">
        <v>4</v>
      </c>
    </row>
    <row r="5" spans="1:66" ht="6.95" customHeight="1" x14ac:dyDescent="0.3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</row>
    <row r="6" spans="1:66" ht="25.35" customHeight="1" x14ac:dyDescent="0.3">
      <c r="B6" s="17"/>
      <c r="C6" s="18"/>
      <c r="D6" s="24" t="s">
        <v>15</v>
      </c>
      <c r="E6" s="18"/>
      <c r="F6" s="206" t="str">
        <f>'Rekapitulace stavby'!K6</f>
        <v>Parkové úpravy na parcelách 379/1 a 379/2</v>
      </c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"/>
      <c r="R6" s="19"/>
    </row>
    <row r="7" spans="1:66" s="1" customFormat="1" ht="32.85" customHeight="1" x14ac:dyDescent="0.3">
      <c r="B7" s="27"/>
      <c r="C7" s="28"/>
      <c r="D7" s="23" t="s">
        <v>115</v>
      </c>
      <c r="E7" s="28"/>
      <c r="F7" s="187" t="s">
        <v>371</v>
      </c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28"/>
      <c r="R7" s="29"/>
    </row>
    <row r="8" spans="1:66" s="1" customFormat="1" ht="14.45" customHeight="1" x14ac:dyDescent="0.3">
      <c r="B8" s="27"/>
      <c r="C8" s="28"/>
      <c r="D8" s="24" t="s">
        <v>18</v>
      </c>
      <c r="E8" s="28"/>
      <c r="F8" s="22" t="s">
        <v>3</v>
      </c>
      <c r="G8" s="28"/>
      <c r="H8" s="28"/>
      <c r="I8" s="28"/>
      <c r="J8" s="28"/>
      <c r="K8" s="28"/>
      <c r="L8" s="28"/>
      <c r="M8" s="24" t="s">
        <v>19</v>
      </c>
      <c r="N8" s="28"/>
      <c r="O8" s="22" t="s">
        <v>3</v>
      </c>
      <c r="P8" s="28"/>
      <c r="Q8" s="28"/>
      <c r="R8" s="29"/>
    </row>
    <row r="9" spans="1:66" s="1" customFormat="1" ht="14.45" customHeight="1" x14ac:dyDescent="0.3">
      <c r="B9" s="27"/>
      <c r="C9" s="28"/>
      <c r="D9" s="24" t="s">
        <v>21</v>
      </c>
      <c r="E9" s="28"/>
      <c r="F9" s="22" t="s">
        <v>22</v>
      </c>
      <c r="G9" s="28"/>
      <c r="H9" s="28"/>
      <c r="I9" s="28"/>
      <c r="J9" s="28"/>
      <c r="K9" s="28"/>
      <c r="L9" s="28"/>
      <c r="M9" s="24" t="s">
        <v>23</v>
      </c>
      <c r="N9" s="28"/>
      <c r="O9" s="207" t="str">
        <f>'Rekapitulace stavby'!AN8</f>
        <v>19. 12. 2016</v>
      </c>
      <c r="P9" s="155"/>
      <c r="Q9" s="28"/>
      <c r="R9" s="29"/>
    </row>
    <row r="10" spans="1:66" s="1" customFormat="1" ht="10.9" customHeight="1" x14ac:dyDescent="0.3"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9"/>
    </row>
    <row r="11" spans="1:66" s="1" customFormat="1" ht="14.45" customHeight="1" x14ac:dyDescent="0.3">
      <c r="B11" s="27"/>
      <c r="C11" s="28"/>
      <c r="D11" s="24" t="s">
        <v>27</v>
      </c>
      <c r="E11" s="28"/>
      <c r="F11" s="28"/>
      <c r="G11" s="28"/>
      <c r="H11" s="28"/>
      <c r="I11" s="28"/>
      <c r="J11" s="28"/>
      <c r="K11" s="28"/>
      <c r="L11" s="28"/>
      <c r="M11" s="24" t="s">
        <v>28</v>
      </c>
      <c r="N11" s="28"/>
      <c r="O11" s="186" t="s">
        <v>29</v>
      </c>
      <c r="P11" s="155"/>
      <c r="Q11" s="28"/>
      <c r="R11" s="29"/>
    </row>
    <row r="12" spans="1:66" s="1" customFormat="1" ht="18" customHeight="1" x14ac:dyDescent="0.3">
      <c r="B12" s="27"/>
      <c r="C12" s="28"/>
      <c r="D12" s="28"/>
      <c r="E12" s="22" t="s">
        <v>30</v>
      </c>
      <c r="F12" s="28"/>
      <c r="G12" s="28"/>
      <c r="H12" s="28"/>
      <c r="I12" s="28"/>
      <c r="J12" s="28"/>
      <c r="K12" s="28"/>
      <c r="L12" s="28"/>
      <c r="M12" s="24" t="s">
        <v>31</v>
      </c>
      <c r="N12" s="28"/>
      <c r="O12" s="186" t="s">
        <v>3</v>
      </c>
      <c r="P12" s="155"/>
      <c r="Q12" s="28"/>
      <c r="R12" s="29"/>
    </row>
    <row r="13" spans="1:66" s="1" customFormat="1" ht="6.95" customHeight="1" x14ac:dyDescent="0.3">
      <c r="B13" s="27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9"/>
    </row>
    <row r="14" spans="1:66" s="1" customFormat="1" ht="14.45" customHeight="1" x14ac:dyDescent="0.3">
      <c r="B14" s="27"/>
      <c r="C14" s="28"/>
      <c r="D14" s="24" t="s">
        <v>32</v>
      </c>
      <c r="E14" s="28"/>
      <c r="F14" s="28"/>
      <c r="G14" s="28"/>
      <c r="H14" s="28"/>
      <c r="I14" s="28"/>
      <c r="J14" s="28"/>
      <c r="K14" s="28"/>
      <c r="L14" s="28"/>
      <c r="M14" s="24" t="s">
        <v>28</v>
      </c>
      <c r="N14" s="28"/>
      <c r="O14" s="186" t="str">
        <f>IF('Rekapitulace stavby'!AN13="","",'Rekapitulace stavby'!AN13)</f>
        <v/>
      </c>
      <c r="P14" s="155"/>
      <c r="Q14" s="28"/>
      <c r="R14" s="29"/>
    </row>
    <row r="15" spans="1:66" s="1" customFormat="1" ht="18" customHeight="1" x14ac:dyDescent="0.3">
      <c r="B15" s="27"/>
      <c r="C15" s="28"/>
      <c r="D15" s="28"/>
      <c r="E15" s="22" t="str">
        <f>IF('Rekapitulace stavby'!E14="","",'Rekapitulace stavby'!E14)</f>
        <v xml:space="preserve"> </v>
      </c>
      <c r="F15" s="28"/>
      <c r="G15" s="28"/>
      <c r="H15" s="28"/>
      <c r="I15" s="28"/>
      <c r="J15" s="28"/>
      <c r="K15" s="28"/>
      <c r="L15" s="28"/>
      <c r="M15" s="24" t="s">
        <v>31</v>
      </c>
      <c r="N15" s="28"/>
      <c r="O15" s="186" t="str">
        <f>IF('Rekapitulace stavby'!AN14="","",'Rekapitulace stavby'!AN14)</f>
        <v/>
      </c>
      <c r="P15" s="155"/>
      <c r="Q15" s="28"/>
      <c r="R15" s="29"/>
    </row>
    <row r="16" spans="1:66" s="1" customFormat="1" ht="6.95" customHeight="1" x14ac:dyDescent="0.3"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9"/>
    </row>
    <row r="17" spans="2:18" s="1" customFormat="1" ht="14.45" customHeight="1" x14ac:dyDescent="0.3">
      <c r="B17" s="27"/>
      <c r="C17" s="28"/>
      <c r="D17" s="24" t="s">
        <v>34</v>
      </c>
      <c r="E17" s="28"/>
      <c r="F17" s="28"/>
      <c r="G17" s="28"/>
      <c r="H17" s="28"/>
      <c r="I17" s="28"/>
      <c r="J17" s="28"/>
      <c r="K17" s="28"/>
      <c r="L17" s="28"/>
      <c r="M17" s="24" t="s">
        <v>28</v>
      </c>
      <c r="N17" s="28"/>
      <c r="O17" s="186" t="s">
        <v>35</v>
      </c>
      <c r="P17" s="155"/>
      <c r="Q17" s="28"/>
      <c r="R17" s="29"/>
    </row>
    <row r="18" spans="2:18" s="1" customFormat="1" ht="18" customHeight="1" x14ac:dyDescent="0.3">
      <c r="B18" s="27"/>
      <c r="C18" s="28"/>
      <c r="D18" s="28"/>
      <c r="E18" s="22" t="s">
        <v>36</v>
      </c>
      <c r="F18" s="28"/>
      <c r="G18" s="28"/>
      <c r="H18" s="28"/>
      <c r="I18" s="28"/>
      <c r="J18" s="28"/>
      <c r="K18" s="28"/>
      <c r="L18" s="28"/>
      <c r="M18" s="24" t="s">
        <v>31</v>
      </c>
      <c r="N18" s="28"/>
      <c r="O18" s="186" t="s">
        <v>3</v>
      </c>
      <c r="P18" s="155"/>
      <c r="Q18" s="28"/>
      <c r="R18" s="29"/>
    </row>
    <row r="19" spans="2:18" s="1" customFormat="1" ht="6.95" customHeight="1" x14ac:dyDescent="0.3">
      <c r="B19" s="27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9"/>
    </row>
    <row r="20" spans="2:18" s="1" customFormat="1" ht="14.45" customHeight="1" x14ac:dyDescent="0.3">
      <c r="B20" s="27"/>
      <c r="C20" s="28"/>
      <c r="D20" s="24" t="s">
        <v>38</v>
      </c>
      <c r="E20" s="28"/>
      <c r="F20" s="28"/>
      <c r="G20" s="28"/>
      <c r="H20" s="28"/>
      <c r="I20" s="28"/>
      <c r="J20" s="28"/>
      <c r="K20" s="28"/>
      <c r="L20" s="28"/>
      <c r="M20" s="24" t="s">
        <v>28</v>
      </c>
      <c r="N20" s="28"/>
      <c r="O20" s="186" t="s">
        <v>39</v>
      </c>
      <c r="P20" s="155"/>
      <c r="Q20" s="28"/>
      <c r="R20" s="29"/>
    </row>
    <row r="21" spans="2:18" s="1" customFormat="1" ht="18" customHeight="1" x14ac:dyDescent="0.3">
      <c r="B21" s="27"/>
      <c r="C21" s="28"/>
      <c r="D21" s="28"/>
      <c r="E21" s="22" t="s">
        <v>40</v>
      </c>
      <c r="F21" s="28"/>
      <c r="G21" s="28"/>
      <c r="H21" s="28"/>
      <c r="I21" s="28"/>
      <c r="J21" s="28"/>
      <c r="K21" s="28"/>
      <c r="L21" s="28"/>
      <c r="M21" s="24" t="s">
        <v>31</v>
      </c>
      <c r="N21" s="28"/>
      <c r="O21" s="186" t="s">
        <v>3</v>
      </c>
      <c r="P21" s="155"/>
      <c r="Q21" s="28"/>
      <c r="R21" s="29"/>
    </row>
    <row r="22" spans="2:18" s="1" customFormat="1" ht="6.95" customHeight="1" x14ac:dyDescent="0.3">
      <c r="B22" s="27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9"/>
    </row>
    <row r="23" spans="2:18" s="1" customFormat="1" ht="14.45" customHeight="1" x14ac:dyDescent="0.3">
      <c r="B23" s="27"/>
      <c r="C23" s="28"/>
      <c r="D23" s="24" t="s">
        <v>41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9"/>
    </row>
    <row r="24" spans="2:18" s="1" customFormat="1" ht="22.5" customHeight="1" x14ac:dyDescent="0.3">
      <c r="B24" s="27"/>
      <c r="C24" s="28"/>
      <c r="D24" s="28"/>
      <c r="E24" s="188" t="s">
        <v>3</v>
      </c>
      <c r="F24" s="155"/>
      <c r="G24" s="155"/>
      <c r="H24" s="155"/>
      <c r="I24" s="155"/>
      <c r="J24" s="155"/>
      <c r="K24" s="155"/>
      <c r="L24" s="155"/>
      <c r="M24" s="28"/>
      <c r="N24" s="28"/>
      <c r="O24" s="28"/>
      <c r="P24" s="28"/>
      <c r="Q24" s="28"/>
      <c r="R24" s="29"/>
    </row>
    <row r="25" spans="2:18" s="1" customFormat="1" ht="6.95" customHeight="1" x14ac:dyDescent="0.3">
      <c r="B25" s="27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9"/>
    </row>
    <row r="26" spans="2:18" s="1" customFormat="1" ht="6.95" customHeight="1" x14ac:dyDescent="0.3">
      <c r="B26" s="27"/>
      <c r="C26" s="28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28"/>
      <c r="R26" s="29"/>
    </row>
    <row r="27" spans="2:18" s="1" customFormat="1" ht="14.45" customHeight="1" x14ac:dyDescent="0.3">
      <c r="B27" s="27"/>
      <c r="C27" s="28"/>
      <c r="D27" s="96" t="s">
        <v>117</v>
      </c>
      <c r="E27" s="28"/>
      <c r="F27" s="28"/>
      <c r="G27" s="28"/>
      <c r="H27" s="28"/>
      <c r="I27" s="28"/>
      <c r="J27" s="28"/>
      <c r="K27" s="28"/>
      <c r="L27" s="28"/>
      <c r="M27" s="181"/>
      <c r="N27" s="155"/>
      <c r="O27" s="155"/>
      <c r="P27" s="155"/>
      <c r="Q27" s="28"/>
      <c r="R27" s="29"/>
    </row>
    <row r="28" spans="2:18" s="1" customFormat="1" ht="14.45" customHeight="1" x14ac:dyDescent="0.3">
      <c r="B28" s="27"/>
      <c r="C28" s="28"/>
      <c r="D28" s="26" t="s">
        <v>118</v>
      </c>
      <c r="E28" s="28"/>
      <c r="F28" s="28"/>
      <c r="G28" s="28"/>
      <c r="H28" s="28"/>
      <c r="I28" s="28"/>
      <c r="J28" s="28"/>
      <c r="K28" s="28"/>
      <c r="L28" s="28"/>
      <c r="M28" s="181">
        <f>N96</f>
        <v>0</v>
      </c>
      <c r="N28" s="155"/>
      <c r="O28" s="155"/>
      <c r="P28" s="155"/>
      <c r="Q28" s="28"/>
      <c r="R28" s="29"/>
    </row>
    <row r="29" spans="2:18" s="1" customFormat="1" ht="6.95" customHeight="1" x14ac:dyDescent="0.3"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9"/>
    </row>
    <row r="30" spans="2:18" s="1" customFormat="1" ht="25.35" customHeight="1" x14ac:dyDescent="0.3">
      <c r="B30" s="27"/>
      <c r="C30" s="28"/>
      <c r="D30" s="97" t="s">
        <v>45</v>
      </c>
      <c r="E30" s="28"/>
      <c r="F30" s="28"/>
      <c r="G30" s="28"/>
      <c r="H30" s="28"/>
      <c r="I30" s="28"/>
      <c r="J30" s="28"/>
      <c r="K30" s="28"/>
      <c r="L30" s="28"/>
      <c r="M30" s="220">
        <f>ROUND(M27+M28,2)</f>
        <v>0</v>
      </c>
      <c r="N30" s="155"/>
      <c r="O30" s="155"/>
      <c r="P30" s="155"/>
      <c r="Q30" s="28"/>
      <c r="R30" s="29"/>
    </row>
    <row r="31" spans="2:18" s="1" customFormat="1" ht="6.95" customHeight="1" x14ac:dyDescent="0.3">
      <c r="B31" s="27"/>
      <c r="C31" s="28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28"/>
      <c r="R31" s="29"/>
    </row>
    <row r="32" spans="2:18" s="1" customFormat="1" ht="14.45" customHeight="1" x14ac:dyDescent="0.3">
      <c r="B32" s="27"/>
      <c r="C32" s="28"/>
      <c r="D32" s="34" t="s">
        <v>46</v>
      </c>
      <c r="E32" s="34" t="s">
        <v>47</v>
      </c>
      <c r="F32" s="35">
        <v>0.21</v>
      </c>
      <c r="G32" s="98" t="s">
        <v>48</v>
      </c>
      <c r="H32" s="218">
        <f>ROUND((SUM(BE96:BE97)+SUM(BE115:BE133)), 2)</f>
        <v>25749.5</v>
      </c>
      <c r="I32" s="155"/>
      <c r="J32" s="155"/>
      <c r="K32" s="28"/>
      <c r="L32" s="28"/>
      <c r="M32" s="218"/>
      <c r="N32" s="155"/>
      <c r="O32" s="155"/>
      <c r="P32" s="155"/>
      <c r="Q32" s="28"/>
      <c r="R32" s="29"/>
    </row>
    <row r="33" spans="2:18" s="1" customFormat="1" ht="14.45" customHeight="1" x14ac:dyDescent="0.3">
      <c r="B33" s="27"/>
      <c r="C33" s="28"/>
      <c r="D33" s="28"/>
      <c r="E33" s="34" t="s">
        <v>49</v>
      </c>
      <c r="F33" s="35">
        <v>0.15</v>
      </c>
      <c r="G33" s="98" t="s">
        <v>48</v>
      </c>
      <c r="H33" s="218">
        <f>ROUND((SUM(BF96:BF97)+SUM(BF115:BF133)), 2)</f>
        <v>0</v>
      </c>
      <c r="I33" s="155"/>
      <c r="J33" s="155"/>
      <c r="K33" s="28"/>
      <c r="L33" s="28"/>
      <c r="M33" s="218">
        <f>ROUND(ROUND((SUM(BF96:BF97)+SUM(BF115:BF133)), 2)*F33, 2)</f>
        <v>0</v>
      </c>
      <c r="N33" s="155"/>
      <c r="O33" s="155"/>
      <c r="P33" s="155"/>
      <c r="Q33" s="28"/>
      <c r="R33" s="29"/>
    </row>
    <row r="34" spans="2:18" s="1" customFormat="1" ht="14.45" hidden="1" customHeight="1" x14ac:dyDescent="0.3">
      <c r="B34" s="27"/>
      <c r="C34" s="28"/>
      <c r="D34" s="28"/>
      <c r="E34" s="34" t="s">
        <v>50</v>
      </c>
      <c r="F34" s="35">
        <v>0.21</v>
      </c>
      <c r="G34" s="98" t="s">
        <v>48</v>
      </c>
      <c r="H34" s="218">
        <f>ROUND((SUM(BG96:BG97)+SUM(BG115:BG133)), 2)</f>
        <v>0</v>
      </c>
      <c r="I34" s="155"/>
      <c r="J34" s="155"/>
      <c r="K34" s="28"/>
      <c r="L34" s="28"/>
      <c r="M34" s="218">
        <v>0</v>
      </c>
      <c r="N34" s="155"/>
      <c r="O34" s="155"/>
      <c r="P34" s="155"/>
      <c r="Q34" s="28"/>
      <c r="R34" s="29"/>
    </row>
    <row r="35" spans="2:18" s="1" customFormat="1" ht="14.45" hidden="1" customHeight="1" x14ac:dyDescent="0.3">
      <c r="B35" s="27"/>
      <c r="C35" s="28"/>
      <c r="D35" s="28"/>
      <c r="E35" s="34" t="s">
        <v>51</v>
      </c>
      <c r="F35" s="35">
        <v>0.15</v>
      </c>
      <c r="G35" s="98" t="s">
        <v>48</v>
      </c>
      <c r="H35" s="218">
        <f>ROUND((SUM(BH96:BH97)+SUM(BH115:BH133)), 2)</f>
        <v>0</v>
      </c>
      <c r="I35" s="155"/>
      <c r="J35" s="155"/>
      <c r="K35" s="28"/>
      <c r="L35" s="28"/>
      <c r="M35" s="218">
        <v>0</v>
      </c>
      <c r="N35" s="155"/>
      <c r="O35" s="155"/>
      <c r="P35" s="155"/>
      <c r="Q35" s="28"/>
      <c r="R35" s="29"/>
    </row>
    <row r="36" spans="2:18" s="1" customFormat="1" ht="14.45" hidden="1" customHeight="1" x14ac:dyDescent="0.3">
      <c r="B36" s="27"/>
      <c r="C36" s="28"/>
      <c r="D36" s="28"/>
      <c r="E36" s="34" t="s">
        <v>52</v>
      </c>
      <c r="F36" s="35">
        <v>0</v>
      </c>
      <c r="G36" s="98" t="s">
        <v>48</v>
      </c>
      <c r="H36" s="218">
        <f>ROUND((SUM(BI96:BI97)+SUM(BI115:BI133)), 2)</f>
        <v>0</v>
      </c>
      <c r="I36" s="155"/>
      <c r="J36" s="155"/>
      <c r="K36" s="28"/>
      <c r="L36" s="28"/>
      <c r="M36" s="218">
        <v>0</v>
      </c>
      <c r="N36" s="155"/>
      <c r="O36" s="155"/>
      <c r="P36" s="155"/>
      <c r="Q36" s="28"/>
      <c r="R36" s="29"/>
    </row>
    <row r="37" spans="2:18" s="1" customFormat="1" ht="6.95" customHeight="1" x14ac:dyDescent="0.3"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9"/>
    </row>
    <row r="38" spans="2:18" s="1" customFormat="1" ht="25.35" customHeight="1" x14ac:dyDescent="0.3">
      <c r="B38" s="27"/>
      <c r="C38" s="95"/>
      <c r="D38" s="99" t="s">
        <v>53</v>
      </c>
      <c r="E38" s="67"/>
      <c r="F38" s="67"/>
      <c r="G38" s="100" t="s">
        <v>54</v>
      </c>
      <c r="H38" s="101" t="s">
        <v>55</v>
      </c>
      <c r="I38" s="67"/>
      <c r="J38" s="67"/>
      <c r="K38" s="67"/>
      <c r="L38" s="219">
        <f>SUM(M30:M36)</f>
        <v>0</v>
      </c>
      <c r="M38" s="168"/>
      <c r="N38" s="168"/>
      <c r="O38" s="168"/>
      <c r="P38" s="170"/>
      <c r="Q38" s="95"/>
      <c r="R38" s="29"/>
    </row>
    <row r="39" spans="2:18" s="1" customFormat="1" ht="14.45" customHeight="1" x14ac:dyDescent="0.3">
      <c r="B39" s="27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9"/>
    </row>
    <row r="40" spans="2:18" s="1" customFormat="1" ht="14.45" customHeight="1" x14ac:dyDescent="0.3"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9"/>
    </row>
    <row r="41" spans="2:18" x14ac:dyDescent="0.3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</row>
    <row r="42" spans="2:18" x14ac:dyDescent="0.3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9"/>
    </row>
    <row r="43" spans="2:18" x14ac:dyDescent="0.3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</row>
    <row r="44" spans="2:18" x14ac:dyDescent="0.3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</row>
    <row r="45" spans="2:18" x14ac:dyDescent="0.3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spans="2:18" x14ac:dyDescent="0.3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9"/>
    </row>
    <row r="47" spans="2:18" x14ac:dyDescent="0.3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</row>
    <row r="48" spans="2:18" x14ac:dyDescent="0.3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9"/>
    </row>
    <row r="49" spans="2:18" x14ac:dyDescent="0.3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</row>
    <row r="50" spans="2:18" s="1" customFormat="1" ht="15" x14ac:dyDescent="0.3">
      <c r="B50" s="27"/>
      <c r="C50" s="28"/>
      <c r="D50" s="42" t="s">
        <v>56</v>
      </c>
      <c r="E50" s="43"/>
      <c r="F50" s="43"/>
      <c r="G50" s="43"/>
      <c r="H50" s="44"/>
      <c r="I50" s="28"/>
      <c r="J50" s="42" t="s">
        <v>57</v>
      </c>
      <c r="K50" s="43"/>
      <c r="L50" s="43"/>
      <c r="M50" s="43"/>
      <c r="N50" s="43"/>
      <c r="O50" s="43"/>
      <c r="P50" s="44"/>
      <c r="Q50" s="28"/>
      <c r="R50" s="29"/>
    </row>
    <row r="51" spans="2:18" x14ac:dyDescent="0.3">
      <c r="B51" s="17"/>
      <c r="C51" s="18"/>
      <c r="D51" s="45"/>
      <c r="E51" s="18"/>
      <c r="F51" s="18"/>
      <c r="G51" s="18"/>
      <c r="H51" s="46"/>
      <c r="I51" s="18"/>
      <c r="J51" s="45"/>
      <c r="K51" s="18"/>
      <c r="L51" s="18"/>
      <c r="M51" s="18"/>
      <c r="N51" s="18"/>
      <c r="O51" s="18"/>
      <c r="P51" s="46"/>
      <c r="Q51" s="18"/>
      <c r="R51" s="19"/>
    </row>
    <row r="52" spans="2:18" x14ac:dyDescent="0.3">
      <c r="B52" s="17"/>
      <c r="C52" s="18"/>
      <c r="D52" s="45"/>
      <c r="E52" s="18"/>
      <c r="F52" s="18"/>
      <c r="G52" s="18"/>
      <c r="H52" s="46"/>
      <c r="I52" s="18"/>
      <c r="J52" s="45"/>
      <c r="K52" s="18"/>
      <c r="L52" s="18"/>
      <c r="M52" s="18"/>
      <c r="N52" s="18"/>
      <c r="O52" s="18"/>
      <c r="P52" s="46"/>
      <c r="Q52" s="18"/>
      <c r="R52" s="19"/>
    </row>
    <row r="53" spans="2:18" x14ac:dyDescent="0.3">
      <c r="B53" s="17"/>
      <c r="C53" s="18"/>
      <c r="D53" s="45"/>
      <c r="E53" s="18"/>
      <c r="F53" s="18"/>
      <c r="G53" s="18"/>
      <c r="H53" s="46"/>
      <c r="I53" s="18"/>
      <c r="J53" s="45"/>
      <c r="K53" s="18"/>
      <c r="L53" s="18"/>
      <c r="M53" s="18"/>
      <c r="N53" s="18"/>
      <c r="O53" s="18"/>
      <c r="P53" s="46"/>
      <c r="Q53" s="18"/>
      <c r="R53" s="19"/>
    </row>
    <row r="54" spans="2:18" x14ac:dyDescent="0.3">
      <c r="B54" s="17"/>
      <c r="C54" s="18"/>
      <c r="D54" s="45"/>
      <c r="E54" s="18"/>
      <c r="F54" s="18"/>
      <c r="G54" s="18"/>
      <c r="H54" s="46"/>
      <c r="I54" s="18"/>
      <c r="J54" s="45"/>
      <c r="K54" s="18"/>
      <c r="L54" s="18"/>
      <c r="M54" s="18"/>
      <c r="N54" s="18"/>
      <c r="O54" s="18"/>
      <c r="P54" s="46"/>
      <c r="Q54" s="18"/>
      <c r="R54" s="19"/>
    </row>
    <row r="55" spans="2:18" x14ac:dyDescent="0.3">
      <c r="B55" s="17"/>
      <c r="C55" s="18"/>
      <c r="D55" s="45"/>
      <c r="E55" s="18"/>
      <c r="F55" s="18"/>
      <c r="G55" s="18"/>
      <c r="H55" s="46"/>
      <c r="I55" s="18"/>
      <c r="J55" s="45"/>
      <c r="K55" s="18"/>
      <c r="L55" s="18"/>
      <c r="M55" s="18"/>
      <c r="N55" s="18"/>
      <c r="O55" s="18"/>
      <c r="P55" s="46"/>
      <c r="Q55" s="18"/>
      <c r="R55" s="19"/>
    </row>
    <row r="56" spans="2:18" x14ac:dyDescent="0.3">
      <c r="B56" s="17"/>
      <c r="C56" s="18"/>
      <c r="D56" s="45"/>
      <c r="E56" s="18"/>
      <c r="F56" s="18"/>
      <c r="G56" s="18"/>
      <c r="H56" s="46"/>
      <c r="I56" s="18"/>
      <c r="J56" s="45"/>
      <c r="K56" s="18"/>
      <c r="L56" s="18"/>
      <c r="M56" s="18"/>
      <c r="N56" s="18"/>
      <c r="O56" s="18"/>
      <c r="P56" s="46"/>
      <c r="Q56" s="18"/>
      <c r="R56" s="19"/>
    </row>
    <row r="57" spans="2:18" x14ac:dyDescent="0.3">
      <c r="B57" s="17"/>
      <c r="C57" s="18"/>
      <c r="D57" s="45"/>
      <c r="E57" s="18"/>
      <c r="F57" s="18"/>
      <c r="G57" s="18"/>
      <c r="H57" s="46"/>
      <c r="I57" s="18"/>
      <c r="J57" s="45"/>
      <c r="K57" s="18"/>
      <c r="L57" s="18"/>
      <c r="M57" s="18"/>
      <c r="N57" s="18"/>
      <c r="O57" s="18"/>
      <c r="P57" s="46"/>
      <c r="Q57" s="18"/>
      <c r="R57" s="19"/>
    </row>
    <row r="58" spans="2:18" x14ac:dyDescent="0.3">
      <c r="B58" s="17"/>
      <c r="C58" s="18"/>
      <c r="D58" s="45"/>
      <c r="E58" s="18"/>
      <c r="F58" s="18"/>
      <c r="G58" s="18"/>
      <c r="H58" s="46"/>
      <c r="I58" s="18"/>
      <c r="J58" s="45"/>
      <c r="K58" s="18"/>
      <c r="L58" s="18"/>
      <c r="M58" s="18"/>
      <c r="N58" s="18"/>
      <c r="O58" s="18"/>
      <c r="P58" s="46"/>
      <c r="Q58" s="18"/>
      <c r="R58" s="19"/>
    </row>
    <row r="59" spans="2:18" s="1" customFormat="1" ht="15" x14ac:dyDescent="0.3">
      <c r="B59" s="27"/>
      <c r="C59" s="28"/>
      <c r="D59" s="47" t="s">
        <v>58</v>
      </c>
      <c r="E59" s="48"/>
      <c r="F59" s="48"/>
      <c r="G59" s="49" t="s">
        <v>59</v>
      </c>
      <c r="H59" s="50"/>
      <c r="I59" s="28"/>
      <c r="J59" s="47" t="s">
        <v>58</v>
      </c>
      <c r="K59" s="48"/>
      <c r="L59" s="48"/>
      <c r="M59" s="48"/>
      <c r="N59" s="49" t="s">
        <v>59</v>
      </c>
      <c r="O59" s="48"/>
      <c r="P59" s="50"/>
      <c r="Q59" s="28"/>
      <c r="R59" s="29"/>
    </row>
    <row r="60" spans="2:18" x14ac:dyDescent="0.3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9"/>
    </row>
    <row r="61" spans="2:18" s="1" customFormat="1" ht="15" x14ac:dyDescent="0.3">
      <c r="B61" s="27"/>
      <c r="C61" s="28"/>
      <c r="D61" s="42" t="s">
        <v>60</v>
      </c>
      <c r="E61" s="43"/>
      <c r="F61" s="43"/>
      <c r="G61" s="43"/>
      <c r="H61" s="44"/>
      <c r="I61" s="28"/>
      <c r="J61" s="42" t="s">
        <v>61</v>
      </c>
      <c r="K61" s="43"/>
      <c r="L61" s="43"/>
      <c r="M61" s="43"/>
      <c r="N61" s="43"/>
      <c r="O61" s="43"/>
      <c r="P61" s="44"/>
      <c r="Q61" s="28"/>
      <c r="R61" s="29"/>
    </row>
    <row r="62" spans="2:18" x14ac:dyDescent="0.3">
      <c r="B62" s="17"/>
      <c r="C62" s="18"/>
      <c r="D62" s="45"/>
      <c r="E62" s="18"/>
      <c r="F62" s="18"/>
      <c r="G62" s="18"/>
      <c r="H62" s="46"/>
      <c r="I62" s="18"/>
      <c r="J62" s="45"/>
      <c r="K62" s="18"/>
      <c r="L62" s="18"/>
      <c r="M62" s="18"/>
      <c r="N62" s="18"/>
      <c r="O62" s="18"/>
      <c r="P62" s="46"/>
      <c r="Q62" s="18"/>
      <c r="R62" s="19"/>
    </row>
    <row r="63" spans="2:18" x14ac:dyDescent="0.3">
      <c r="B63" s="17"/>
      <c r="C63" s="18"/>
      <c r="D63" s="45"/>
      <c r="E63" s="18"/>
      <c r="F63" s="18"/>
      <c r="G63" s="18"/>
      <c r="H63" s="46"/>
      <c r="I63" s="18"/>
      <c r="J63" s="45"/>
      <c r="K63" s="18"/>
      <c r="L63" s="18"/>
      <c r="M63" s="18"/>
      <c r="N63" s="18"/>
      <c r="O63" s="18"/>
      <c r="P63" s="46"/>
      <c r="Q63" s="18"/>
      <c r="R63" s="19"/>
    </row>
    <row r="64" spans="2:18" x14ac:dyDescent="0.3">
      <c r="B64" s="17"/>
      <c r="C64" s="18"/>
      <c r="D64" s="45"/>
      <c r="E64" s="18"/>
      <c r="F64" s="18"/>
      <c r="G64" s="18"/>
      <c r="H64" s="46"/>
      <c r="I64" s="18"/>
      <c r="J64" s="45"/>
      <c r="K64" s="18"/>
      <c r="L64" s="18"/>
      <c r="M64" s="18"/>
      <c r="N64" s="18"/>
      <c r="O64" s="18"/>
      <c r="P64" s="46"/>
      <c r="Q64" s="18"/>
      <c r="R64" s="19"/>
    </row>
    <row r="65" spans="2:18" x14ac:dyDescent="0.3">
      <c r="B65" s="17"/>
      <c r="C65" s="18"/>
      <c r="D65" s="45"/>
      <c r="E65" s="18"/>
      <c r="F65" s="18"/>
      <c r="G65" s="18"/>
      <c r="H65" s="46"/>
      <c r="I65" s="18"/>
      <c r="J65" s="45"/>
      <c r="K65" s="18"/>
      <c r="L65" s="18"/>
      <c r="M65" s="18"/>
      <c r="N65" s="18"/>
      <c r="O65" s="18"/>
      <c r="P65" s="46"/>
      <c r="Q65" s="18"/>
      <c r="R65" s="19"/>
    </row>
    <row r="66" spans="2:18" x14ac:dyDescent="0.3">
      <c r="B66" s="17"/>
      <c r="C66" s="18"/>
      <c r="D66" s="45"/>
      <c r="E66" s="18"/>
      <c r="F66" s="18"/>
      <c r="G66" s="18"/>
      <c r="H66" s="46"/>
      <c r="I66" s="18"/>
      <c r="J66" s="45"/>
      <c r="K66" s="18"/>
      <c r="L66" s="18"/>
      <c r="M66" s="18"/>
      <c r="N66" s="18"/>
      <c r="O66" s="18"/>
      <c r="P66" s="46"/>
      <c r="Q66" s="18"/>
      <c r="R66" s="19"/>
    </row>
    <row r="67" spans="2:18" x14ac:dyDescent="0.3">
      <c r="B67" s="17"/>
      <c r="C67" s="18"/>
      <c r="D67" s="45"/>
      <c r="E67" s="18"/>
      <c r="F67" s="18"/>
      <c r="G67" s="18"/>
      <c r="H67" s="46"/>
      <c r="I67" s="18"/>
      <c r="J67" s="45"/>
      <c r="K67" s="18"/>
      <c r="L67" s="18"/>
      <c r="M67" s="18"/>
      <c r="N67" s="18"/>
      <c r="O67" s="18"/>
      <c r="P67" s="46"/>
      <c r="Q67" s="18"/>
      <c r="R67" s="19"/>
    </row>
    <row r="68" spans="2:18" x14ac:dyDescent="0.3">
      <c r="B68" s="17"/>
      <c r="C68" s="18"/>
      <c r="D68" s="45"/>
      <c r="E68" s="18"/>
      <c r="F68" s="18"/>
      <c r="G68" s="18"/>
      <c r="H68" s="46"/>
      <c r="I68" s="18"/>
      <c r="J68" s="45"/>
      <c r="K68" s="18"/>
      <c r="L68" s="18"/>
      <c r="M68" s="18"/>
      <c r="N68" s="18"/>
      <c r="O68" s="18"/>
      <c r="P68" s="46"/>
      <c r="Q68" s="18"/>
      <c r="R68" s="19"/>
    </row>
    <row r="69" spans="2:18" x14ac:dyDescent="0.3">
      <c r="B69" s="17"/>
      <c r="C69" s="18"/>
      <c r="D69" s="45"/>
      <c r="E69" s="18"/>
      <c r="F69" s="18"/>
      <c r="G69" s="18"/>
      <c r="H69" s="46"/>
      <c r="I69" s="18"/>
      <c r="J69" s="45"/>
      <c r="K69" s="18"/>
      <c r="L69" s="18"/>
      <c r="M69" s="18"/>
      <c r="N69" s="18"/>
      <c r="O69" s="18"/>
      <c r="P69" s="46"/>
      <c r="Q69" s="18"/>
      <c r="R69" s="19"/>
    </row>
    <row r="70" spans="2:18" s="1" customFormat="1" ht="15" x14ac:dyDescent="0.3">
      <c r="B70" s="27"/>
      <c r="C70" s="28"/>
      <c r="D70" s="47" t="s">
        <v>58</v>
      </c>
      <c r="E70" s="48"/>
      <c r="F70" s="48"/>
      <c r="G70" s="49" t="s">
        <v>59</v>
      </c>
      <c r="H70" s="50"/>
      <c r="I70" s="28"/>
      <c r="J70" s="47" t="s">
        <v>58</v>
      </c>
      <c r="K70" s="48"/>
      <c r="L70" s="48"/>
      <c r="M70" s="48"/>
      <c r="N70" s="49" t="s">
        <v>59</v>
      </c>
      <c r="O70" s="48"/>
      <c r="P70" s="50"/>
      <c r="Q70" s="28"/>
      <c r="R70" s="29"/>
    </row>
    <row r="71" spans="2:18" s="1" customFormat="1" ht="14.45" customHeight="1" x14ac:dyDescent="0.3"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3"/>
    </row>
    <row r="75" spans="2:18" s="1" customFormat="1" ht="6.95" customHeight="1" x14ac:dyDescent="0.3"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6"/>
    </row>
    <row r="76" spans="2:18" s="1" customFormat="1" ht="36.950000000000003" customHeight="1" x14ac:dyDescent="0.3">
      <c r="B76" s="27"/>
      <c r="C76" s="175" t="s">
        <v>119</v>
      </c>
      <c r="D76" s="155"/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29"/>
    </row>
    <row r="77" spans="2:18" s="1" customFormat="1" ht="6.95" customHeight="1" x14ac:dyDescent="0.3">
      <c r="B77" s="27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9"/>
    </row>
    <row r="78" spans="2:18" s="1" customFormat="1" ht="30" customHeight="1" x14ac:dyDescent="0.3">
      <c r="B78" s="27"/>
      <c r="C78" s="24" t="s">
        <v>15</v>
      </c>
      <c r="D78" s="28"/>
      <c r="E78" s="28"/>
      <c r="F78" s="206" t="str">
        <f>F6</f>
        <v>Parkové úpravy na parcelách 379/1 a 379/2</v>
      </c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28"/>
      <c r="R78" s="29"/>
    </row>
    <row r="79" spans="2:18" s="1" customFormat="1" ht="36.950000000000003" customHeight="1" x14ac:dyDescent="0.3">
      <c r="B79" s="27"/>
      <c r="C79" s="61" t="s">
        <v>115</v>
      </c>
      <c r="D79" s="28"/>
      <c r="E79" s="28"/>
      <c r="F79" s="176" t="str">
        <f>F7</f>
        <v>2016-212-04 - Příprava území</v>
      </c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28"/>
      <c r="R79" s="29"/>
    </row>
    <row r="80" spans="2:18" s="1" customFormat="1" ht="6.95" customHeight="1" x14ac:dyDescent="0.3">
      <c r="B80" s="27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9"/>
    </row>
    <row r="81" spans="2:47" s="1" customFormat="1" ht="18" customHeight="1" x14ac:dyDescent="0.3">
      <c r="B81" s="27"/>
      <c r="C81" s="24" t="s">
        <v>21</v>
      </c>
      <c r="D81" s="28"/>
      <c r="E81" s="28"/>
      <c r="F81" s="22" t="str">
        <f>F9</f>
        <v>Nad Studánkou, parc.č. 379/1 a 379/2, Světice</v>
      </c>
      <c r="G81" s="28"/>
      <c r="H81" s="28"/>
      <c r="I81" s="28"/>
      <c r="J81" s="28"/>
      <c r="K81" s="24" t="s">
        <v>23</v>
      </c>
      <c r="L81" s="28"/>
      <c r="M81" s="207" t="str">
        <f>IF(O9="","",O9)</f>
        <v>19. 12. 2016</v>
      </c>
      <c r="N81" s="155"/>
      <c r="O81" s="155"/>
      <c r="P81" s="155"/>
      <c r="Q81" s="28"/>
      <c r="R81" s="29"/>
    </row>
    <row r="82" spans="2:47" s="1" customFormat="1" ht="6.95" customHeight="1" x14ac:dyDescent="0.3">
      <c r="B82" s="27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9"/>
    </row>
    <row r="83" spans="2:47" s="1" customFormat="1" ht="15" x14ac:dyDescent="0.3">
      <c r="B83" s="27"/>
      <c r="C83" s="24" t="s">
        <v>27</v>
      </c>
      <c r="D83" s="28"/>
      <c r="E83" s="28"/>
      <c r="F83" s="22" t="str">
        <f>E12</f>
        <v>Obec Světice, U Hřiště 151, Světice, 251 01 Říčany</v>
      </c>
      <c r="G83" s="28"/>
      <c r="H83" s="28"/>
      <c r="I83" s="28"/>
      <c r="J83" s="28"/>
      <c r="K83" s="24" t="s">
        <v>34</v>
      </c>
      <c r="L83" s="28"/>
      <c r="M83" s="186" t="str">
        <f>E18</f>
        <v>BML, spol. s r. o.Třebohostická 14, Praha 10</v>
      </c>
      <c r="N83" s="155"/>
      <c r="O83" s="155"/>
      <c r="P83" s="155"/>
      <c r="Q83" s="155"/>
      <c r="R83" s="29"/>
    </row>
    <row r="84" spans="2:47" s="1" customFormat="1" ht="14.45" customHeight="1" x14ac:dyDescent="0.3">
      <c r="B84" s="27"/>
      <c r="C84" s="24" t="s">
        <v>32</v>
      </c>
      <c r="D84" s="28"/>
      <c r="E84" s="28"/>
      <c r="F84" s="22" t="str">
        <f>IF(E15="","",E15)</f>
        <v xml:space="preserve"> </v>
      </c>
      <c r="G84" s="28"/>
      <c r="H84" s="28"/>
      <c r="I84" s="28"/>
      <c r="J84" s="28"/>
      <c r="K84" s="24" t="s">
        <v>38</v>
      </c>
      <c r="L84" s="28"/>
      <c r="M84" s="186" t="str">
        <f>E21</f>
        <v>Ing. Dana Mlejnková</v>
      </c>
      <c r="N84" s="155"/>
      <c r="O84" s="155"/>
      <c r="P84" s="155"/>
      <c r="Q84" s="155"/>
      <c r="R84" s="29"/>
    </row>
    <row r="85" spans="2:47" s="1" customFormat="1" ht="10.35" customHeight="1" x14ac:dyDescent="0.3">
      <c r="B85" s="27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9"/>
    </row>
    <row r="86" spans="2:47" s="1" customFormat="1" ht="29.25" customHeight="1" x14ac:dyDescent="0.3">
      <c r="B86" s="27"/>
      <c r="C86" s="217" t="s">
        <v>120</v>
      </c>
      <c r="D86" s="216"/>
      <c r="E86" s="216"/>
      <c r="F86" s="216"/>
      <c r="G86" s="216"/>
      <c r="H86" s="95"/>
      <c r="I86" s="95"/>
      <c r="J86" s="95"/>
      <c r="K86" s="95"/>
      <c r="L86" s="95"/>
      <c r="M86" s="95"/>
      <c r="N86" s="217" t="s">
        <v>121</v>
      </c>
      <c r="O86" s="155"/>
      <c r="P86" s="155"/>
      <c r="Q86" s="155"/>
      <c r="R86" s="29"/>
    </row>
    <row r="87" spans="2:47" s="1" customFormat="1" ht="10.35" customHeight="1" x14ac:dyDescent="0.3">
      <c r="B87" s="27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9"/>
    </row>
    <row r="88" spans="2:47" s="1" customFormat="1" ht="29.25" customHeight="1" x14ac:dyDescent="0.3">
      <c r="B88" s="27"/>
      <c r="C88" s="102" t="s">
        <v>122</v>
      </c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154">
        <f>N115</f>
        <v>25749.5</v>
      </c>
      <c r="O88" s="155"/>
      <c r="P88" s="155"/>
      <c r="Q88" s="155"/>
      <c r="R88" s="29"/>
      <c r="AU88" s="13" t="s">
        <v>123</v>
      </c>
    </row>
    <row r="89" spans="2:47" s="6" customFormat="1" ht="24.95" customHeight="1" x14ac:dyDescent="0.3">
      <c r="B89" s="103"/>
      <c r="C89" s="104"/>
      <c r="D89" s="105" t="s">
        <v>124</v>
      </c>
      <c r="E89" s="104"/>
      <c r="F89" s="104"/>
      <c r="G89" s="104"/>
      <c r="H89" s="104"/>
      <c r="I89" s="104"/>
      <c r="J89" s="104"/>
      <c r="K89" s="104"/>
      <c r="L89" s="104"/>
      <c r="M89" s="104"/>
      <c r="N89" s="192">
        <f>N116</f>
        <v>25749.5</v>
      </c>
      <c r="O89" s="212"/>
      <c r="P89" s="212"/>
      <c r="Q89" s="212"/>
      <c r="R89" s="106"/>
    </row>
    <row r="90" spans="2:47" s="7" customFormat="1" ht="19.899999999999999" customHeight="1" x14ac:dyDescent="0.3">
      <c r="B90" s="107"/>
      <c r="C90" s="108"/>
      <c r="D90" s="109" t="s">
        <v>372</v>
      </c>
      <c r="E90" s="108"/>
      <c r="F90" s="108"/>
      <c r="G90" s="108"/>
      <c r="H90" s="108"/>
      <c r="I90" s="108"/>
      <c r="J90" s="108"/>
      <c r="K90" s="108"/>
      <c r="L90" s="108"/>
      <c r="M90" s="108"/>
      <c r="N90" s="213">
        <f>N117</f>
        <v>7486</v>
      </c>
      <c r="O90" s="214"/>
      <c r="P90" s="214"/>
      <c r="Q90" s="214"/>
      <c r="R90" s="110"/>
    </row>
    <row r="91" spans="2:47" s="7" customFormat="1" ht="19.899999999999999" customHeight="1" x14ac:dyDescent="0.3">
      <c r="B91" s="107"/>
      <c r="C91" s="108"/>
      <c r="D91" s="109" t="s">
        <v>373</v>
      </c>
      <c r="E91" s="108"/>
      <c r="F91" s="108"/>
      <c r="G91" s="108"/>
      <c r="H91" s="108"/>
      <c r="I91" s="108"/>
      <c r="J91" s="108"/>
      <c r="K91" s="108"/>
      <c r="L91" s="108"/>
      <c r="M91" s="108"/>
      <c r="N91" s="213">
        <f>N121</f>
        <v>3115.4</v>
      </c>
      <c r="O91" s="214"/>
      <c r="P91" s="214"/>
      <c r="Q91" s="214"/>
      <c r="R91" s="110"/>
    </row>
    <row r="92" spans="2:47" s="7" customFormat="1" ht="19.899999999999999" customHeight="1" x14ac:dyDescent="0.3">
      <c r="B92" s="107"/>
      <c r="C92" s="108"/>
      <c r="D92" s="109" t="s">
        <v>374</v>
      </c>
      <c r="E92" s="108"/>
      <c r="F92" s="108"/>
      <c r="G92" s="108"/>
      <c r="H92" s="108"/>
      <c r="I92" s="108"/>
      <c r="J92" s="108"/>
      <c r="K92" s="108"/>
      <c r="L92" s="108"/>
      <c r="M92" s="108"/>
      <c r="N92" s="213">
        <f>N127</f>
        <v>221.1</v>
      </c>
      <c r="O92" s="214"/>
      <c r="P92" s="214"/>
      <c r="Q92" s="214"/>
      <c r="R92" s="110"/>
    </row>
    <row r="93" spans="2:47" s="7" customFormat="1" ht="19.899999999999999" customHeight="1" x14ac:dyDescent="0.3">
      <c r="B93" s="107"/>
      <c r="C93" s="108"/>
      <c r="D93" s="109" t="s">
        <v>375</v>
      </c>
      <c r="E93" s="108"/>
      <c r="F93" s="108"/>
      <c r="G93" s="108"/>
      <c r="H93" s="108"/>
      <c r="I93" s="108"/>
      <c r="J93" s="108"/>
      <c r="K93" s="108"/>
      <c r="L93" s="108"/>
      <c r="M93" s="108"/>
      <c r="N93" s="213">
        <f>N129</f>
        <v>14688.3</v>
      </c>
      <c r="O93" s="214"/>
      <c r="P93" s="214"/>
      <c r="Q93" s="214"/>
      <c r="R93" s="110"/>
    </row>
    <row r="94" spans="2:47" s="7" customFormat="1" ht="19.899999999999999" customHeight="1" x14ac:dyDescent="0.3">
      <c r="B94" s="107"/>
      <c r="C94" s="108"/>
      <c r="D94" s="109" t="s">
        <v>128</v>
      </c>
      <c r="E94" s="108"/>
      <c r="F94" s="108"/>
      <c r="G94" s="108"/>
      <c r="H94" s="108"/>
      <c r="I94" s="108"/>
      <c r="J94" s="108"/>
      <c r="K94" s="108"/>
      <c r="L94" s="108"/>
      <c r="M94" s="108"/>
      <c r="N94" s="213">
        <f>N132</f>
        <v>238.7</v>
      </c>
      <c r="O94" s="214"/>
      <c r="P94" s="214"/>
      <c r="Q94" s="214"/>
      <c r="R94" s="110"/>
    </row>
    <row r="95" spans="2:47" s="1" customFormat="1" ht="21.75" customHeight="1" x14ac:dyDescent="0.3">
      <c r="B95" s="27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9"/>
    </row>
    <row r="96" spans="2:47" s="1" customFormat="1" ht="29.25" customHeight="1" x14ac:dyDescent="0.3">
      <c r="B96" s="27"/>
      <c r="C96" s="102" t="s">
        <v>131</v>
      </c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15">
        <v>0</v>
      </c>
      <c r="O96" s="155"/>
      <c r="P96" s="155"/>
      <c r="Q96" s="155"/>
      <c r="R96" s="29"/>
      <c r="T96" s="111"/>
      <c r="U96" s="112" t="s">
        <v>46</v>
      </c>
    </row>
    <row r="97" spans="2:18" s="1" customFormat="1" ht="18" customHeight="1" x14ac:dyDescent="0.3">
      <c r="B97" s="27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9"/>
    </row>
    <row r="98" spans="2:18" s="1" customFormat="1" ht="29.25" customHeight="1" x14ac:dyDescent="0.3">
      <c r="B98" s="27"/>
      <c r="C98" s="94" t="s">
        <v>111</v>
      </c>
      <c r="D98" s="95"/>
      <c r="E98" s="95"/>
      <c r="F98" s="95"/>
      <c r="G98" s="95"/>
      <c r="H98" s="95"/>
      <c r="I98" s="95"/>
      <c r="J98" s="95"/>
      <c r="K98" s="95"/>
      <c r="L98" s="156">
        <f>ROUND(SUM(N88+N96),2)</f>
        <v>25749.5</v>
      </c>
      <c r="M98" s="216"/>
      <c r="N98" s="216"/>
      <c r="O98" s="216"/>
      <c r="P98" s="216"/>
      <c r="Q98" s="216"/>
      <c r="R98" s="29"/>
    </row>
    <row r="99" spans="2:18" s="1" customFormat="1" ht="6.95" customHeight="1" x14ac:dyDescent="0.3">
      <c r="B99" s="51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3"/>
    </row>
    <row r="103" spans="2:18" s="1" customFormat="1" ht="6.95" customHeight="1" x14ac:dyDescent="0.3">
      <c r="B103" s="54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6"/>
    </row>
    <row r="104" spans="2:18" s="1" customFormat="1" ht="36.950000000000003" customHeight="1" x14ac:dyDescent="0.3">
      <c r="B104" s="27"/>
      <c r="C104" s="175" t="s">
        <v>132</v>
      </c>
      <c r="D104" s="155"/>
      <c r="E104" s="155"/>
      <c r="F104" s="155"/>
      <c r="G104" s="155"/>
      <c r="H104" s="155"/>
      <c r="I104" s="155"/>
      <c r="J104" s="155"/>
      <c r="K104" s="155"/>
      <c r="L104" s="155"/>
      <c r="M104" s="155"/>
      <c r="N104" s="155"/>
      <c r="O104" s="155"/>
      <c r="P104" s="155"/>
      <c r="Q104" s="155"/>
      <c r="R104" s="29"/>
    </row>
    <row r="105" spans="2:18" s="1" customFormat="1" ht="6.95" customHeight="1" x14ac:dyDescent="0.3">
      <c r="B105" s="27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9"/>
    </row>
    <row r="106" spans="2:18" s="1" customFormat="1" ht="30" customHeight="1" x14ac:dyDescent="0.3">
      <c r="B106" s="27"/>
      <c r="C106" s="24" t="s">
        <v>15</v>
      </c>
      <c r="D106" s="28"/>
      <c r="E106" s="28"/>
      <c r="F106" s="206" t="str">
        <f>F6</f>
        <v>Parkové úpravy na parcelách 379/1 a 379/2</v>
      </c>
      <c r="G106" s="155"/>
      <c r="H106" s="155"/>
      <c r="I106" s="155"/>
      <c r="J106" s="155"/>
      <c r="K106" s="155"/>
      <c r="L106" s="155"/>
      <c r="M106" s="155"/>
      <c r="N106" s="155"/>
      <c r="O106" s="155"/>
      <c r="P106" s="155"/>
      <c r="Q106" s="28"/>
      <c r="R106" s="29"/>
    </row>
    <row r="107" spans="2:18" s="1" customFormat="1" ht="36.950000000000003" customHeight="1" x14ac:dyDescent="0.3">
      <c r="B107" s="27"/>
      <c r="C107" s="61" t="s">
        <v>115</v>
      </c>
      <c r="D107" s="28"/>
      <c r="E107" s="28"/>
      <c r="F107" s="176" t="str">
        <f>F7</f>
        <v>2016-212-04 - Příprava území</v>
      </c>
      <c r="G107" s="155"/>
      <c r="H107" s="155"/>
      <c r="I107" s="155"/>
      <c r="J107" s="155"/>
      <c r="K107" s="155"/>
      <c r="L107" s="155"/>
      <c r="M107" s="155"/>
      <c r="N107" s="155"/>
      <c r="O107" s="155"/>
      <c r="P107" s="155"/>
      <c r="Q107" s="28"/>
      <c r="R107" s="29"/>
    </row>
    <row r="108" spans="2:18" s="1" customFormat="1" ht="6.95" customHeight="1" x14ac:dyDescent="0.3">
      <c r="B108" s="27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9"/>
    </row>
    <row r="109" spans="2:18" s="1" customFormat="1" ht="18" customHeight="1" x14ac:dyDescent="0.3">
      <c r="B109" s="27"/>
      <c r="C109" s="24" t="s">
        <v>21</v>
      </c>
      <c r="D109" s="28"/>
      <c r="E109" s="28"/>
      <c r="F109" s="22" t="str">
        <f>F9</f>
        <v>Nad Studánkou, parc.č. 379/1 a 379/2, Světice</v>
      </c>
      <c r="G109" s="28"/>
      <c r="H109" s="28"/>
      <c r="I109" s="28"/>
      <c r="J109" s="28"/>
      <c r="K109" s="24" t="s">
        <v>23</v>
      </c>
      <c r="L109" s="28"/>
      <c r="M109" s="207" t="str">
        <f>IF(O9="","",O9)</f>
        <v>19. 12. 2016</v>
      </c>
      <c r="N109" s="155"/>
      <c r="O109" s="155"/>
      <c r="P109" s="155"/>
      <c r="Q109" s="28"/>
      <c r="R109" s="29"/>
    </row>
    <row r="110" spans="2:18" s="1" customFormat="1" ht="6.95" customHeight="1" x14ac:dyDescent="0.3">
      <c r="B110" s="27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9"/>
    </row>
    <row r="111" spans="2:18" s="1" customFormat="1" ht="15" x14ac:dyDescent="0.3">
      <c r="B111" s="27"/>
      <c r="C111" s="24" t="s">
        <v>27</v>
      </c>
      <c r="D111" s="28"/>
      <c r="E111" s="28"/>
      <c r="F111" s="22" t="str">
        <f>E12</f>
        <v>Obec Světice, U Hřiště 151, Světice, 251 01 Říčany</v>
      </c>
      <c r="G111" s="28"/>
      <c r="H111" s="28"/>
      <c r="I111" s="28"/>
      <c r="J111" s="28"/>
      <c r="K111" s="24" t="s">
        <v>34</v>
      </c>
      <c r="L111" s="28"/>
      <c r="M111" s="186" t="str">
        <f>E18</f>
        <v>BML, spol. s r. o.Třebohostická 14, Praha 10</v>
      </c>
      <c r="N111" s="155"/>
      <c r="O111" s="155"/>
      <c r="P111" s="155"/>
      <c r="Q111" s="155"/>
      <c r="R111" s="29"/>
    </row>
    <row r="112" spans="2:18" s="1" customFormat="1" ht="14.45" customHeight="1" x14ac:dyDescent="0.3">
      <c r="B112" s="27"/>
      <c r="C112" s="24" t="s">
        <v>32</v>
      </c>
      <c r="D112" s="28"/>
      <c r="E112" s="28"/>
      <c r="F112" s="22" t="str">
        <f>IF(E15="","",E15)</f>
        <v xml:space="preserve"> </v>
      </c>
      <c r="G112" s="28"/>
      <c r="H112" s="28"/>
      <c r="I112" s="28"/>
      <c r="J112" s="28"/>
      <c r="K112" s="24" t="s">
        <v>38</v>
      </c>
      <c r="L112" s="28"/>
      <c r="M112" s="186" t="str">
        <f>E21</f>
        <v>Ing. Dana Mlejnková</v>
      </c>
      <c r="N112" s="155"/>
      <c r="O112" s="155"/>
      <c r="P112" s="155"/>
      <c r="Q112" s="155"/>
      <c r="R112" s="29"/>
    </row>
    <row r="113" spans="2:65" s="1" customFormat="1" ht="10.35" customHeight="1" x14ac:dyDescent="0.3">
      <c r="B113" s="27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9"/>
    </row>
    <row r="114" spans="2:65" s="8" customFormat="1" ht="29.25" customHeight="1" x14ac:dyDescent="0.3">
      <c r="B114" s="113"/>
      <c r="C114" s="114" t="s">
        <v>133</v>
      </c>
      <c r="D114" s="115" t="s">
        <v>134</v>
      </c>
      <c r="E114" s="115" t="s">
        <v>64</v>
      </c>
      <c r="F114" s="208" t="s">
        <v>135</v>
      </c>
      <c r="G114" s="209"/>
      <c r="H114" s="209"/>
      <c r="I114" s="209"/>
      <c r="J114" s="115" t="s">
        <v>136</v>
      </c>
      <c r="K114" s="115" t="s">
        <v>137</v>
      </c>
      <c r="L114" s="210" t="s">
        <v>138</v>
      </c>
      <c r="M114" s="209"/>
      <c r="N114" s="208" t="s">
        <v>121</v>
      </c>
      <c r="O114" s="209"/>
      <c r="P114" s="209"/>
      <c r="Q114" s="211"/>
      <c r="R114" s="116"/>
      <c r="T114" s="68" t="s">
        <v>139</v>
      </c>
      <c r="U114" s="69" t="s">
        <v>46</v>
      </c>
      <c r="V114" s="69" t="s">
        <v>140</v>
      </c>
      <c r="W114" s="69" t="s">
        <v>141</v>
      </c>
      <c r="X114" s="69" t="s">
        <v>142</v>
      </c>
      <c r="Y114" s="69" t="s">
        <v>143</v>
      </c>
      <c r="Z114" s="69" t="s">
        <v>144</v>
      </c>
      <c r="AA114" s="70" t="s">
        <v>145</v>
      </c>
    </row>
    <row r="115" spans="2:65" s="1" customFormat="1" ht="29.25" customHeight="1" x14ac:dyDescent="0.35">
      <c r="B115" s="27"/>
      <c r="C115" s="72" t="s">
        <v>117</v>
      </c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189">
        <f>BK115</f>
        <v>25749.5</v>
      </c>
      <c r="O115" s="190"/>
      <c r="P115" s="190"/>
      <c r="Q115" s="190"/>
      <c r="R115" s="29"/>
      <c r="T115" s="71"/>
      <c r="U115" s="43"/>
      <c r="V115" s="43"/>
      <c r="W115" s="117">
        <f>W116</f>
        <v>69.730930000000001</v>
      </c>
      <c r="X115" s="43"/>
      <c r="Y115" s="117">
        <f>Y116</f>
        <v>0.31045113659999996</v>
      </c>
      <c r="Z115" s="43"/>
      <c r="AA115" s="118">
        <f>AA116</f>
        <v>0</v>
      </c>
      <c r="AT115" s="13" t="s">
        <v>81</v>
      </c>
      <c r="AU115" s="13" t="s">
        <v>123</v>
      </c>
      <c r="BK115" s="119">
        <f>BK116</f>
        <v>25749.5</v>
      </c>
    </row>
    <row r="116" spans="2:65" s="9" customFormat="1" ht="37.35" customHeight="1" x14ac:dyDescent="0.35">
      <c r="B116" s="120"/>
      <c r="C116" s="121"/>
      <c r="D116" s="122" t="s">
        <v>124</v>
      </c>
      <c r="E116" s="122"/>
      <c r="F116" s="122"/>
      <c r="G116" s="122"/>
      <c r="H116" s="122"/>
      <c r="I116" s="122"/>
      <c r="J116" s="122"/>
      <c r="K116" s="122"/>
      <c r="L116" s="122"/>
      <c r="M116" s="122"/>
      <c r="N116" s="191">
        <f>BK116</f>
        <v>25749.5</v>
      </c>
      <c r="O116" s="192"/>
      <c r="P116" s="192"/>
      <c r="Q116" s="192"/>
      <c r="R116" s="123"/>
      <c r="T116" s="124"/>
      <c r="U116" s="121"/>
      <c r="V116" s="121"/>
      <c r="W116" s="125">
        <f>W117+W121+W127+W129+W132</f>
        <v>69.730930000000001</v>
      </c>
      <c r="X116" s="121"/>
      <c r="Y116" s="125">
        <f>Y117+Y121+Y127+Y129+Y132</f>
        <v>0.31045113659999996</v>
      </c>
      <c r="Z116" s="121"/>
      <c r="AA116" s="126">
        <f>AA117+AA121+AA127+AA129+AA132</f>
        <v>0</v>
      </c>
      <c r="AR116" s="127" t="s">
        <v>20</v>
      </c>
      <c r="AT116" s="128" t="s">
        <v>81</v>
      </c>
      <c r="AU116" s="128" t="s">
        <v>82</v>
      </c>
      <c r="AY116" s="127" t="s">
        <v>146</v>
      </c>
      <c r="BK116" s="129">
        <f>BK117+BK121+BK127+BK129+BK132</f>
        <v>25749.5</v>
      </c>
    </row>
    <row r="117" spans="2:65" s="9" customFormat="1" ht="19.899999999999999" customHeight="1" x14ac:dyDescent="0.3">
      <c r="B117" s="120"/>
      <c r="C117" s="121"/>
      <c r="D117" s="130" t="s">
        <v>372</v>
      </c>
      <c r="E117" s="130"/>
      <c r="F117" s="130"/>
      <c r="G117" s="130"/>
      <c r="H117" s="130"/>
      <c r="I117" s="130"/>
      <c r="J117" s="130"/>
      <c r="K117" s="130"/>
      <c r="L117" s="130"/>
      <c r="M117" s="130"/>
      <c r="N117" s="193">
        <f>BK117</f>
        <v>7486</v>
      </c>
      <c r="O117" s="194"/>
      <c r="P117" s="194"/>
      <c r="Q117" s="194"/>
      <c r="R117" s="123"/>
      <c r="T117" s="124"/>
      <c r="U117" s="121"/>
      <c r="V117" s="121"/>
      <c r="W117" s="125">
        <f>SUM(W118:W120)</f>
        <v>23.596999999999998</v>
      </c>
      <c r="X117" s="121"/>
      <c r="Y117" s="125">
        <f>SUM(Y118:Y120)</f>
        <v>1.7193660000000002E-4</v>
      </c>
      <c r="Z117" s="121"/>
      <c r="AA117" s="126">
        <f>SUM(AA118:AA120)</f>
        <v>0</v>
      </c>
      <c r="AR117" s="127" t="s">
        <v>20</v>
      </c>
      <c r="AT117" s="128" t="s">
        <v>81</v>
      </c>
      <c r="AU117" s="128" t="s">
        <v>20</v>
      </c>
      <c r="AY117" s="127" t="s">
        <v>146</v>
      </c>
      <c r="BK117" s="129">
        <f>SUM(BK118:BK120)</f>
        <v>7486</v>
      </c>
    </row>
    <row r="118" spans="2:65" s="1" customFormat="1" ht="44.25" customHeight="1" x14ac:dyDescent="0.3">
      <c r="B118" s="131"/>
      <c r="C118" s="132" t="s">
        <v>20</v>
      </c>
      <c r="D118" s="132" t="s">
        <v>147</v>
      </c>
      <c r="E118" s="133" t="s">
        <v>376</v>
      </c>
      <c r="F118" s="200" t="s">
        <v>377</v>
      </c>
      <c r="G118" s="201"/>
      <c r="H118" s="201"/>
      <c r="I118" s="201"/>
      <c r="J118" s="134" t="s">
        <v>190</v>
      </c>
      <c r="K118" s="135">
        <v>32</v>
      </c>
      <c r="L118" s="202">
        <v>176</v>
      </c>
      <c r="M118" s="201"/>
      <c r="N118" s="202">
        <f>ROUND(L118*K118,2)</f>
        <v>5632</v>
      </c>
      <c r="O118" s="201"/>
      <c r="P118" s="201"/>
      <c r="Q118" s="201"/>
      <c r="R118" s="136"/>
      <c r="T118" s="137" t="s">
        <v>3</v>
      </c>
      <c r="U118" s="36" t="s">
        <v>47</v>
      </c>
      <c r="V118" s="138">
        <v>0.58599999999999997</v>
      </c>
      <c r="W118" s="138">
        <f>V118*K118</f>
        <v>18.751999999999999</v>
      </c>
      <c r="X118" s="138">
        <v>0</v>
      </c>
      <c r="Y118" s="138">
        <f>X118*K118</f>
        <v>0</v>
      </c>
      <c r="Z118" s="138">
        <v>0</v>
      </c>
      <c r="AA118" s="139">
        <f>Z118*K118</f>
        <v>0</v>
      </c>
      <c r="AR118" s="13" t="s">
        <v>151</v>
      </c>
      <c r="AT118" s="13" t="s">
        <v>147</v>
      </c>
      <c r="AU118" s="13" t="s">
        <v>113</v>
      </c>
      <c r="AY118" s="13" t="s">
        <v>146</v>
      </c>
      <c r="BE118" s="140">
        <f>IF(U118="základní",N118,0)</f>
        <v>5632</v>
      </c>
      <c r="BF118" s="140">
        <f>IF(U118="snížená",N118,0)</f>
        <v>0</v>
      </c>
      <c r="BG118" s="140">
        <f>IF(U118="zákl. přenesená",N118,0)</f>
        <v>0</v>
      </c>
      <c r="BH118" s="140">
        <f>IF(U118="sníž. přenesená",N118,0)</f>
        <v>0</v>
      </c>
      <c r="BI118" s="140">
        <f>IF(U118="nulová",N118,0)</f>
        <v>0</v>
      </c>
      <c r="BJ118" s="13" t="s">
        <v>20</v>
      </c>
      <c r="BK118" s="140">
        <f>ROUND(L118*K118,2)</f>
        <v>5632</v>
      </c>
      <c r="BL118" s="13" t="s">
        <v>151</v>
      </c>
      <c r="BM118" s="13" t="s">
        <v>378</v>
      </c>
    </row>
    <row r="119" spans="2:65" s="1" customFormat="1" ht="31.5" customHeight="1" x14ac:dyDescent="0.3">
      <c r="B119" s="131"/>
      <c r="C119" s="132" t="s">
        <v>113</v>
      </c>
      <c r="D119" s="132" t="s">
        <v>147</v>
      </c>
      <c r="E119" s="133" t="s">
        <v>379</v>
      </c>
      <c r="F119" s="200" t="s">
        <v>380</v>
      </c>
      <c r="G119" s="201"/>
      <c r="H119" s="201"/>
      <c r="I119" s="201"/>
      <c r="J119" s="134" t="s">
        <v>215</v>
      </c>
      <c r="K119" s="135">
        <v>3</v>
      </c>
      <c r="L119" s="202">
        <v>343</v>
      </c>
      <c r="M119" s="201"/>
      <c r="N119" s="202">
        <f>ROUND(L119*K119,2)</f>
        <v>1029</v>
      </c>
      <c r="O119" s="201"/>
      <c r="P119" s="201"/>
      <c r="Q119" s="201"/>
      <c r="R119" s="136"/>
      <c r="T119" s="137" t="s">
        <v>3</v>
      </c>
      <c r="U119" s="36" t="s">
        <v>47</v>
      </c>
      <c r="V119" s="138">
        <v>0.95599999999999996</v>
      </c>
      <c r="W119" s="138">
        <f>V119*K119</f>
        <v>2.8679999999999999</v>
      </c>
      <c r="X119" s="138">
        <v>0</v>
      </c>
      <c r="Y119" s="138">
        <f>X119*K119</f>
        <v>0</v>
      </c>
      <c r="Z119" s="138">
        <v>0</v>
      </c>
      <c r="AA119" s="139">
        <f>Z119*K119</f>
        <v>0</v>
      </c>
      <c r="AR119" s="13" t="s">
        <v>151</v>
      </c>
      <c r="AT119" s="13" t="s">
        <v>147</v>
      </c>
      <c r="AU119" s="13" t="s">
        <v>113</v>
      </c>
      <c r="AY119" s="13" t="s">
        <v>146</v>
      </c>
      <c r="BE119" s="140">
        <f>IF(U119="základní",N119,0)</f>
        <v>1029</v>
      </c>
      <c r="BF119" s="140">
        <f>IF(U119="snížená",N119,0)</f>
        <v>0</v>
      </c>
      <c r="BG119" s="140">
        <f>IF(U119="zákl. přenesená",N119,0)</f>
        <v>0</v>
      </c>
      <c r="BH119" s="140">
        <f>IF(U119="sníž. přenesená",N119,0)</f>
        <v>0</v>
      </c>
      <c r="BI119" s="140">
        <f>IF(U119="nulová",N119,0)</f>
        <v>0</v>
      </c>
      <c r="BJ119" s="13" t="s">
        <v>20</v>
      </c>
      <c r="BK119" s="140">
        <f>ROUND(L119*K119,2)</f>
        <v>1029</v>
      </c>
      <c r="BL119" s="13" t="s">
        <v>151</v>
      </c>
      <c r="BM119" s="13" t="s">
        <v>381</v>
      </c>
    </row>
    <row r="120" spans="2:65" s="1" customFormat="1" ht="22.5" customHeight="1" x14ac:dyDescent="0.3">
      <c r="B120" s="131"/>
      <c r="C120" s="132" t="s">
        <v>156</v>
      </c>
      <c r="D120" s="132" t="s">
        <v>147</v>
      </c>
      <c r="E120" s="133" t="s">
        <v>382</v>
      </c>
      <c r="F120" s="200" t="s">
        <v>383</v>
      </c>
      <c r="G120" s="201"/>
      <c r="H120" s="201"/>
      <c r="I120" s="201"/>
      <c r="J120" s="134" t="s">
        <v>215</v>
      </c>
      <c r="K120" s="135">
        <v>3</v>
      </c>
      <c r="L120" s="202">
        <v>275</v>
      </c>
      <c r="M120" s="201"/>
      <c r="N120" s="202">
        <f>ROUND(L120*K120,2)</f>
        <v>825</v>
      </c>
      <c r="O120" s="201"/>
      <c r="P120" s="201"/>
      <c r="Q120" s="201"/>
      <c r="R120" s="136"/>
      <c r="T120" s="137" t="s">
        <v>3</v>
      </c>
      <c r="U120" s="36" t="s">
        <v>47</v>
      </c>
      <c r="V120" s="138">
        <v>0.65900000000000003</v>
      </c>
      <c r="W120" s="138">
        <f>V120*K120</f>
        <v>1.9770000000000001</v>
      </c>
      <c r="X120" s="138">
        <v>5.7312200000000003E-5</v>
      </c>
      <c r="Y120" s="138">
        <f>X120*K120</f>
        <v>1.7193660000000002E-4</v>
      </c>
      <c r="Z120" s="138">
        <v>0</v>
      </c>
      <c r="AA120" s="139">
        <f>Z120*K120</f>
        <v>0</v>
      </c>
      <c r="AR120" s="13" t="s">
        <v>151</v>
      </c>
      <c r="AT120" s="13" t="s">
        <v>147</v>
      </c>
      <c r="AU120" s="13" t="s">
        <v>113</v>
      </c>
      <c r="AY120" s="13" t="s">
        <v>146</v>
      </c>
      <c r="BE120" s="140">
        <f>IF(U120="základní",N120,0)</f>
        <v>825</v>
      </c>
      <c r="BF120" s="140">
        <f>IF(U120="snížená",N120,0)</f>
        <v>0</v>
      </c>
      <c r="BG120" s="140">
        <f>IF(U120="zákl. přenesená",N120,0)</f>
        <v>0</v>
      </c>
      <c r="BH120" s="140">
        <f>IF(U120="sníž. přenesená",N120,0)</f>
        <v>0</v>
      </c>
      <c r="BI120" s="140">
        <f>IF(U120="nulová",N120,0)</f>
        <v>0</v>
      </c>
      <c r="BJ120" s="13" t="s">
        <v>20</v>
      </c>
      <c r="BK120" s="140">
        <f>ROUND(L120*K120,2)</f>
        <v>825</v>
      </c>
      <c r="BL120" s="13" t="s">
        <v>151</v>
      </c>
      <c r="BM120" s="13" t="s">
        <v>384</v>
      </c>
    </row>
    <row r="121" spans="2:65" s="9" customFormat="1" ht="29.85" customHeight="1" x14ac:dyDescent="0.3">
      <c r="B121" s="120"/>
      <c r="C121" s="121"/>
      <c r="D121" s="130" t="s">
        <v>373</v>
      </c>
      <c r="E121" s="130"/>
      <c r="F121" s="130"/>
      <c r="G121" s="130"/>
      <c r="H121" s="130"/>
      <c r="I121" s="130"/>
      <c r="J121" s="130"/>
      <c r="K121" s="130"/>
      <c r="L121" s="130"/>
      <c r="M121" s="130"/>
      <c r="N121" s="195">
        <f>BK121</f>
        <v>3115.4</v>
      </c>
      <c r="O121" s="196"/>
      <c r="P121" s="196"/>
      <c r="Q121" s="196"/>
      <c r="R121" s="123"/>
      <c r="T121" s="124"/>
      <c r="U121" s="121"/>
      <c r="V121" s="121"/>
      <c r="W121" s="125">
        <f>SUM(W122:W126)</f>
        <v>3.7110000000000003</v>
      </c>
      <c r="X121" s="121"/>
      <c r="Y121" s="125">
        <f>SUM(Y122:Y126)</f>
        <v>0</v>
      </c>
      <c r="Z121" s="121"/>
      <c r="AA121" s="126">
        <f>SUM(AA122:AA126)</f>
        <v>0</v>
      </c>
      <c r="AR121" s="127" t="s">
        <v>20</v>
      </c>
      <c r="AT121" s="128" t="s">
        <v>81</v>
      </c>
      <c r="AU121" s="128" t="s">
        <v>20</v>
      </c>
      <c r="AY121" s="127" t="s">
        <v>146</v>
      </c>
      <c r="BK121" s="129">
        <f>SUM(BK122:BK126)</f>
        <v>3115.4</v>
      </c>
    </row>
    <row r="122" spans="2:65" s="1" customFormat="1" ht="31.5" customHeight="1" x14ac:dyDescent="0.3">
      <c r="B122" s="131"/>
      <c r="C122" s="132" t="s">
        <v>151</v>
      </c>
      <c r="D122" s="132" t="s">
        <v>147</v>
      </c>
      <c r="E122" s="133" t="s">
        <v>385</v>
      </c>
      <c r="F122" s="200" t="s">
        <v>386</v>
      </c>
      <c r="G122" s="201"/>
      <c r="H122" s="201"/>
      <c r="I122" s="201"/>
      <c r="J122" s="134" t="s">
        <v>215</v>
      </c>
      <c r="K122" s="135">
        <v>3</v>
      </c>
      <c r="L122" s="202">
        <v>346</v>
      </c>
      <c r="M122" s="201"/>
      <c r="N122" s="202">
        <f>ROUND(L122*K122,2)</f>
        <v>1038</v>
      </c>
      <c r="O122" s="201"/>
      <c r="P122" s="201"/>
      <c r="Q122" s="201"/>
      <c r="R122" s="136"/>
      <c r="T122" s="137" t="s">
        <v>3</v>
      </c>
      <c r="U122" s="36" t="s">
        <v>47</v>
      </c>
      <c r="V122" s="138">
        <v>0.58199999999999996</v>
      </c>
      <c r="W122" s="138">
        <f>V122*K122</f>
        <v>1.746</v>
      </c>
      <c r="X122" s="138">
        <v>0</v>
      </c>
      <c r="Y122" s="138">
        <f>X122*K122</f>
        <v>0</v>
      </c>
      <c r="Z122" s="138">
        <v>0</v>
      </c>
      <c r="AA122" s="139">
        <f>Z122*K122</f>
        <v>0</v>
      </c>
      <c r="AR122" s="13" t="s">
        <v>151</v>
      </c>
      <c r="AT122" s="13" t="s">
        <v>147</v>
      </c>
      <c r="AU122" s="13" t="s">
        <v>113</v>
      </c>
      <c r="AY122" s="13" t="s">
        <v>146</v>
      </c>
      <c r="BE122" s="140">
        <f>IF(U122="základní",N122,0)</f>
        <v>1038</v>
      </c>
      <c r="BF122" s="140">
        <f>IF(U122="snížená",N122,0)</f>
        <v>0</v>
      </c>
      <c r="BG122" s="140">
        <f>IF(U122="zákl. přenesená",N122,0)</f>
        <v>0</v>
      </c>
      <c r="BH122" s="140">
        <f>IF(U122="sníž. přenesená",N122,0)</f>
        <v>0</v>
      </c>
      <c r="BI122" s="140">
        <f>IF(U122="nulová",N122,0)</f>
        <v>0</v>
      </c>
      <c r="BJ122" s="13" t="s">
        <v>20</v>
      </c>
      <c r="BK122" s="140">
        <f>ROUND(L122*K122,2)</f>
        <v>1038</v>
      </c>
      <c r="BL122" s="13" t="s">
        <v>151</v>
      </c>
      <c r="BM122" s="13" t="s">
        <v>387</v>
      </c>
    </row>
    <row r="123" spans="2:65" s="1" customFormat="1" ht="31.5" customHeight="1" x14ac:dyDescent="0.3">
      <c r="B123" s="131"/>
      <c r="C123" s="132" t="s">
        <v>163</v>
      </c>
      <c r="D123" s="132" t="s">
        <v>147</v>
      </c>
      <c r="E123" s="133" t="s">
        <v>388</v>
      </c>
      <c r="F123" s="200" t="s">
        <v>389</v>
      </c>
      <c r="G123" s="201"/>
      <c r="H123" s="201"/>
      <c r="I123" s="201"/>
      <c r="J123" s="134" t="s">
        <v>215</v>
      </c>
      <c r="K123" s="135">
        <v>3</v>
      </c>
      <c r="L123" s="202">
        <v>86.8</v>
      </c>
      <c r="M123" s="201"/>
      <c r="N123" s="202">
        <f>ROUND(L123*K123,2)</f>
        <v>260.39999999999998</v>
      </c>
      <c r="O123" s="201"/>
      <c r="P123" s="201"/>
      <c r="Q123" s="201"/>
      <c r="R123" s="136"/>
      <c r="T123" s="137" t="s">
        <v>3</v>
      </c>
      <c r="U123" s="36" t="s">
        <v>47</v>
      </c>
      <c r="V123" s="138">
        <v>0.10199999999999999</v>
      </c>
      <c r="W123" s="138">
        <f>V123*K123</f>
        <v>0.30599999999999999</v>
      </c>
      <c r="X123" s="138">
        <v>0</v>
      </c>
      <c r="Y123" s="138">
        <f>X123*K123</f>
        <v>0</v>
      </c>
      <c r="Z123" s="138">
        <v>0</v>
      </c>
      <c r="AA123" s="139">
        <f>Z123*K123</f>
        <v>0</v>
      </c>
      <c r="AR123" s="13" t="s">
        <v>151</v>
      </c>
      <c r="AT123" s="13" t="s">
        <v>147</v>
      </c>
      <c r="AU123" s="13" t="s">
        <v>113</v>
      </c>
      <c r="AY123" s="13" t="s">
        <v>146</v>
      </c>
      <c r="BE123" s="140">
        <f>IF(U123="základní",N123,0)</f>
        <v>260.39999999999998</v>
      </c>
      <c r="BF123" s="140">
        <f>IF(U123="snížená",N123,0)</f>
        <v>0</v>
      </c>
      <c r="BG123" s="140">
        <f>IF(U123="zákl. přenesená",N123,0)</f>
        <v>0</v>
      </c>
      <c r="BH123" s="140">
        <f>IF(U123="sníž. přenesená",N123,0)</f>
        <v>0</v>
      </c>
      <c r="BI123" s="140">
        <f>IF(U123="nulová",N123,0)</f>
        <v>0</v>
      </c>
      <c r="BJ123" s="13" t="s">
        <v>20</v>
      </c>
      <c r="BK123" s="140">
        <f>ROUND(L123*K123,2)</f>
        <v>260.39999999999998</v>
      </c>
      <c r="BL123" s="13" t="s">
        <v>151</v>
      </c>
      <c r="BM123" s="13" t="s">
        <v>390</v>
      </c>
    </row>
    <row r="124" spans="2:65" s="1" customFormat="1" ht="44.25" customHeight="1" x14ac:dyDescent="0.3">
      <c r="B124" s="131"/>
      <c r="C124" s="132" t="s">
        <v>167</v>
      </c>
      <c r="D124" s="132" t="s">
        <v>147</v>
      </c>
      <c r="E124" s="133" t="s">
        <v>391</v>
      </c>
      <c r="F124" s="200" t="s">
        <v>392</v>
      </c>
      <c r="G124" s="201"/>
      <c r="H124" s="201"/>
      <c r="I124" s="201"/>
      <c r="J124" s="134" t="s">
        <v>215</v>
      </c>
      <c r="K124" s="135">
        <v>3</v>
      </c>
      <c r="L124" s="202">
        <v>12.4</v>
      </c>
      <c r="M124" s="201"/>
      <c r="N124" s="202">
        <f>ROUND(L124*K124,2)</f>
        <v>37.200000000000003</v>
      </c>
      <c r="O124" s="201"/>
      <c r="P124" s="201"/>
      <c r="Q124" s="201"/>
      <c r="R124" s="136"/>
      <c r="T124" s="137" t="s">
        <v>3</v>
      </c>
      <c r="U124" s="36" t="s">
        <v>47</v>
      </c>
      <c r="V124" s="138">
        <v>4.0000000000000001E-3</v>
      </c>
      <c r="W124" s="138">
        <f>V124*K124</f>
        <v>1.2E-2</v>
      </c>
      <c r="X124" s="138">
        <v>0</v>
      </c>
      <c r="Y124" s="138">
        <f>X124*K124</f>
        <v>0</v>
      </c>
      <c r="Z124" s="138">
        <v>0</v>
      </c>
      <c r="AA124" s="139">
        <f>Z124*K124</f>
        <v>0</v>
      </c>
      <c r="AR124" s="13" t="s">
        <v>151</v>
      </c>
      <c r="AT124" s="13" t="s">
        <v>147</v>
      </c>
      <c r="AU124" s="13" t="s">
        <v>113</v>
      </c>
      <c r="AY124" s="13" t="s">
        <v>146</v>
      </c>
      <c r="BE124" s="140">
        <f>IF(U124="základní",N124,0)</f>
        <v>37.200000000000003</v>
      </c>
      <c r="BF124" s="140">
        <f>IF(U124="snížená",N124,0)</f>
        <v>0</v>
      </c>
      <c r="BG124" s="140">
        <f>IF(U124="zákl. přenesená",N124,0)</f>
        <v>0</v>
      </c>
      <c r="BH124" s="140">
        <f>IF(U124="sníž. přenesená",N124,0)</f>
        <v>0</v>
      </c>
      <c r="BI124" s="140">
        <f>IF(U124="nulová",N124,0)</f>
        <v>0</v>
      </c>
      <c r="BJ124" s="13" t="s">
        <v>20</v>
      </c>
      <c r="BK124" s="140">
        <f>ROUND(L124*K124,2)</f>
        <v>37.200000000000003</v>
      </c>
      <c r="BL124" s="13" t="s">
        <v>151</v>
      </c>
      <c r="BM124" s="13" t="s">
        <v>393</v>
      </c>
    </row>
    <row r="125" spans="2:65" s="1" customFormat="1" ht="31.5" customHeight="1" x14ac:dyDescent="0.3">
      <c r="B125" s="131"/>
      <c r="C125" s="132" t="s">
        <v>171</v>
      </c>
      <c r="D125" s="132" t="s">
        <v>147</v>
      </c>
      <c r="E125" s="133" t="s">
        <v>394</v>
      </c>
      <c r="F125" s="200" t="s">
        <v>395</v>
      </c>
      <c r="G125" s="201"/>
      <c r="H125" s="201"/>
      <c r="I125" s="201"/>
      <c r="J125" s="134" t="s">
        <v>215</v>
      </c>
      <c r="K125" s="135">
        <v>3</v>
      </c>
      <c r="L125" s="202">
        <v>16.2</v>
      </c>
      <c r="M125" s="201"/>
      <c r="N125" s="202">
        <f>ROUND(L125*K125,2)</f>
        <v>48.6</v>
      </c>
      <c r="O125" s="201"/>
      <c r="P125" s="201"/>
      <c r="Q125" s="201"/>
      <c r="R125" s="136"/>
      <c r="T125" s="137" t="s">
        <v>3</v>
      </c>
      <c r="U125" s="36" t="s">
        <v>47</v>
      </c>
      <c r="V125" s="138">
        <v>5.0000000000000001E-3</v>
      </c>
      <c r="W125" s="138">
        <f>V125*K125</f>
        <v>1.4999999999999999E-2</v>
      </c>
      <c r="X125" s="138">
        <v>0</v>
      </c>
      <c r="Y125" s="138">
        <f>X125*K125</f>
        <v>0</v>
      </c>
      <c r="Z125" s="138">
        <v>0</v>
      </c>
      <c r="AA125" s="139">
        <f>Z125*K125</f>
        <v>0</v>
      </c>
      <c r="AR125" s="13" t="s">
        <v>151</v>
      </c>
      <c r="AT125" s="13" t="s">
        <v>147</v>
      </c>
      <c r="AU125" s="13" t="s">
        <v>113</v>
      </c>
      <c r="AY125" s="13" t="s">
        <v>146</v>
      </c>
      <c r="BE125" s="140">
        <f>IF(U125="základní",N125,0)</f>
        <v>48.6</v>
      </c>
      <c r="BF125" s="140">
        <f>IF(U125="snížená",N125,0)</f>
        <v>0</v>
      </c>
      <c r="BG125" s="140">
        <f>IF(U125="zákl. přenesená",N125,0)</f>
        <v>0</v>
      </c>
      <c r="BH125" s="140">
        <f>IF(U125="sníž. přenesená",N125,0)</f>
        <v>0</v>
      </c>
      <c r="BI125" s="140">
        <f>IF(U125="nulová",N125,0)</f>
        <v>0</v>
      </c>
      <c r="BJ125" s="13" t="s">
        <v>20</v>
      </c>
      <c r="BK125" s="140">
        <f>ROUND(L125*K125,2)</f>
        <v>48.6</v>
      </c>
      <c r="BL125" s="13" t="s">
        <v>151</v>
      </c>
      <c r="BM125" s="13" t="s">
        <v>396</v>
      </c>
    </row>
    <row r="126" spans="2:65" s="1" customFormat="1" ht="31.5" customHeight="1" x14ac:dyDescent="0.3">
      <c r="B126" s="131"/>
      <c r="C126" s="132" t="s">
        <v>175</v>
      </c>
      <c r="D126" s="132" t="s">
        <v>147</v>
      </c>
      <c r="E126" s="133" t="s">
        <v>397</v>
      </c>
      <c r="F126" s="200" t="s">
        <v>398</v>
      </c>
      <c r="G126" s="201"/>
      <c r="H126" s="201"/>
      <c r="I126" s="201"/>
      <c r="J126" s="134" t="s">
        <v>190</v>
      </c>
      <c r="K126" s="135">
        <v>32</v>
      </c>
      <c r="L126" s="202">
        <v>54.1</v>
      </c>
      <c r="M126" s="201"/>
      <c r="N126" s="202">
        <f>ROUND(L126*K126,2)</f>
        <v>1731.2</v>
      </c>
      <c r="O126" s="201"/>
      <c r="P126" s="201"/>
      <c r="Q126" s="201"/>
      <c r="R126" s="136"/>
      <c r="T126" s="137" t="s">
        <v>3</v>
      </c>
      <c r="U126" s="36" t="s">
        <v>47</v>
      </c>
      <c r="V126" s="138">
        <v>5.0999999999999997E-2</v>
      </c>
      <c r="W126" s="138">
        <f>V126*K126</f>
        <v>1.6319999999999999</v>
      </c>
      <c r="X126" s="138">
        <v>0</v>
      </c>
      <c r="Y126" s="138">
        <f>X126*K126</f>
        <v>0</v>
      </c>
      <c r="Z126" s="138">
        <v>0</v>
      </c>
      <c r="AA126" s="139">
        <f>Z126*K126</f>
        <v>0</v>
      </c>
      <c r="AR126" s="13" t="s">
        <v>151</v>
      </c>
      <c r="AT126" s="13" t="s">
        <v>147</v>
      </c>
      <c r="AU126" s="13" t="s">
        <v>113</v>
      </c>
      <c r="AY126" s="13" t="s">
        <v>146</v>
      </c>
      <c r="BE126" s="140">
        <f>IF(U126="základní",N126,0)</f>
        <v>1731.2</v>
      </c>
      <c r="BF126" s="140">
        <f>IF(U126="snížená",N126,0)</f>
        <v>0</v>
      </c>
      <c r="BG126" s="140">
        <f>IF(U126="zákl. přenesená",N126,0)</f>
        <v>0</v>
      </c>
      <c r="BH126" s="140">
        <f>IF(U126="sníž. přenesená",N126,0)</f>
        <v>0</v>
      </c>
      <c r="BI126" s="140">
        <f>IF(U126="nulová",N126,0)</f>
        <v>0</v>
      </c>
      <c r="BJ126" s="13" t="s">
        <v>20</v>
      </c>
      <c r="BK126" s="140">
        <f>ROUND(L126*K126,2)</f>
        <v>1731.2</v>
      </c>
      <c r="BL126" s="13" t="s">
        <v>151</v>
      </c>
      <c r="BM126" s="13" t="s">
        <v>399</v>
      </c>
    </row>
    <row r="127" spans="2:65" s="9" customFormat="1" ht="29.85" customHeight="1" x14ac:dyDescent="0.3">
      <c r="B127" s="120"/>
      <c r="C127" s="121"/>
      <c r="D127" s="130" t="s">
        <v>374</v>
      </c>
      <c r="E127" s="130"/>
      <c r="F127" s="130"/>
      <c r="G127" s="130"/>
      <c r="H127" s="130"/>
      <c r="I127" s="130"/>
      <c r="J127" s="130"/>
      <c r="K127" s="130"/>
      <c r="L127" s="130"/>
      <c r="M127" s="130"/>
      <c r="N127" s="195">
        <f>BK127</f>
        <v>221.1</v>
      </c>
      <c r="O127" s="196"/>
      <c r="P127" s="196"/>
      <c r="Q127" s="196"/>
      <c r="R127" s="123"/>
      <c r="T127" s="124"/>
      <c r="U127" s="121"/>
      <c r="V127" s="121"/>
      <c r="W127" s="125">
        <f>W128</f>
        <v>1.0469999999999999</v>
      </c>
      <c r="X127" s="121"/>
      <c r="Y127" s="125">
        <f>Y128</f>
        <v>0</v>
      </c>
      <c r="Z127" s="121"/>
      <c r="AA127" s="126">
        <f>AA128</f>
        <v>0</v>
      </c>
      <c r="AR127" s="127" t="s">
        <v>20</v>
      </c>
      <c r="AT127" s="128" t="s">
        <v>81</v>
      </c>
      <c r="AU127" s="128" t="s">
        <v>20</v>
      </c>
      <c r="AY127" s="127" t="s">
        <v>146</v>
      </c>
      <c r="BK127" s="129">
        <f>BK128</f>
        <v>221.1</v>
      </c>
    </row>
    <row r="128" spans="2:65" s="1" customFormat="1" ht="22.5" customHeight="1" x14ac:dyDescent="0.3">
      <c r="B128" s="131"/>
      <c r="C128" s="132" t="s">
        <v>179</v>
      </c>
      <c r="D128" s="132" t="s">
        <v>147</v>
      </c>
      <c r="E128" s="133" t="s">
        <v>400</v>
      </c>
      <c r="F128" s="200" t="s">
        <v>401</v>
      </c>
      <c r="G128" s="201"/>
      <c r="H128" s="201"/>
      <c r="I128" s="201"/>
      <c r="J128" s="134" t="s">
        <v>215</v>
      </c>
      <c r="K128" s="135">
        <v>3</v>
      </c>
      <c r="L128" s="202">
        <v>73.7</v>
      </c>
      <c r="M128" s="201"/>
      <c r="N128" s="202">
        <f>ROUND(L128*K128,2)</f>
        <v>221.1</v>
      </c>
      <c r="O128" s="201"/>
      <c r="P128" s="201"/>
      <c r="Q128" s="201"/>
      <c r="R128" s="136"/>
      <c r="T128" s="137" t="s">
        <v>3</v>
      </c>
      <c r="U128" s="36" t="s">
        <v>47</v>
      </c>
      <c r="V128" s="138">
        <v>0.34899999999999998</v>
      </c>
      <c r="W128" s="138">
        <f>V128*K128</f>
        <v>1.0469999999999999</v>
      </c>
      <c r="X128" s="138">
        <v>0</v>
      </c>
      <c r="Y128" s="138">
        <f>X128*K128</f>
        <v>0</v>
      </c>
      <c r="Z128" s="138">
        <v>0</v>
      </c>
      <c r="AA128" s="139">
        <f>Z128*K128</f>
        <v>0</v>
      </c>
      <c r="AR128" s="13" t="s">
        <v>151</v>
      </c>
      <c r="AT128" s="13" t="s">
        <v>147</v>
      </c>
      <c r="AU128" s="13" t="s">
        <v>113</v>
      </c>
      <c r="AY128" s="13" t="s">
        <v>146</v>
      </c>
      <c r="BE128" s="140">
        <f>IF(U128="základní",N128,0)</f>
        <v>221.1</v>
      </c>
      <c r="BF128" s="140">
        <f>IF(U128="snížená",N128,0)</f>
        <v>0</v>
      </c>
      <c r="BG128" s="140">
        <f>IF(U128="zákl. přenesená",N128,0)</f>
        <v>0</v>
      </c>
      <c r="BH128" s="140">
        <f>IF(U128="sníž. přenesená",N128,0)</f>
        <v>0</v>
      </c>
      <c r="BI128" s="140">
        <f>IF(U128="nulová",N128,0)</f>
        <v>0</v>
      </c>
      <c r="BJ128" s="13" t="s">
        <v>20</v>
      </c>
      <c r="BK128" s="140">
        <f>ROUND(L128*K128,2)</f>
        <v>221.1</v>
      </c>
      <c r="BL128" s="13" t="s">
        <v>151</v>
      </c>
      <c r="BM128" s="13" t="s">
        <v>402</v>
      </c>
    </row>
    <row r="129" spans="2:65" s="9" customFormat="1" ht="29.85" customHeight="1" x14ac:dyDescent="0.3">
      <c r="B129" s="120"/>
      <c r="C129" s="121"/>
      <c r="D129" s="130" t="s">
        <v>375</v>
      </c>
      <c r="E129" s="130"/>
      <c r="F129" s="130"/>
      <c r="G129" s="130"/>
      <c r="H129" s="130"/>
      <c r="I129" s="130"/>
      <c r="J129" s="130"/>
      <c r="K129" s="130"/>
      <c r="L129" s="130"/>
      <c r="M129" s="130"/>
      <c r="N129" s="195">
        <f>BK129</f>
        <v>14688.3</v>
      </c>
      <c r="O129" s="196"/>
      <c r="P129" s="196"/>
      <c r="Q129" s="196"/>
      <c r="R129" s="123"/>
      <c r="T129" s="124"/>
      <c r="U129" s="121"/>
      <c r="V129" s="121"/>
      <c r="W129" s="125">
        <f>SUM(W130:W131)</f>
        <v>40.755000000000003</v>
      </c>
      <c r="X129" s="121"/>
      <c r="Y129" s="125">
        <f>SUM(Y130:Y131)</f>
        <v>0.31027919999999998</v>
      </c>
      <c r="Z129" s="121"/>
      <c r="AA129" s="126">
        <f>SUM(AA130:AA131)</f>
        <v>0</v>
      </c>
      <c r="AR129" s="127" t="s">
        <v>20</v>
      </c>
      <c r="AT129" s="128" t="s">
        <v>81</v>
      </c>
      <c r="AU129" s="128" t="s">
        <v>20</v>
      </c>
      <c r="AY129" s="127" t="s">
        <v>146</v>
      </c>
      <c r="BK129" s="129">
        <f>SUM(BK130:BK131)</f>
        <v>14688.3</v>
      </c>
    </row>
    <row r="130" spans="2:65" s="1" customFormat="1" ht="22.5" customHeight="1" x14ac:dyDescent="0.3">
      <c r="B130" s="131"/>
      <c r="C130" s="132" t="s">
        <v>25</v>
      </c>
      <c r="D130" s="132" t="s">
        <v>147</v>
      </c>
      <c r="E130" s="133" t="s">
        <v>403</v>
      </c>
      <c r="F130" s="200" t="s">
        <v>404</v>
      </c>
      <c r="G130" s="201"/>
      <c r="H130" s="201"/>
      <c r="I130" s="201"/>
      <c r="J130" s="134" t="s">
        <v>190</v>
      </c>
      <c r="K130" s="135">
        <v>33</v>
      </c>
      <c r="L130" s="202">
        <v>350</v>
      </c>
      <c r="M130" s="201"/>
      <c r="N130" s="202">
        <f>ROUND(L130*K130,2)</f>
        <v>11550</v>
      </c>
      <c r="O130" s="201"/>
      <c r="P130" s="201"/>
      <c r="Q130" s="201"/>
      <c r="R130" s="136"/>
      <c r="T130" s="137" t="s">
        <v>3</v>
      </c>
      <c r="U130" s="36" t="s">
        <v>47</v>
      </c>
      <c r="V130" s="138">
        <v>0.86399999999999999</v>
      </c>
      <c r="W130" s="138">
        <f>V130*K130</f>
        <v>28.512</v>
      </c>
      <c r="X130" s="138">
        <v>9.4024E-3</v>
      </c>
      <c r="Y130" s="138">
        <f>X130*K130</f>
        <v>0.31027919999999998</v>
      </c>
      <c r="Z130" s="138">
        <v>0</v>
      </c>
      <c r="AA130" s="139">
        <f>Z130*K130</f>
        <v>0</v>
      </c>
      <c r="AR130" s="13" t="s">
        <v>151</v>
      </c>
      <c r="AT130" s="13" t="s">
        <v>147</v>
      </c>
      <c r="AU130" s="13" t="s">
        <v>113</v>
      </c>
      <c r="AY130" s="13" t="s">
        <v>146</v>
      </c>
      <c r="BE130" s="140">
        <f>IF(U130="základní",N130,0)</f>
        <v>11550</v>
      </c>
      <c r="BF130" s="140">
        <f>IF(U130="snížená",N130,0)</f>
        <v>0</v>
      </c>
      <c r="BG130" s="140">
        <f>IF(U130="zákl. přenesená",N130,0)</f>
        <v>0</v>
      </c>
      <c r="BH130" s="140">
        <f>IF(U130="sníž. přenesená",N130,0)</f>
        <v>0</v>
      </c>
      <c r="BI130" s="140">
        <f>IF(U130="nulová",N130,0)</f>
        <v>0</v>
      </c>
      <c r="BJ130" s="13" t="s">
        <v>20</v>
      </c>
      <c r="BK130" s="140">
        <f>ROUND(L130*K130,2)</f>
        <v>11550</v>
      </c>
      <c r="BL130" s="13" t="s">
        <v>151</v>
      </c>
      <c r="BM130" s="13" t="s">
        <v>405</v>
      </c>
    </row>
    <row r="131" spans="2:65" s="1" customFormat="1" ht="22.5" customHeight="1" x14ac:dyDescent="0.3">
      <c r="B131" s="131"/>
      <c r="C131" s="132" t="s">
        <v>187</v>
      </c>
      <c r="D131" s="132" t="s">
        <v>147</v>
      </c>
      <c r="E131" s="133" t="s">
        <v>406</v>
      </c>
      <c r="F131" s="200" t="s">
        <v>407</v>
      </c>
      <c r="G131" s="201"/>
      <c r="H131" s="201"/>
      <c r="I131" s="201"/>
      <c r="J131" s="134" t="s">
        <v>190</v>
      </c>
      <c r="K131" s="135">
        <v>33</v>
      </c>
      <c r="L131" s="202">
        <v>95.1</v>
      </c>
      <c r="M131" s="201"/>
      <c r="N131" s="202">
        <f>ROUND(L131*K131,2)</f>
        <v>3138.3</v>
      </c>
      <c r="O131" s="201"/>
      <c r="P131" s="201"/>
      <c r="Q131" s="201"/>
      <c r="R131" s="136"/>
      <c r="T131" s="137" t="s">
        <v>3</v>
      </c>
      <c r="U131" s="36" t="s">
        <v>47</v>
      </c>
      <c r="V131" s="138">
        <v>0.371</v>
      </c>
      <c r="W131" s="138">
        <f>V131*K131</f>
        <v>12.243</v>
      </c>
      <c r="X131" s="138">
        <v>0</v>
      </c>
      <c r="Y131" s="138">
        <f>X131*K131</f>
        <v>0</v>
      </c>
      <c r="Z131" s="138">
        <v>0</v>
      </c>
      <c r="AA131" s="139">
        <f>Z131*K131</f>
        <v>0</v>
      </c>
      <c r="AR131" s="13" t="s">
        <v>151</v>
      </c>
      <c r="AT131" s="13" t="s">
        <v>147</v>
      </c>
      <c r="AU131" s="13" t="s">
        <v>113</v>
      </c>
      <c r="AY131" s="13" t="s">
        <v>146</v>
      </c>
      <c r="BE131" s="140">
        <f>IF(U131="základní",N131,0)</f>
        <v>3138.3</v>
      </c>
      <c r="BF131" s="140">
        <f>IF(U131="snížená",N131,0)</f>
        <v>0</v>
      </c>
      <c r="BG131" s="140">
        <f>IF(U131="zákl. přenesená",N131,0)</f>
        <v>0</v>
      </c>
      <c r="BH131" s="140">
        <f>IF(U131="sníž. přenesená",N131,0)</f>
        <v>0</v>
      </c>
      <c r="BI131" s="140">
        <f>IF(U131="nulová",N131,0)</f>
        <v>0</v>
      </c>
      <c r="BJ131" s="13" t="s">
        <v>20</v>
      </c>
      <c r="BK131" s="140">
        <f>ROUND(L131*K131,2)</f>
        <v>3138.3</v>
      </c>
      <c r="BL131" s="13" t="s">
        <v>151</v>
      </c>
      <c r="BM131" s="13" t="s">
        <v>408</v>
      </c>
    </row>
    <row r="132" spans="2:65" s="9" customFormat="1" ht="29.85" customHeight="1" x14ac:dyDescent="0.3">
      <c r="B132" s="120"/>
      <c r="C132" s="121"/>
      <c r="D132" s="130" t="s">
        <v>128</v>
      </c>
      <c r="E132" s="130"/>
      <c r="F132" s="130"/>
      <c r="G132" s="130"/>
      <c r="H132" s="130"/>
      <c r="I132" s="130"/>
      <c r="J132" s="130"/>
      <c r="K132" s="130"/>
      <c r="L132" s="130"/>
      <c r="M132" s="130"/>
      <c r="N132" s="195">
        <f>BK132</f>
        <v>238.7</v>
      </c>
      <c r="O132" s="196"/>
      <c r="P132" s="196"/>
      <c r="Q132" s="196"/>
      <c r="R132" s="123"/>
      <c r="T132" s="124"/>
      <c r="U132" s="121"/>
      <c r="V132" s="121"/>
      <c r="W132" s="125">
        <f>W133</f>
        <v>0.62092999999999998</v>
      </c>
      <c r="X132" s="121"/>
      <c r="Y132" s="125">
        <f>Y133</f>
        <v>0</v>
      </c>
      <c r="Z132" s="121"/>
      <c r="AA132" s="126">
        <f>AA133</f>
        <v>0</v>
      </c>
      <c r="AR132" s="127" t="s">
        <v>20</v>
      </c>
      <c r="AT132" s="128" t="s">
        <v>81</v>
      </c>
      <c r="AU132" s="128" t="s">
        <v>20</v>
      </c>
      <c r="AY132" s="127" t="s">
        <v>146</v>
      </c>
      <c r="BK132" s="129">
        <f>BK133</f>
        <v>238.7</v>
      </c>
    </row>
    <row r="133" spans="2:65" s="1" customFormat="1" ht="31.5" customHeight="1" x14ac:dyDescent="0.3">
      <c r="B133" s="131"/>
      <c r="C133" s="132" t="s">
        <v>192</v>
      </c>
      <c r="D133" s="132" t="s">
        <v>147</v>
      </c>
      <c r="E133" s="133" t="s">
        <v>368</v>
      </c>
      <c r="F133" s="200" t="s">
        <v>369</v>
      </c>
      <c r="G133" s="201"/>
      <c r="H133" s="201"/>
      <c r="I133" s="201"/>
      <c r="J133" s="134" t="s">
        <v>182</v>
      </c>
      <c r="K133" s="135">
        <v>0.31</v>
      </c>
      <c r="L133" s="202">
        <v>770</v>
      </c>
      <c r="M133" s="201"/>
      <c r="N133" s="202">
        <f>ROUND(L133*K133,2)</f>
        <v>238.7</v>
      </c>
      <c r="O133" s="201"/>
      <c r="P133" s="201"/>
      <c r="Q133" s="201"/>
      <c r="R133" s="136"/>
      <c r="T133" s="137" t="s">
        <v>3</v>
      </c>
      <c r="U133" s="145" t="s">
        <v>47</v>
      </c>
      <c r="V133" s="146">
        <v>2.0030000000000001</v>
      </c>
      <c r="W133" s="146">
        <f>V133*K133</f>
        <v>0.62092999999999998</v>
      </c>
      <c r="X133" s="146">
        <v>0</v>
      </c>
      <c r="Y133" s="146">
        <f>X133*K133</f>
        <v>0</v>
      </c>
      <c r="Z133" s="146">
        <v>0</v>
      </c>
      <c r="AA133" s="147">
        <f>Z133*K133</f>
        <v>0</v>
      </c>
      <c r="AR133" s="13" t="s">
        <v>151</v>
      </c>
      <c r="AT133" s="13" t="s">
        <v>147</v>
      </c>
      <c r="AU133" s="13" t="s">
        <v>113</v>
      </c>
      <c r="AY133" s="13" t="s">
        <v>146</v>
      </c>
      <c r="BE133" s="140">
        <f>IF(U133="základní",N133,0)</f>
        <v>238.7</v>
      </c>
      <c r="BF133" s="140">
        <f>IF(U133="snížená",N133,0)</f>
        <v>0</v>
      </c>
      <c r="BG133" s="140">
        <f>IF(U133="zákl. přenesená",N133,0)</f>
        <v>0</v>
      </c>
      <c r="BH133" s="140">
        <f>IF(U133="sníž. přenesená",N133,0)</f>
        <v>0</v>
      </c>
      <c r="BI133" s="140">
        <f>IF(U133="nulová",N133,0)</f>
        <v>0</v>
      </c>
      <c r="BJ133" s="13" t="s">
        <v>20</v>
      </c>
      <c r="BK133" s="140">
        <f>ROUND(L133*K133,2)</f>
        <v>238.7</v>
      </c>
      <c r="BL133" s="13" t="s">
        <v>151</v>
      </c>
      <c r="BM133" s="13" t="s">
        <v>409</v>
      </c>
    </row>
    <row r="134" spans="2:65" s="1" customFormat="1" ht="6.95" customHeight="1" x14ac:dyDescent="0.3">
      <c r="B134" s="51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3"/>
    </row>
  </sheetData>
  <mergeCells count="99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F106:P106"/>
    <mergeCell ref="N89:Q89"/>
    <mergeCell ref="N90:Q90"/>
    <mergeCell ref="N91:Q91"/>
    <mergeCell ref="N92:Q92"/>
    <mergeCell ref="N93:Q93"/>
    <mergeCell ref="F118:I118"/>
    <mergeCell ref="L118:M118"/>
    <mergeCell ref="N118:Q118"/>
    <mergeCell ref="F119:I119"/>
    <mergeCell ref="L119:M119"/>
    <mergeCell ref="N119:Q119"/>
    <mergeCell ref="N124:Q124"/>
    <mergeCell ref="F120:I120"/>
    <mergeCell ref="L120:M120"/>
    <mergeCell ref="N120:Q120"/>
    <mergeCell ref="F122:I122"/>
    <mergeCell ref="L122:M122"/>
    <mergeCell ref="N122:Q122"/>
    <mergeCell ref="F133:I133"/>
    <mergeCell ref="L133:M133"/>
    <mergeCell ref="N133:Q133"/>
    <mergeCell ref="N132:Q132"/>
    <mergeCell ref="F128:I128"/>
    <mergeCell ref="L128:M128"/>
    <mergeCell ref="N128:Q128"/>
    <mergeCell ref="F130:I130"/>
    <mergeCell ref="L130:M130"/>
    <mergeCell ref="N130:Q130"/>
    <mergeCell ref="N129:Q129"/>
    <mergeCell ref="N121:Q121"/>
    <mergeCell ref="N127:Q127"/>
    <mergeCell ref="F131:I131"/>
    <mergeCell ref="L131:M131"/>
    <mergeCell ref="N131:Q131"/>
    <mergeCell ref="F125:I125"/>
    <mergeCell ref="L125:M125"/>
    <mergeCell ref="N125:Q125"/>
    <mergeCell ref="F126:I126"/>
    <mergeCell ref="L126:M126"/>
    <mergeCell ref="N126:Q126"/>
    <mergeCell ref="F123:I123"/>
    <mergeCell ref="L123:M123"/>
    <mergeCell ref="N123:Q123"/>
    <mergeCell ref="F124:I124"/>
    <mergeCell ref="L124:M124"/>
    <mergeCell ref="H1:K1"/>
    <mergeCell ref="S2:AC2"/>
    <mergeCell ref="N115:Q115"/>
    <mergeCell ref="N116:Q116"/>
    <mergeCell ref="N117:Q117"/>
    <mergeCell ref="F107:P107"/>
    <mergeCell ref="M109:P109"/>
    <mergeCell ref="M111:Q111"/>
    <mergeCell ref="M112:Q112"/>
    <mergeCell ref="F114:I114"/>
    <mergeCell ref="L114:M114"/>
    <mergeCell ref="N114:Q114"/>
    <mergeCell ref="N94:Q94"/>
    <mergeCell ref="N96:Q96"/>
    <mergeCell ref="L98:Q98"/>
    <mergeCell ref="C104:Q104"/>
  </mergeCells>
  <hyperlinks>
    <hyperlink ref="F1:G1" location="C2" tooltip="Krycí list rozpočtu" display="1) Krycí list rozpočtu" xr:uid="{00000000-0004-0000-0400-000000000000}"/>
    <hyperlink ref="H1:K1" location="C86" tooltip="Rekapitulace rozpočtu" display="2) Rekapitulace rozpočtu" xr:uid="{00000000-0004-0000-0400-000001000000}"/>
    <hyperlink ref="L1" location="C114" tooltip="Rozpočet" display="3) Rozpočet" xr:uid="{00000000-0004-0000-0400-000002000000}"/>
    <hyperlink ref="S1:T1" location="'Rekapitulace stavby'!C2" tooltip="Rekapitulace stavby" display="Rekapitulace stavby" xr:uid="{00000000-0004-0000-0400-000003000000}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N141"/>
  <sheetViews>
    <sheetView showGridLines="0" workbookViewId="0">
      <pane ySplit="1" topLeftCell="A17" activePane="bottomLeft" state="frozen"/>
      <selection pane="bottomLeft" activeCell="M32" sqref="M32:P32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 x14ac:dyDescent="0.3">
      <c r="A1" s="153"/>
      <c r="B1" s="150"/>
      <c r="C1" s="150"/>
      <c r="D1" s="151" t="s">
        <v>1</v>
      </c>
      <c r="E1" s="150"/>
      <c r="F1" s="152" t="s">
        <v>578</v>
      </c>
      <c r="G1" s="152"/>
      <c r="H1" s="199" t="s">
        <v>579</v>
      </c>
      <c r="I1" s="199"/>
      <c r="J1" s="199"/>
      <c r="K1" s="199"/>
      <c r="L1" s="152" t="s">
        <v>580</v>
      </c>
      <c r="M1" s="150"/>
      <c r="N1" s="150"/>
      <c r="O1" s="151" t="s">
        <v>112</v>
      </c>
      <c r="P1" s="150"/>
      <c r="Q1" s="150"/>
      <c r="R1" s="150"/>
      <c r="S1" s="152" t="s">
        <v>581</v>
      </c>
      <c r="T1" s="152"/>
      <c r="U1" s="153"/>
      <c r="V1" s="153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1:66" ht="36.950000000000003" customHeight="1" x14ac:dyDescent="0.3">
      <c r="C2" s="185" t="s">
        <v>5</v>
      </c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S2" s="157" t="s">
        <v>6</v>
      </c>
      <c r="T2" s="158"/>
      <c r="U2" s="158"/>
      <c r="V2" s="158"/>
      <c r="W2" s="158"/>
      <c r="X2" s="158"/>
      <c r="Y2" s="158"/>
      <c r="Z2" s="158"/>
      <c r="AA2" s="158"/>
      <c r="AB2" s="158"/>
      <c r="AC2" s="158"/>
      <c r="AT2" s="13" t="s">
        <v>101</v>
      </c>
    </row>
    <row r="3" spans="1:66" ht="6.95" customHeight="1" x14ac:dyDescent="0.3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AT3" s="13" t="s">
        <v>113</v>
      </c>
    </row>
    <row r="4" spans="1:66" ht="36.950000000000003" customHeight="1" x14ac:dyDescent="0.3">
      <c r="B4" s="17"/>
      <c r="C4" s="175" t="s">
        <v>114</v>
      </c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9"/>
      <c r="T4" s="20" t="s">
        <v>11</v>
      </c>
      <c r="AT4" s="13" t="s">
        <v>4</v>
      </c>
    </row>
    <row r="5" spans="1:66" ht="6.95" customHeight="1" x14ac:dyDescent="0.3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</row>
    <row r="6" spans="1:66" ht="25.35" customHeight="1" x14ac:dyDescent="0.3">
      <c r="B6" s="17"/>
      <c r="C6" s="18"/>
      <c r="D6" s="24" t="s">
        <v>15</v>
      </c>
      <c r="E6" s="18"/>
      <c r="F6" s="206" t="str">
        <f>'Rekapitulace stavby'!K6</f>
        <v>Parkové úpravy na parcelách 379/1 a 379/2</v>
      </c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"/>
      <c r="R6" s="19"/>
    </row>
    <row r="7" spans="1:66" s="1" customFormat="1" ht="32.85" customHeight="1" x14ac:dyDescent="0.3">
      <c r="B7" s="27"/>
      <c r="C7" s="28"/>
      <c r="D7" s="23" t="s">
        <v>115</v>
      </c>
      <c r="E7" s="28"/>
      <c r="F7" s="187" t="s">
        <v>410</v>
      </c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28"/>
      <c r="R7" s="29"/>
    </row>
    <row r="8" spans="1:66" s="1" customFormat="1" ht="14.45" customHeight="1" x14ac:dyDescent="0.3">
      <c r="B8" s="27"/>
      <c r="C8" s="28"/>
      <c r="D8" s="24" t="s">
        <v>18</v>
      </c>
      <c r="E8" s="28"/>
      <c r="F8" s="22" t="s">
        <v>3</v>
      </c>
      <c r="G8" s="28"/>
      <c r="H8" s="28"/>
      <c r="I8" s="28"/>
      <c r="J8" s="28"/>
      <c r="K8" s="28"/>
      <c r="L8" s="28"/>
      <c r="M8" s="24" t="s">
        <v>19</v>
      </c>
      <c r="N8" s="28"/>
      <c r="O8" s="22" t="s">
        <v>3</v>
      </c>
      <c r="P8" s="28"/>
      <c r="Q8" s="28"/>
      <c r="R8" s="29"/>
    </row>
    <row r="9" spans="1:66" s="1" customFormat="1" ht="14.45" customHeight="1" x14ac:dyDescent="0.3">
      <c r="B9" s="27"/>
      <c r="C9" s="28"/>
      <c r="D9" s="24" t="s">
        <v>21</v>
      </c>
      <c r="E9" s="28"/>
      <c r="F9" s="22" t="s">
        <v>22</v>
      </c>
      <c r="G9" s="28"/>
      <c r="H9" s="28"/>
      <c r="I9" s="28"/>
      <c r="J9" s="28"/>
      <c r="K9" s="28"/>
      <c r="L9" s="28"/>
      <c r="M9" s="24" t="s">
        <v>23</v>
      </c>
      <c r="N9" s="28"/>
      <c r="O9" s="207" t="str">
        <f>'Rekapitulace stavby'!AN8</f>
        <v>19. 12. 2016</v>
      </c>
      <c r="P9" s="155"/>
      <c r="Q9" s="28"/>
      <c r="R9" s="29"/>
    </row>
    <row r="10" spans="1:66" s="1" customFormat="1" ht="10.9" customHeight="1" x14ac:dyDescent="0.3"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9"/>
    </row>
    <row r="11" spans="1:66" s="1" customFormat="1" ht="14.45" customHeight="1" x14ac:dyDescent="0.3">
      <c r="B11" s="27"/>
      <c r="C11" s="28"/>
      <c r="D11" s="24" t="s">
        <v>27</v>
      </c>
      <c r="E11" s="28"/>
      <c r="F11" s="28"/>
      <c r="G11" s="28"/>
      <c r="H11" s="28"/>
      <c r="I11" s="28"/>
      <c r="J11" s="28"/>
      <c r="K11" s="28"/>
      <c r="L11" s="28"/>
      <c r="M11" s="24" t="s">
        <v>28</v>
      </c>
      <c r="N11" s="28"/>
      <c r="O11" s="186" t="s">
        <v>29</v>
      </c>
      <c r="P11" s="155"/>
      <c r="Q11" s="28"/>
      <c r="R11" s="29"/>
    </row>
    <row r="12" spans="1:66" s="1" customFormat="1" ht="18" customHeight="1" x14ac:dyDescent="0.3">
      <c r="B12" s="27"/>
      <c r="C12" s="28"/>
      <c r="D12" s="28"/>
      <c r="E12" s="22" t="s">
        <v>30</v>
      </c>
      <c r="F12" s="28"/>
      <c r="G12" s="28"/>
      <c r="H12" s="28"/>
      <c r="I12" s="28"/>
      <c r="J12" s="28"/>
      <c r="K12" s="28"/>
      <c r="L12" s="28"/>
      <c r="M12" s="24" t="s">
        <v>31</v>
      </c>
      <c r="N12" s="28"/>
      <c r="O12" s="186" t="s">
        <v>3</v>
      </c>
      <c r="P12" s="155"/>
      <c r="Q12" s="28"/>
      <c r="R12" s="29"/>
    </row>
    <row r="13" spans="1:66" s="1" customFormat="1" ht="6.95" customHeight="1" x14ac:dyDescent="0.3">
      <c r="B13" s="27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9"/>
    </row>
    <row r="14" spans="1:66" s="1" customFormat="1" ht="14.45" customHeight="1" x14ac:dyDescent="0.3">
      <c r="B14" s="27"/>
      <c r="C14" s="28"/>
      <c r="D14" s="24" t="s">
        <v>32</v>
      </c>
      <c r="E14" s="28"/>
      <c r="F14" s="28"/>
      <c r="G14" s="28"/>
      <c r="H14" s="28"/>
      <c r="I14" s="28"/>
      <c r="J14" s="28"/>
      <c r="K14" s="28"/>
      <c r="L14" s="28"/>
      <c r="M14" s="24" t="s">
        <v>28</v>
      </c>
      <c r="N14" s="28"/>
      <c r="O14" s="186" t="str">
        <f>IF('Rekapitulace stavby'!AN13="","",'Rekapitulace stavby'!AN13)</f>
        <v/>
      </c>
      <c r="P14" s="155"/>
      <c r="Q14" s="28"/>
      <c r="R14" s="29"/>
    </row>
    <row r="15" spans="1:66" s="1" customFormat="1" ht="18" customHeight="1" x14ac:dyDescent="0.3">
      <c r="B15" s="27"/>
      <c r="C15" s="28"/>
      <c r="D15" s="28"/>
      <c r="E15" s="22" t="str">
        <f>IF('Rekapitulace stavby'!E14="","",'Rekapitulace stavby'!E14)</f>
        <v xml:space="preserve"> </v>
      </c>
      <c r="F15" s="28"/>
      <c r="G15" s="28"/>
      <c r="H15" s="28"/>
      <c r="I15" s="28"/>
      <c r="J15" s="28"/>
      <c r="K15" s="28"/>
      <c r="L15" s="28"/>
      <c r="M15" s="24" t="s">
        <v>31</v>
      </c>
      <c r="N15" s="28"/>
      <c r="O15" s="186" t="str">
        <f>IF('Rekapitulace stavby'!AN14="","",'Rekapitulace stavby'!AN14)</f>
        <v/>
      </c>
      <c r="P15" s="155"/>
      <c r="Q15" s="28"/>
      <c r="R15" s="29"/>
    </row>
    <row r="16" spans="1:66" s="1" customFormat="1" ht="6.95" customHeight="1" x14ac:dyDescent="0.3"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9"/>
    </row>
    <row r="17" spans="2:18" s="1" customFormat="1" ht="14.45" customHeight="1" x14ac:dyDescent="0.3">
      <c r="B17" s="27"/>
      <c r="C17" s="28"/>
      <c r="D17" s="24" t="s">
        <v>34</v>
      </c>
      <c r="E17" s="28"/>
      <c r="F17" s="28"/>
      <c r="G17" s="28"/>
      <c r="H17" s="28"/>
      <c r="I17" s="28"/>
      <c r="J17" s="28"/>
      <c r="K17" s="28"/>
      <c r="L17" s="28"/>
      <c r="M17" s="24" t="s">
        <v>28</v>
      </c>
      <c r="N17" s="28"/>
      <c r="O17" s="186" t="s">
        <v>35</v>
      </c>
      <c r="P17" s="155"/>
      <c r="Q17" s="28"/>
      <c r="R17" s="29"/>
    </row>
    <row r="18" spans="2:18" s="1" customFormat="1" ht="18" customHeight="1" x14ac:dyDescent="0.3">
      <c r="B18" s="27"/>
      <c r="C18" s="28"/>
      <c r="D18" s="28"/>
      <c r="E18" s="22" t="s">
        <v>36</v>
      </c>
      <c r="F18" s="28"/>
      <c r="G18" s="28"/>
      <c r="H18" s="28"/>
      <c r="I18" s="28"/>
      <c r="J18" s="28"/>
      <c r="K18" s="28"/>
      <c r="L18" s="28"/>
      <c r="M18" s="24" t="s">
        <v>31</v>
      </c>
      <c r="N18" s="28"/>
      <c r="O18" s="186" t="s">
        <v>3</v>
      </c>
      <c r="P18" s="155"/>
      <c r="Q18" s="28"/>
      <c r="R18" s="29"/>
    </row>
    <row r="19" spans="2:18" s="1" customFormat="1" ht="6.95" customHeight="1" x14ac:dyDescent="0.3">
      <c r="B19" s="27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9"/>
    </row>
    <row r="20" spans="2:18" s="1" customFormat="1" ht="14.45" customHeight="1" x14ac:dyDescent="0.3">
      <c r="B20" s="27"/>
      <c r="C20" s="28"/>
      <c r="D20" s="24" t="s">
        <v>38</v>
      </c>
      <c r="E20" s="28"/>
      <c r="F20" s="28"/>
      <c r="G20" s="28"/>
      <c r="H20" s="28"/>
      <c r="I20" s="28"/>
      <c r="J20" s="28"/>
      <c r="K20" s="28"/>
      <c r="L20" s="28"/>
      <c r="M20" s="24" t="s">
        <v>28</v>
      </c>
      <c r="N20" s="28"/>
      <c r="O20" s="186" t="s">
        <v>39</v>
      </c>
      <c r="P20" s="155"/>
      <c r="Q20" s="28"/>
      <c r="R20" s="29"/>
    </row>
    <row r="21" spans="2:18" s="1" customFormat="1" ht="18" customHeight="1" x14ac:dyDescent="0.3">
      <c r="B21" s="27"/>
      <c r="C21" s="28"/>
      <c r="D21" s="28"/>
      <c r="E21" s="22" t="s">
        <v>40</v>
      </c>
      <c r="F21" s="28"/>
      <c r="G21" s="28"/>
      <c r="H21" s="28"/>
      <c r="I21" s="28"/>
      <c r="J21" s="28"/>
      <c r="K21" s="28"/>
      <c r="L21" s="28"/>
      <c r="M21" s="24" t="s">
        <v>31</v>
      </c>
      <c r="N21" s="28"/>
      <c r="O21" s="186" t="s">
        <v>3</v>
      </c>
      <c r="P21" s="155"/>
      <c r="Q21" s="28"/>
      <c r="R21" s="29"/>
    </row>
    <row r="22" spans="2:18" s="1" customFormat="1" ht="6.95" customHeight="1" x14ac:dyDescent="0.3">
      <c r="B22" s="27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9"/>
    </row>
    <row r="23" spans="2:18" s="1" customFormat="1" ht="14.45" customHeight="1" x14ac:dyDescent="0.3">
      <c r="B23" s="27"/>
      <c r="C23" s="28"/>
      <c r="D23" s="24" t="s">
        <v>41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9"/>
    </row>
    <row r="24" spans="2:18" s="1" customFormat="1" ht="22.5" customHeight="1" x14ac:dyDescent="0.3">
      <c r="B24" s="27"/>
      <c r="C24" s="28"/>
      <c r="D24" s="28"/>
      <c r="E24" s="188" t="s">
        <v>3</v>
      </c>
      <c r="F24" s="155"/>
      <c r="G24" s="155"/>
      <c r="H24" s="155"/>
      <c r="I24" s="155"/>
      <c r="J24" s="155"/>
      <c r="K24" s="155"/>
      <c r="L24" s="155"/>
      <c r="M24" s="28"/>
      <c r="N24" s="28"/>
      <c r="O24" s="28"/>
      <c r="P24" s="28"/>
      <c r="Q24" s="28"/>
      <c r="R24" s="29"/>
    </row>
    <row r="25" spans="2:18" s="1" customFormat="1" ht="6.95" customHeight="1" x14ac:dyDescent="0.3">
      <c r="B25" s="27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9"/>
    </row>
    <row r="26" spans="2:18" s="1" customFormat="1" ht="6.95" customHeight="1" x14ac:dyDescent="0.3">
      <c r="B26" s="27"/>
      <c r="C26" s="28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28"/>
      <c r="R26" s="29"/>
    </row>
    <row r="27" spans="2:18" s="1" customFormat="1" ht="14.45" customHeight="1" x14ac:dyDescent="0.3">
      <c r="B27" s="27"/>
      <c r="C27" s="28"/>
      <c r="D27" s="96" t="s">
        <v>117</v>
      </c>
      <c r="E27" s="28"/>
      <c r="F27" s="28"/>
      <c r="G27" s="28"/>
      <c r="H27" s="28"/>
      <c r="I27" s="28"/>
      <c r="J27" s="28"/>
      <c r="K27" s="28"/>
      <c r="L27" s="28"/>
      <c r="M27" s="181"/>
      <c r="N27" s="155"/>
      <c r="O27" s="155"/>
      <c r="P27" s="155"/>
      <c r="Q27" s="28"/>
      <c r="R27" s="29"/>
    </row>
    <row r="28" spans="2:18" s="1" customFormat="1" ht="14.45" customHeight="1" x14ac:dyDescent="0.3">
      <c r="B28" s="27"/>
      <c r="C28" s="28"/>
      <c r="D28" s="26" t="s">
        <v>118</v>
      </c>
      <c r="E28" s="28"/>
      <c r="F28" s="28"/>
      <c r="G28" s="28"/>
      <c r="H28" s="28"/>
      <c r="I28" s="28"/>
      <c r="J28" s="28"/>
      <c r="K28" s="28"/>
      <c r="L28" s="28"/>
      <c r="M28" s="181">
        <f>N98</f>
        <v>0</v>
      </c>
      <c r="N28" s="155"/>
      <c r="O28" s="155"/>
      <c r="P28" s="155"/>
      <c r="Q28" s="28"/>
      <c r="R28" s="29"/>
    </row>
    <row r="29" spans="2:18" s="1" customFormat="1" ht="6.95" customHeight="1" x14ac:dyDescent="0.3"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9"/>
    </row>
    <row r="30" spans="2:18" s="1" customFormat="1" ht="25.35" customHeight="1" x14ac:dyDescent="0.3">
      <c r="B30" s="27"/>
      <c r="C30" s="28"/>
      <c r="D30" s="97" t="s">
        <v>45</v>
      </c>
      <c r="E30" s="28"/>
      <c r="F30" s="28"/>
      <c r="G30" s="28"/>
      <c r="H30" s="28"/>
      <c r="I30" s="28"/>
      <c r="J30" s="28"/>
      <c r="K30" s="28"/>
      <c r="L30" s="28"/>
      <c r="M30" s="220">
        <f>ROUND(M27+M28,2)</f>
        <v>0</v>
      </c>
      <c r="N30" s="155"/>
      <c r="O30" s="155"/>
      <c r="P30" s="155"/>
      <c r="Q30" s="28"/>
      <c r="R30" s="29"/>
    </row>
    <row r="31" spans="2:18" s="1" customFormat="1" ht="6.95" customHeight="1" x14ac:dyDescent="0.3">
      <c r="B31" s="27"/>
      <c r="C31" s="28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28"/>
      <c r="R31" s="29"/>
    </row>
    <row r="32" spans="2:18" s="1" customFormat="1" ht="14.45" customHeight="1" x14ac:dyDescent="0.3">
      <c r="B32" s="27"/>
      <c r="C32" s="28"/>
      <c r="D32" s="34" t="s">
        <v>46</v>
      </c>
      <c r="E32" s="34" t="s">
        <v>47</v>
      </c>
      <c r="F32" s="35">
        <v>0.21</v>
      </c>
      <c r="G32" s="98" t="s">
        <v>48</v>
      </c>
      <c r="H32" s="218">
        <f>ROUND((SUM(BE98:BE99)+SUM(BE117:BE140)), 2)</f>
        <v>209847.56</v>
      </c>
      <c r="I32" s="155"/>
      <c r="J32" s="155"/>
      <c r="K32" s="28"/>
      <c r="L32" s="28"/>
      <c r="M32" s="218"/>
      <c r="N32" s="155"/>
      <c r="O32" s="155"/>
      <c r="P32" s="155"/>
      <c r="Q32" s="28"/>
      <c r="R32" s="29"/>
    </row>
    <row r="33" spans="2:18" s="1" customFormat="1" ht="14.45" customHeight="1" x14ac:dyDescent="0.3">
      <c r="B33" s="27"/>
      <c r="C33" s="28"/>
      <c r="D33" s="28"/>
      <c r="E33" s="34" t="s">
        <v>49</v>
      </c>
      <c r="F33" s="35">
        <v>0.15</v>
      </c>
      <c r="G33" s="98" t="s">
        <v>48</v>
      </c>
      <c r="H33" s="218">
        <f>ROUND((SUM(BF98:BF99)+SUM(BF117:BF140)), 2)</f>
        <v>0</v>
      </c>
      <c r="I33" s="155"/>
      <c r="J33" s="155"/>
      <c r="K33" s="28"/>
      <c r="L33" s="28"/>
      <c r="M33" s="218">
        <f>ROUND(ROUND((SUM(BF98:BF99)+SUM(BF117:BF140)), 2)*F33, 2)</f>
        <v>0</v>
      </c>
      <c r="N33" s="155"/>
      <c r="O33" s="155"/>
      <c r="P33" s="155"/>
      <c r="Q33" s="28"/>
      <c r="R33" s="29"/>
    </row>
    <row r="34" spans="2:18" s="1" customFormat="1" ht="14.45" hidden="1" customHeight="1" x14ac:dyDescent="0.3">
      <c r="B34" s="27"/>
      <c r="C34" s="28"/>
      <c r="D34" s="28"/>
      <c r="E34" s="34" t="s">
        <v>50</v>
      </c>
      <c r="F34" s="35">
        <v>0.21</v>
      </c>
      <c r="G34" s="98" t="s">
        <v>48</v>
      </c>
      <c r="H34" s="218">
        <f>ROUND((SUM(BG98:BG99)+SUM(BG117:BG140)), 2)</f>
        <v>0</v>
      </c>
      <c r="I34" s="155"/>
      <c r="J34" s="155"/>
      <c r="K34" s="28"/>
      <c r="L34" s="28"/>
      <c r="M34" s="218">
        <v>0</v>
      </c>
      <c r="N34" s="155"/>
      <c r="O34" s="155"/>
      <c r="P34" s="155"/>
      <c r="Q34" s="28"/>
      <c r="R34" s="29"/>
    </row>
    <row r="35" spans="2:18" s="1" customFormat="1" ht="14.45" hidden="1" customHeight="1" x14ac:dyDescent="0.3">
      <c r="B35" s="27"/>
      <c r="C35" s="28"/>
      <c r="D35" s="28"/>
      <c r="E35" s="34" t="s">
        <v>51</v>
      </c>
      <c r="F35" s="35">
        <v>0.15</v>
      </c>
      <c r="G35" s="98" t="s">
        <v>48</v>
      </c>
      <c r="H35" s="218">
        <f>ROUND((SUM(BH98:BH99)+SUM(BH117:BH140)), 2)</f>
        <v>0</v>
      </c>
      <c r="I35" s="155"/>
      <c r="J35" s="155"/>
      <c r="K35" s="28"/>
      <c r="L35" s="28"/>
      <c r="M35" s="218">
        <v>0</v>
      </c>
      <c r="N35" s="155"/>
      <c r="O35" s="155"/>
      <c r="P35" s="155"/>
      <c r="Q35" s="28"/>
      <c r="R35" s="29"/>
    </row>
    <row r="36" spans="2:18" s="1" customFormat="1" ht="14.45" hidden="1" customHeight="1" x14ac:dyDescent="0.3">
      <c r="B36" s="27"/>
      <c r="C36" s="28"/>
      <c r="D36" s="28"/>
      <c r="E36" s="34" t="s">
        <v>52</v>
      </c>
      <c r="F36" s="35">
        <v>0</v>
      </c>
      <c r="G36" s="98" t="s">
        <v>48</v>
      </c>
      <c r="H36" s="218">
        <f>ROUND((SUM(BI98:BI99)+SUM(BI117:BI140)), 2)</f>
        <v>0</v>
      </c>
      <c r="I36" s="155"/>
      <c r="J36" s="155"/>
      <c r="K36" s="28"/>
      <c r="L36" s="28"/>
      <c r="M36" s="218">
        <v>0</v>
      </c>
      <c r="N36" s="155"/>
      <c r="O36" s="155"/>
      <c r="P36" s="155"/>
      <c r="Q36" s="28"/>
      <c r="R36" s="29"/>
    </row>
    <row r="37" spans="2:18" s="1" customFormat="1" ht="6.95" customHeight="1" x14ac:dyDescent="0.3"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9"/>
    </row>
    <row r="38" spans="2:18" s="1" customFormat="1" ht="25.35" customHeight="1" x14ac:dyDescent="0.3">
      <c r="B38" s="27"/>
      <c r="C38" s="95"/>
      <c r="D38" s="99" t="s">
        <v>53</v>
      </c>
      <c r="E38" s="67"/>
      <c r="F38" s="67"/>
      <c r="G38" s="100" t="s">
        <v>54</v>
      </c>
      <c r="H38" s="101" t="s">
        <v>55</v>
      </c>
      <c r="I38" s="67"/>
      <c r="J38" s="67"/>
      <c r="K38" s="67"/>
      <c r="L38" s="219">
        <f>SUM(M30:M36)</f>
        <v>0</v>
      </c>
      <c r="M38" s="168"/>
      <c r="N38" s="168"/>
      <c r="O38" s="168"/>
      <c r="P38" s="170"/>
      <c r="Q38" s="95"/>
      <c r="R38" s="29"/>
    </row>
    <row r="39" spans="2:18" s="1" customFormat="1" ht="14.45" customHeight="1" x14ac:dyDescent="0.3">
      <c r="B39" s="27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9"/>
    </row>
    <row r="40" spans="2:18" s="1" customFormat="1" ht="14.45" customHeight="1" x14ac:dyDescent="0.3"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9"/>
    </row>
    <row r="41" spans="2:18" x14ac:dyDescent="0.3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</row>
    <row r="42" spans="2:18" x14ac:dyDescent="0.3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9"/>
    </row>
    <row r="43" spans="2:18" x14ac:dyDescent="0.3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</row>
    <row r="44" spans="2:18" x14ac:dyDescent="0.3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</row>
    <row r="45" spans="2:18" x14ac:dyDescent="0.3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spans="2:18" x14ac:dyDescent="0.3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9"/>
    </row>
    <row r="47" spans="2:18" x14ac:dyDescent="0.3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</row>
    <row r="48" spans="2:18" x14ac:dyDescent="0.3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9"/>
    </row>
    <row r="49" spans="2:18" x14ac:dyDescent="0.3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</row>
    <row r="50" spans="2:18" s="1" customFormat="1" ht="15" x14ac:dyDescent="0.3">
      <c r="B50" s="27"/>
      <c r="C50" s="28"/>
      <c r="D50" s="42" t="s">
        <v>56</v>
      </c>
      <c r="E50" s="43"/>
      <c r="F50" s="43"/>
      <c r="G50" s="43"/>
      <c r="H50" s="44"/>
      <c r="I50" s="28"/>
      <c r="J50" s="42" t="s">
        <v>57</v>
      </c>
      <c r="K50" s="43"/>
      <c r="L50" s="43"/>
      <c r="M50" s="43"/>
      <c r="N50" s="43"/>
      <c r="O50" s="43"/>
      <c r="P50" s="44"/>
      <c r="Q50" s="28"/>
      <c r="R50" s="29"/>
    </row>
    <row r="51" spans="2:18" x14ac:dyDescent="0.3">
      <c r="B51" s="17"/>
      <c r="C51" s="18"/>
      <c r="D51" s="45"/>
      <c r="E51" s="18"/>
      <c r="F51" s="18"/>
      <c r="G51" s="18"/>
      <c r="H51" s="46"/>
      <c r="I51" s="18"/>
      <c r="J51" s="45"/>
      <c r="K51" s="18"/>
      <c r="L51" s="18"/>
      <c r="M51" s="18"/>
      <c r="N51" s="18"/>
      <c r="O51" s="18"/>
      <c r="P51" s="46"/>
      <c r="Q51" s="18"/>
      <c r="R51" s="19"/>
    </row>
    <row r="52" spans="2:18" x14ac:dyDescent="0.3">
      <c r="B52" s="17"/>
      <c r="C52" s="18"/>
      <c r="D52" s="45"/>
      <c r="E52" s="18"/>
      <c r="F52" s="18"/>
      <c r="G52" s="18"/>
      <c r="H52" s="46"/>
      <c r="I52" s="18"/>
      <c r="J52" s="45"/>
      <c r="K52" s="18"/>
      <c r="L52" s="18"/>
      <c r="M52" s="18"/>
      <c r="N52" s="18"/>
      <c r="O52" s="18"/>
      <c r="P52" s="46"/>
      <c r="Q52" s="18"/>
      <c r="R52" s="19"/>
    </row>
    <row r="53" spans="2:18" x14ac:dyDescent="0.3">
      <c r="B53" s="17"/>
      <c r="C53" s="18"/>
      <c r="D53" s="45"/>
      <c r="E53" s="18"/>
      <c r="F53" s="18"/>
      <c r="G53" s="18"/>
      <c r="H53" s="46"/>
      <c r="I53" s="18"/>
      <c r="J53" s="45"/>
      <c r="K53" s="18"/>
      <c r="L53" s="18"/>
      <c r="M53" s="18"/>
      <c r="N53" s="18"/>
      <c r="O53" s="18"/>
      <c r="P53" s="46"/>
      <c r="Q53" s="18"/>
      <c r="R53" s="19"/>
    </row>
    <row r="54" spans="2:18" x14ac:dyDescent="0.3">
      <c r="B54" s="17"/>
      <c r="C54" s="18"/>
      <c r="D54" s="45"/>
      <c r="E54" s="18"/>
      <c r="F54" s="18"/>
      <c r="G54" s="18"/>
      <c r="H54" s="46"/>
      <c r="I54" s="18"/>
      <c r="J54" s="45"/>
      <c r="K54" s="18"/>
      <c r="L54" s="18"/>
      <c r="M54" s="18"/>
      <c r="N54" s="18"/>
      <c r="O54" s="18"/>
      <c r="P54" s="46"/>
      <c r="Q54" s="18"/>
      <c r="R54" s="19"/>
    </row>
    <row r="55" spans="2:18" x14ac:dyDescent="0.3">
      <c r="B55" s="17"/>
      <c r="C55" s="18"/>
      <c r="D55" s="45"/>
      <c r="E55" s="18"/>
      <c r="F55" s="18"/>
      <c r="G55" s="18"/>
      <c r="H55" s="46"/>
      <c r="I55" s="18"/>
      <c r="J55" s="45"/>
      <c r="K55" s="18"/>
      <c r="L55" s="18"/>
      <c r="M55" s="18"/>
      <c r="N55" s="18"/>
      <c r="O55" s="18"/>
      <c r="P55" s="46"/>
      <c r="Q55" s="18"/>
      <c r="R55" s="19"/>
    </row>
    <row r="56" spans="2:18" x14ac:dyDescent="0.3">
      <c r="B56" s="17"/>
      <c r="C56" s="18"/>
      <c r="D56" s="45"/>
      <c r="E56" s="18"/>
      <c r="F56" s="18"/>
      <c r="G56" s="18"/>
      <c r="H56" s="46"/>
      <c r="I56" s="18"/>
      <c r="J56" s="45"/>
      <c r="K56" s="18"/>
      <c r="L56" s="18"/>
      <c r="M56" s="18"/>
      <c r="N56" s="18"/>
      <c r="O56" s="18"/>
      <c r="P56" s="46"/>
      <c r="Q56" s="18"/>
      <c r="R56" s="19"/>
    </row>
    <row r="57" spans="2:18" x14ac:dyDescent="0.3">
      <c r="B57" s="17"/>
      <c r="C57" s="18"/>
      <c r="D57" s="45"/>
      <c r="E57" s="18"/>
      <c r="F57" s="18"/>
      <c r="G57" s="18"/>
      <c r="H57" s="46"/>
      <c r="I57" s="18"/>
      <c r="J57" s="45"/>
      <c r="K57" s="18"/>
      <c r="L57" s="18"/>
      <c r="M57" s="18"/>
      <c r="N57" s="18"/>
      <c r="O57" s="18"/>
      <c r="P57" s="46"/>
      <c r="Q57" s="18"/>
      <c r="R57" s="19"/>
    </row>
    <row r="58" spans="2:18" x14ac:dyDescent="0.3">
      <c r="B58" s="17"/>
      <c r="C58" s="18"/>
      <c r="D58" s="45"/>
      <c r="E58" s="18"/>
      <c r="F58" s="18"/>
      <c r="G58" s="18"/>
      <c r="H58" s="46"/>
      <c r="I58" s="18"/>
      <c r="J58" s="45"/>
      <c r="K58" s="18"/>
      <c r="L58" s="18"/>
      <c r="M58" s="18"/>
      <c r="N58" s="18"/>
      <c r="O58" s="18"/>
      <c r="P58" s="46"/>
      <c r="Q58" s="18"/>
      <c r="R58" s="19"/>
    </row>
    <row r="59" spans="2:18" s="1" customFormat="1" ht="15" x14ac:dyDescent="0.3">
      <c r="B59" s="27"/>
      <c r="C59" s="28"/>
      <c r="D59" s="47" t="s">
        <v>58</v>
      </c>
      <c r="E59" s="48"/>
      <c r="F59" s="48"/>
      <c r="G59" s="49" t="s">
        <v>59</v>
      </c>
      <c r="H59" s="50"/>
      <c r="I59" s="28"/>
      <c r="J59" s="47" t="s">
        <v>58</v>
      </c>
      <c r="K59" s="48"/>
      <c r="L59" s="48"/>
      <c r="M59" s="48"/>
      <c r="N59" s="49" t="s">
        <v>59</v>
      </c>
      <c r="O59" s="48"/>
      <c r="P59" s="50"/>
      <c r="Q59" s="28"/>
      <c r="R59" s="29"/>
    </row>
    <row r="60" spans="2:18" x14ac:dyDescent="0.3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9"/>
    </row>
    <row r="61" spans="2:18" s="1" customFormat="1" ht="15" x14ac:dyDescent="0.3">
      <c r="B61" s="27"/>
      <c r="C61" s="28"/>
      <c r="D61" s="42" t="s">
        <v>60</v>
      </c>
      <c r="E61" s="43"/>
      <c r="F61" s="43"/>
      <c r="G61" s="43"/>
      <c r="H61" s="44"/>
      <c r="I61" s="28"/>
      <c r="J61" s="42" t="s">
        <v>61</v>
      </c>
      <c r="K61" s="43"/>
      <c r="L61" s="43"/>
      <c r="M61" s="43"/>
      <c r="N61" s="43"/>
      <c r="O61" s="43"/>
      <c r="P61" s="44"/>
      <c r="Q61" s="28"/>
      <c r="R61" s="29"/>
    </row>
    <row r="62" spans="2:18" x14ac:dyDescent="0.3">
      <c r="B62" s="17"/>
      <c r="C62" s="18"/>
      <c r="D62" s="45"/>
      <c r="E62" s="18"/>
      <c r="F62" s="18"/>
      <c r="G62" s="18"/>
      <c r="H62" s="46"/>
      <c r="I62" s="18"/>
      <c r="J62" s="45"/>
      <c r="K62" s="18"/>
      <c r="L62" s="18"/>
      <c r="M62" s="18"/>
      <c r="N62" s="18"/>
      <c r="O62" s="18"/>
      <c r="P62" s="46"/>
      <c r="Q62" s="18"/>
      <c r="R62" s="19"/>
    </row>
    <row r="63" spans="2:18" x14ac:dyDescent="0.3">
      <c r="B63" s="17"/>
      <c r="C63" s="18"/>
      <c r="D63" s="45"/>
      <c r="E63" s="18"/>
      <c r="F63" s="18"/>
      <c r="G63" s="18"/>
      <c r="H63" s="46"/>
      <c r="I63" s="18"/>
      <c r="J63" s="45"/>
      <c r="K63" s="18"/>
      <c r="L63" s="18"/>
      <c r="M63" s="18"/>
      <c r="N63" s="18"/>
      <c r="O63" s="18"/>
      <c r="P63" s="46"/>
      <c r="Q63" s="18"/>
      <c r="R63" s="19"/>
    </row>
    <row r="64" spans="2:18" x14ac:dyDescent="0.3">
      <c r="B64" s="17"/>
      <c r="C64" s="18"/>
      <c r="D64" s="45"/>
      <c r="E64" s="18"/>
      <c r="F64" s="18"/>
      <c r="G64" s="18"/>
      <c r="H64" s="46"/>
      <c r="I64" s="18"/>
      <c r="J64" s="45"/>
      <c r="K64" s="18"/>
      <c r="L64" s="18"/>
      <c r="M64" s="18"/>
      <c r="N64" s="18"/>
      <c r="O64" s="18"/>
      <c r="P64" s="46"/>
      <c r="Q64" s="18"/>
      <c r="R64" s="19"/>
    </row>
    <row r="65" spans="2:18" x14ac:dyDescent="0.3">
      <c r="B65" s="17"/>
      <c r="C65" s="18"/>
      <c r="D65" s="45"/>
      <c r="E65" s="18"/>
      <c r="F65" s="18"/>
      <c r="G65" s="18"/>
      <c r="H65" s="46"/>
      <c r="I65" s="18"/>
      <c r="J65" s="45"/>
      <c r="K65" s="18"/>
      <c r="L65" s="18"/>
      <c r="M65" s="18"/>
      <c r="N65" s="18"/>
      <c r="O65" s="18"/>
      <c r="P65" s="46"/>
      <c r="Q65" s="18"/>
      <c r="R65" s="19"/>
    </row>
    <row r="66" spans="2:18" x14ac:dyDescent="0.3">
      <c r="B66" s="17"/>
      <c r="C66" s="18"/>
      <c r="D66" s="45"/>
      <c r="E66" s="18"/>
      <c r="F66" s="18"/>
      <c r="G66" s="18"/>
      <c r="H66" s="46"/>
      <c r="I66" s="18"/>
      <c r="J66" s="45"/>
      <c r="K66" s="18"/>
      <c r="L66" s="18"/>
      <c r="M66" s="18"/>
      <c r="N66" s="18"/>
      <c r="O66" s="18"/>
      <c r="P66" s="46"/>
      <c r="Q66" s="18"/>
      <c r="R66" s="19"/>
    </row>
    <row r="67" spans="2:18" x14ac:dyDescent="0.3">
      <c r="B67" s="17"/>
      <c r="C67" s="18"/>
      <c r="D67" s="45"/>
      <c r="E67" s="18"/>
      <c r="F67" s="18"/>
      <c r="G67" s="18"/>
      <c r="H67" s="46"/>
      <c r="I67" s="18"/>
      <c r="J67" s="45"/>
      <c r="K67" s="18"/>
      <c r="L67" s="18"/>
      <c r="M67" s="18"/>
      <c r="N67" s="18"/>
      <c r="O67" s="18"/>
      <c r="P67" s="46"/>
      <c r="Q67" s="18"/>
      <c r="R67" s="19"/>
    </row>
    <row r="68" spans="2:18" x14ac:dyDescent="0.3">
      <c r="B68" s="17"/>
      <c r="C68" s="18"/>
      <c r="D68" s="45"/>
      <c r="E68" s="18"/>
      <c r="F68" s="18"/>
      <c r="G68" s="18"/>
      <c r="H68" s="46"/>
      <c r="I68" s="18"/>
      <c r="J68" s="45"/>
      <c r="K68" s="18"/>
      <c r="L68" s="18"/>
      <c r="M68" s="18"/>
      <c r="N68" s="18"/>
      <c r="O68" s="18"/>
      <c r="P68" s="46"/>
      <c r="Q68" s="18"/>
      <c r="R68" s="19"/>
    </row>
    <row r="69" spans="2:18" x14ac:dyDescent="0.3">
      <c r="B69" s="17"/>
      <c r="C69" s="18"/>
      <c r="D69" s="45"/>
      <c r="E69" s="18"/>
      <c r="F69" s="18"/>
      <c r="G69" s="18"/>
      <c r="H69" s="46"/>
      <c r="I69" s="18"/>
      <c r="J69" s="45"/>
      <c r="K69" s="18"/>
      <c r="L69" s="18"/>
      <c r="M69" s="18"/>
      <c r="N69" s="18"/>
      <c r="O69" s="18"/>
      <c r="P69" s="46"/>
      <c r="Q69" s="18"/>
      <c r="R69" s="19"/>
    </row>
    <row r="70" spans="2:18" s="1" customFormat="1" ht="15" x14ac:dyDescent="0.3">
      <c r="B70" s="27"/>
      <c r="C70" s="28"/>
      <c r="D70" s="47" t="s">
        <v>58</v>
      </c>
      <c r="E70" s="48"/>
      <c r="F70" s="48"/>
      <c r="G70" s="49" t="s">
        <v>59</v>
      </c>
      <c r="H70" s="50"/>
      <c r="I70" s="28"/>
      <c r="J70" s="47" t="s">
        <v>58</v>
      </c>
      <c r="K70" s="48"/>
      <c r="L70" s="48"/>
      <c r="M70" s="48"/>
      <c r="N70" s="49" t="s">
        <v>59</v>
      </c>
      <c r="O70" s="48"/>
      <c r="P70" s="50"/>
      <c r="Q70" s="28"/>
      <c r="R70" s="29"/>
    </row>
    <row r="71" spans="2:18" s="1" customFormat="1" ht="14.45" customHeight="1" x14ac:dyDescent="0.3"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3"/>
    </row>
    <row r="75" spans="2:18" s="1" customFormat="1" ht="6.95" customHeight="1" x14ac:dyDescent="0.3"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6"/>
    </row>
    <row r="76" spans="2:18" s="1" customFormat="1" ht="36.950000000000003" customHeight="1" x14ac:dyDescent="0.3">
      <c r="B76" s="27"/>
      <c r="C76" s="175" t="s">
        <v>119</v>
      </c>
      <c r="D76" s="155"/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29"/>
    </row>
    <row r="77" spans="2:18" s="1" customFormat="1" ht="6.95" customHeight="1" x14ac:dyDescent="0.3">
      <c r="B77" s="27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9"/>
    </row>
    <row r="78" spans="2:18" s="1" customFormat="1" ht="30" customHeight="1" x14ac:dyDescent="0.3">
      <c r="B78" s="27"/>
      <c r="C78" s="24" t="s">
        <v>15</v>
      </c>
      <c r="D78" s="28"/>
      <c r="E78" s="28"/>
      <c r="F78" s="206" t="str">
        <f>F6</f>
        <v>Parkové úpravy na parcelách 379/1 a 379/2</v>
      </c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28"/>
      <c r="R78" s="29"/>
    </row>
    <row r="79" spans="2:18" s="1" customFormat="1" ht="36.950000000000003" customHeight="1" x14ac:dyDescent="0.3">
      <c r="B79" s="27"/>
      <c r="C79" s="61" t="s">
        <v>115</v>
      </c>
      <c r="D79" s="28"/>
      <c r="E79" s="28"/>
      <c r="F79" s="176" t="str">
        <f>F7</f>
        <v>2016-212-05 - Mlatové plochy</v>
      </c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28"/>
      <c r="R79" s="29"/>
    </row>
    <row r="80" spans="2:18" s="1" customFormat="1" ht="6.95" customHeight="1" x14ac:dyDescent="0.3">
      <c r="B80" s="27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9"/>
    </row>
    <row r="81" spans="2:47" s="1" customFormat="1" ht="18" customHeight="1" x14ac:dyDescent="0.3">
      <c r="B81" s="27"/>
      <c r="C81" s="24" t="s">
        <v>21</v>
      </c>
      <c r="D81" s="28"/>
      <c r="E81" s="28"/>
      <c r="F81" s="22" t="str">
        <f>F9</f>
        <v>Nad Studánkou, parc.č. 379/1 a 379/2, Světice</v>
      </c>
      <c r="G81" s="28"/>
      <c r="H81" s="28"/>
      <c r="I81" s="28"/>
      <c r="J81" s="28"/>
      <c r="K81" s="24" t="s">
        <v>23</v>
      </c>
      <c r="L81" s="28"/>
      <c r="M81" s="207" t="str">
        <f>IF(O9="","",O9)</f>
        <v>19. 12. 2016</v>
      </c>
      <c r="N81" s="155"/>
      <c r="O81" s="155"/>
      <c r="P81" s="155"/>
      <c r="Q81" s="28"/>
      <c r="R81" s="29"/>
    </row>
    <row r="82" spans="2:47" s="1" customFormat="1" ht="6.95" customHeight="1" x14ac:dyDescent="0.3">
      <c r="B82" s="27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9"/>
    </row>
    <row r="83" spans="2:47" s="1" customFormat="1" ht="15" x14ac:dyDescent="0.3">
      <c r="B83" s="27"/>
      <c r="C83" s="24" t="s">
        <v>27</v>
      </c>
      <c r="D83" s="28"/>
      <c r="E83" s="28"/>
      <c r="F83" s="22" t="str">
        <f>E12</f>
        <v>Obec Světice, U Hřiště 151, Světice, 251 01 Říčany</v>
      </c>
      <c r="G83" s="28"/>
      <c r="H83" s="28"/>
      <c r="I83" s="28"/>
      <c r="J83" s="28"/>
      <c r="K83" s="24" t="s">
        <v>34</v>
      </c>
      <c r="L83" s="28"/>
      <c r="M83" s="186" t="str">
        <f>E18</f>
        <v>BML, spol. s r. o.Třebohostická 14, Praha 10</v>
      </c>
      <c r="N83" s="155"/>
      <c r="O83" s="155"/>
      <c r="P83" s="155"/>
      <c r="Q83" s="155"/>
      <c r="R83" s="29"/>
    </row>
    <row r="84" spans="2:47" s="1" customFormat="1" ht="14.45" customHeight="1" x14ac:dyDescent="0.3">
      <c r="B84" s="27"/>
      <c r="C84" s="24" t="s">
        <v>32</v>
      </c>
      <c r="D84" s="28"/>
      <c r="E84" s="28"/>
      <c r="F84" s="22" t="str">
        <f>IF(E15="","",E15)</f>
        <v xml:space="preserve"> </v>
      </c>
      <c r="G84" s="28"/>
      <c r="H84" s="28"/>
      <c r="I84" s="28"/>
      <c r="J84" s="28"/>
      <c r="K84" s="24" t="s">
        <v>38</v>
      </c>
      <c r="L84" s="28"/>
      <c r="M84" s="186" t="str">
        <f>E21</f>
        <v>Ing. Dana Mlejnková</v>
      </c>
      <c r="N84" s="155"/>
      <c r="O84" s="155"/>
      <c r="P84" s="155"/>
      <c r="Q84" s="155"/>
      <c r="R84" s="29"/>
    </row>
    <row r="85" spans="2:47" s="1" customFormat="1" ht="10.35" customHeight="1" x14ac:dyDescent="0.3">
      <c r="B85" s="27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9"/>
    </row>
    <row r="86" spans="2:47" s="1" customFormat="1" ht="29.25" customHeight="1" x14ac:dyDescent="0.3">
      <c r="B86" s="27"/>
      <c r="C86" s="217" t="s">
        <v>120</v>
      </c>
      <c r="D86" s="216"/>
      <c r="E86" s="216"/>
      <c r="F86" s="216"/>
      <c r="G86" s="216"/>
      <c r="H86" s="95"/>
      <c r="I86" s="95"/>
      <c r="J86" s="95"/>
      <c r="K86" s="95"/>
      <c r="L86" s="95"/>
      <c r="M86" s="95"/>
      <c r="N86" s="217" t="s">
        <v>121</v>
      </c>
      <c r="O86" s="155"/>
      <c r="P86" s="155"/>
      <c r="Q86" s="155"/>
      <c r="R86" s="29"/>
    </row>
    <row r="87" spans="2:47" s="1" customFormat="1" ht="10.35" customHeight="1" x14ac:dyDescent="0.3">
      <c r="B87" s="27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9"/>
    </row>
    <row r="88" spans="2:47" s="1" customFormat="1" ht="29.25" customHeight="1" x14ac:dyDescent="0.3">
      <c r="B88" s="27"/>
      <c r="C88" s="102" t="s">
        <v>122</v>
      </c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154">
        <f>N117</f>
        <v>209847.56</v>
      </c>
      <c r="O88" s="155"/>
      <c r="P88" s="155"/>
      <c r="Q88" s="155"/>
      <c r="R88" s="29"/>
      <c r="AU88" s="13" t="s">
        <v>123</v>
      </c>
    </row>
    <row r="89" spans="2:47" s="6" customFormat="1" ht="24.95" customHeight="1" x14ac:dyDescent="0.3">
      <c r="B89" s="103"/>
      <c r="C89" s="104"/>
      <c r="D89" s="105" t="s">
        <v>124</v>
      </c>
      <c r="E89" s="104"/>
      <c r="F89" s="104"/>
      <c r="G89" s="104"/>
      <c r="H89" s="104"/>
      <c r="I89" s="104"/>
      <c r="J89" s="104"/>
      <c r="K89" s="104"/>
      <c r="L89" s="104"/>
      <c r="M89" s="104"/>
      <c r="N89" s="192">
        <f>N118</f>
        <v>209847.56</v>
      </c>
      <c r="O89" s="212"/>
      <c r="P89" s="212"/>
      <c r="Q89" s="212"/>
      <c r="R89" s="106"/>
    </row>
    <row r="90" spans="2:47" s="7" customFormat="1" ht="19.899999999999999" customHeight="1" x14ac:dyDescent="0.3">
      <c r="B90" s="107"/>
      <c r="C90" s="108"/>
      <c r="D90" s="109" t="s">
        <v>411</v>
      </c>
      <c r="E90" s="108"/>
      <c r="F90" s="108"/>
      <c r="G90" s="108"/>
      <c r="H90" s="108"/>
      <c r="I90" s="108"/>
      <c r="J90" s="108"/>
      <c r="K90" s="108"/>
      <c r="L90" s="108"/>
      <c r="M90" s="108"/>
      <c r="N90" s="213">
        <f>N119</f>
        <v>6869.84</v>
      </c>
      <c r="O90" s="214"/>
      <c r="P90" s="214"/>
      <c r="Q90" s="214"/>
      <c r="R90" s="110"/>
    </row>
    <row r="91" spans="2:47" s="7" customFormat="1" ht="19.899999999999999" customHeight="1" x14ac:dyDescent="0.3">
      <c r="B91" s="107"/>
      <c r="C91" s="108"/>
      <c r="D91" s="109" t="s">
        <v>373</v>
      </c>
      <c r="E91" s="108"/>
      <c r="F91" s="108"/>
      <c r="G91" s="108"/>
      <c r="H91" s="108"/>
      <c r="I91" s="108"/>
      <c r="J91" s="108"/>
      <c r="K91" s="108"/>
      <c r="L91" s="108"/>
      <c r="M91" s="108"/>
      <c r="N91" s="213">
        <f>N123</f>
        <v>6512.19</v>
      </c>
      <c r="O91" s="214"/>
      <c r="P91" s="214"/>
      <c r="Q91" s="214"/>
      <c r="R91" s="110"/>
    </row>
    <row r="92" spans="2:47" s="7" customFormat="1" ht="19.899999999999999" customHeight="1" x14ac:dyDescent="0.3">
      <c r="B92" s="107"/>
      <c r="C92" s="108"/>
      <c r="D92" s="109" t="s">
        <v>375</v>
      </c>
      <c r="E92" s="108"/>
      <c r="F92" s="108"/>
      <c r="G92" s="108"/>
      <c r="H92" s="108"/>
      <c r="I92" s="108"/>
      <c r="J92" s="108"/>
      <c r="K92" s="108"/>
      <c r="L92" s="108"/>
      <c r="M92" s="108"/>
      <c r="N92" s="213">
        <f>N126</f>
        <v>9576.75</v>
      </c>
      <c r="O92" s="214"/>
      <c r="P92" s="214"/>
      <c r="Q92" s="214"/>
      <c r="R92" s="110"/>
    </row>
    <row r="93" spans="2:47" s="7" customFormat="1" ht="19.899999999999999" customHeight="1" x14ac:dyDescent="0.3">
      <c r="B93" s="107"/>
      <c r="C93" s="108"/>
      <c r="D93" s="109" t="s">
        <v>315</v>
      </c>
      <c r="E93" s="108"/>
      <c r="F93" s="108"/>
      <c r="G93" s="108"/>
      <c r="H93" s="108"/>
      <c r="I93" s="108"/>
      <c r="J93" s="108"/>
      <c r="K93" s="108"/>
      <c r="L93" s="108"/>
      <c r="M93" s="108"/>
      <c r="N93" s="213">
        <f>N129</f>
        <v>2054.34</v>
      </c>
      <c r="O93" s="214"/>
      <c r="P93" s="214"/>
      <c r="Q93" s="214"/>
      <c r="R93" s="110"/>
    </row>
    <row r="94" spans="2:47" s="7" customFormat="1" ht="19.899999999999999" customHeight="1" x14ac:dyDescent="0.3">
      <c r="B94" s="107"/>
      <c r="C94" s="108"/>
      <c r="D94" s="109" t="s">
        <v>412</v>
      </c>
      <c r="E94" s="108"/>
      <c r="F94" s="108"/>
      <c r="G94" s="108"/>
      <c r="H94" s="108"/>
      <c r="I94" s="108"/>
      <c r="J94" s="108"/>
      <c r="K94" s="108"/>
      <c r="L94" s="108"/>
      <c r="M94" s="108"/>
      <c r="N94" s="213">
        <f>N131</f>
        <v>105259.5</v>
      </c>
      <c r="O94" s="214"/>
      <c r="P94" s="214"/>
      <c r="Q94" s="214"/>
      <c r="R94" s="110"/>
    </row>
    <row r="95" spans="2:47" s="7" customFormat="1" ht="19.899999999999999" customHeight="1" x14ac:dyDescent="0.3">
      <c r="B95" s="107"/>
      <c r="C95" s="108"/>
      <c r="D95" s="109" t="s">
        <v>413</v>
      </c>
      <c r="E95" s="108"/>
      <c r="F95" s="108"/>
      <c r="G95" s="108"/>
      <c r="H95" s="108"/>
      <c r="I95" s="108"/>
      <c r="J95" s="108"/>
      <c r="K95" s="108"/>
      <c r="L95" s="108"/>
      <c r="M95" s="108"/>
      <c r="N95" s="213">
        <f>N135</f>
        <v>66549.2</v>
      </c>
      <c r="O95" s="214"/>
      <c r="P95" s="214"/>
      <c r="Q95" s="214"/>
      <c r="R95" s="110"/>
    </row>
    <row r="96" spans="2:47" s="7" customFormat="1" ht="19.899999999999999" customHeight="1" x14ac:dyDescent="0.3">
      <c r="B96" s="107"/>
      <c r="C96" s="108"/>
      <c r="D96" s="109" t="s">
        <v>128</v>
      </c>
      <c r="E96" s="108"/>
      <c r="F96" s="108"/>
      <c r="G96" s="108"/>
      <c r="H96" s="108"/>
      <c r="I96" s="108"/>
      <c r="J96" s="108"/>
      <c r="K96" s="108"/>
      <c r="L96" s="108"/>
      <c r="M96" s="108"/>
      <c r="N96" s="213">
        <f>N139</f>
        <v>13025.74</v>
      </c>
      <c r="O96" s="214"/>
      <c r="P96" s="214"/>
      <c r="Q96" s="214"/>
      <c r="R96" s="110"/>
    </row>
    <row r="97" spans="2:21" s="1" customFormat="1" ht="21.75" customHeight="1" x14ac:dyDescent="0.3">
      <c r="B97" s="27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9"/>
    </row>
    <row r="98" spans="2:21" s="1" customFormat="1" ht="29.25" customHeight="1" x14ac:dyDescent="0.3">
      <c r="B98" s="27"/>
      <c r="C98" s="102" t="s">
        <v>131</v>
      </c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15">
        <v>0</v>
      </c>
      <c r="O98" s="155"/>
      <c r="P98" s="155"/>
      <c r="Q98" s="155"/>
      <c r="R98" s="29"/>
      <c r="T98" s="111"/>
      <c r="U98" s="112" t="s">
        <v>46</v>
      </c>
    </row>
    <row r="99" spans="2:21" s="1" customFormat="1" ht="18" customHeight="1" x14ac:dyDescent="0.3">
      <c r="B99" s="27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9"/>
    </row>
    <row r="100" spans="2:21" s="1" customFormat="1" ht="29.25" customHeight="1" x14ac:dyDescent="0.3">
      <c r="B100" s="27"/>
      <c r="C100" s="94" t="s">
        <v>111</v>
      </c>
      <c r="D100" s="95"/>
      <c r="E100" s="95"/>
      <c r="F100" s="95"/>
      <c r="G100" s="95"/>
      <c r="H100" s="95"/>
      <c r="I100" s="95"/>
      <c r="J100" s="95"/>
      <c r="K100" s="95"/>
      <c r="L100" s="156">
        <f>ROUND(SUM(N88+N98),2)</f>
        <v>209847.56</v>
      </c>
      <c r="M100" s="216"/>
      <c r="N100" s="216"/>
      <c r="O100" s="216"/>
      <c r="P100" s="216"/>
      <c r="Q100" s="216"/>
      <c r="R100" s="29"/>
    </row>
    <row r="101" spans="2:21" s="1" customFormat="1" ht="6.95" customHeight="1" x14ac:dyDescent="0.3">
      <c r="B101" s="51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3"/>
    </row>
    <row r="105" spans="2:21" s="1" customFormat="1" ht="6.95" customHeight="1" x14ac:dyDescent="0.3">
      <c r="B105" s="54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6"/>
    </row>
    <row r="106" spans="2:21" s="1" customFormat="1" ht="36.950000000000003" customHeight="1" x14ac:dyDescent="0.3">
      <c r="B106" s="27"/>
      <c r="C106" s="175" t="s">
        <v>132</v>
      </c>
      <c r="D106" s="155"/>
      <c r="E106" s="155"/>
      <c r="F106" s="155"/>
      <c r="G106" s="155"/>
      <c r="H106" s="155"/>
      <c r="I106" s="155"/>
      <c r="J106" s="155"/>
      <c r="K106" s="155"/>
      <c r="L106" s="155"/>
      <c r="M106" s="155"/>
      <c r="N106" s="155"/>
      <c r="O106" s="155"/>
      <c r="P106" s="155"/>
      <c r="Q106" s="155"/>
      <c r="R106" s="29"/>
    </row>
    <row r="107" spans="2:21" s="1" customFormat="1" ht="6.95" customHeight="1" x14ac:dyDescent="0.3">
      <c r="B107" s="27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9"/>
    </row>
    <row r="108" spans="2:21" s="1" customFormat="1" ht="30" customHeight="1" x14ac:dyDescent="0.3">
      <c r="B108" s="27"/>
      <c r="C108" s="24" t="s">
        <v>15</v>
      </c>
      <c r="D108" s="28"/>
      <c r="E108" s="28"/>
      <c r="F108" s="206" t="str">
        <f>F6</f>
        <v>Parkové úpravy na parcelách 379/1 a 379/2</v>
      </c>
      <c r="G108" s="155"/>
      <c r="H108" s="155"/>
      <c r="I108" s="155"/>
      <c r="J108" s="155"/>
      <c r="K108" s="155"/>
      <c r="L108" s="155"/>
      <c r="M108" s="155"/>
      <c r="N108" s="155"/>
      <c r="O108" s="155"/>
      <c r="P108" s="155"/>
      <c r="Q108" s="28"/>
      <c r="R108" s="29"/>
    </row>
    <row r="109" spans="2:21" s="1" customFormat="1" ht="36.950000000000003" customHeight="1" x14ac:dyDescent="0.3">
      <c r="B109" s="27"/>
      <c r="C109" s="61" t="s">
        <v>115</v>
      </c>
      <c r="D109" s="28"/>
      <c r="E109" s="28"/>
      <c r="F109" s="176" t="str">
        <f>F7</f>
        <v>2016-212-05 - Mlatové plochy</v>
      </c>
      <c r="G109" s="155"/>
      <c r="H109" s="155"/>
      <c r="I109" s="155"/>
      <c r="J109" s="155"/>
      <c r="K109" s="155"/>
      <c r="L109" s="155"/>
      <c r="M109" s="155"/>
      <c r="N109" s="155"/>
      <c r="O109" s="155"/>
      <c r="P109" s="155"/>
      <c r="Q109" s="28"/>
      <c r="R109" s="29"/>
    </row>
    <row r="110" spans="2:21" s="1" customFormat="1" ht="6.95" customHeight="1" x14ac:dyDescent="0.3">
      <c r="B110" s="27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9"/>
    </row>
    <row r="111" spans="2:21" s="1" customFormat="1" ht="18" customHeight="1" x14ac:dyDescent="0.3">
      <c r="B111" s="27"/>
      <c r="C111" s="24" t="s">
        <v>21</v>
      </c>
      <c r="D111" s="28"/>
      <c r="E111" s="28"/>
      <c r="F111" s="22" t="str">
        <f>F9</f>
        <v>Nad Studánkou, parc.č. 379/1 a 379/2, Světice</v>
      </c>
      <c r="G111" s="28"/>
      <c r="H111" s="28"/>
      <c r="I111" s="28"/>
      <c r="J111" s="28"/>
      <c r="K111" s="24" t="s">
        <v>23</v>
      </c>
      <c r="L111" s="28"/>
      <c r="M111" s="207" t="str">
        <f>IF(O9="","",O9)</f>
        <v>19. 12. 2016</v>
      </c>
      <c r="N111" s="155"/>
      <c r="O111" s="155"/>
      <c r="P111" s="155"/>
      <c r="Q111" s="28"/>
      <c r="R111" s="29"/>
    </row>
    <row r="112" spans="2:21" s="1" customFormat="1" ht="6.95" customHeight="1" x14ac:dyDescent="0.3">
      <c r="B112" s="27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9"/>
    </row>
    <row r="113" spans="2:65" s="1" customFormat="1" ht="15" x14ac:dyDescent="0.3">
      <c r="B113" s="27"/>
      <c r="C113" s="24" t="s">
        <v>27</v>
      </c>
      <c r="D113" s="28"/>
      <c r="E113" s="28"/>
      <c r="F113" s="22" t="str">
        <f>E12</f>
        <v>Obec Světice, U Hřiště 151, Světice, 251 01 Říčany</v>
      </c>
      <c r="G113" s="28"/>
      <c r="H113" s="28"/>
      <c r="I113" s="28"/>
      <c r="J113" s="28"/>
      <c r="K113" s="24" t="s">
        <v>34</v>
      </c>
      <c r="L113" s="28"/>
      <c r="M113" s="186" t="str">
        <f>E18</f>
        <v>BML, spol. s r. o.Třebohostická 14, Praha 10</v>
      </c>
      <c r="N113" s="155"/>
      <c r="O113" s="155"/>
      <c r="P113" s="155"/>
      <c r="Q113" s="155"/>
      <c r="R113" s="29"/>
    </row>
    <row r="114" spans="2:65" s="1" customFormat="1" ht="14.45" customHeight="1" x14ac:dyDescent="0.3">
      <c r="B114" s="27"/>
      <c r="C114" s="24" t="s">
        <v>32</v>
      </c>
      <c r="D114" s="28"/>
      <c r="E114" s="28"/>
      <c r="F114" s="22" t="str">
        <f>IF(E15="","",E15)</f>
        <v xml:space="preserve"> </v>
      </c>
      <c r="G114" s="28"/>
      <c r="H114" s="28"/>
      <c r="I114" s="28"/>
      <c r="J114" s="28"/>
      <c r="K114" s="24" t="s">
        <v>38</v>
      </c>
      <c r="L114" s="28"/>
      <c r="M114" s="186" t="str">
        <f>E21</f>
        <v>Ing. Dana Mlejnková</v>
      </c>
      <c r="N114" s="155"/>
      <c r="O114" s="155"/>
      <c r="P114" s="155"/>
      <c r="Q114" s="155"/>
      <c r="R114" s="29"/>
    </row>
    <row r="115" spans="2:65" s="1" customFormat="1" ht="10.35" customHeight="1" x14ac:dyDescent="0.3">
      <c r="B115" s="27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9"/>
    </row>
    <row r="116" spans="2:65" s="8" customFormat="1" ht="29.25" customHeight="1" x14ac:dyDescent="0.3">
      <c r="B116" s="113"/>
      <c r="C116" s="114" t="s">
        <v>133</v>
      </c>
      <c r="D116" s="115" t="s">
        <v>134</v>
      </c>
      <c r="E116" s="115" t="s">
        <v>64</v>
      </c>
      <c r="F116" s="208" t="s">
        <v>135</v>
      </c>
      <c r="G116" s="209"/>
      <c r="H116" s="209"/>
      <c r="I116" s="209"/>
      <c r="J116" s="115" t="s">
        <v>136</v>
      </c>
      <c r="K116" s="115" t="s">
        <v>137</v>
      </c>
      <c r="L116" s="210" t="s">
        <v>138</v>
      </c>
      <c r="M116" s="209"/>
      <c r="N116" s="208" t="s">
        <v>121</v>
      </c>
      <c r="O116" s="209"/>
      <c r="P116" s="209"/>
      <c r="Q116" s="211"/>
      <c r="R116" s="116"/>
      <c r="T116" s="68" t="s">
        <v>139</v>
      </c>
      <c r="U116" s="69" t="s">
        <v>46</v>
      </c>
      <c r="V116" s="69" t="s">
        <v>140</v>
      </c>
      <c r="W116" s="69" t="s">
        <v>141</v>
      </c>
      <c r="X116" s="69" t="s">
        <v>142</v>
      </c>
      <c r="Y116" s="69" t="s">
        <v>143</v>
      </c>
      <c r="Z116" s="69" t="s">
        <v>144</v>
      </c>
      <c r="AA116" s="70" t="s">
        <v>145</v>
      </c>
    </row>
    <row r="117" spans="2:65" s="1" customFormat="1" ht="29.25" customHeight="1" x14ac:dyDescent="0.35">
      <c r="B117" s="27"/>
      <c r="C117" s="72" t="s">
        <v>117</v>
      </c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189">
        <f>BK117</f>
        <v>209847.56</v>
      </c>
      <c r="O117" s="190"/>
      <c r="P117" s="190"/>
      <c r="Q117" s="190"/>
      <c r="R117" s="29"/>
      <c r="T117" s="71"/>
      <c r="U117" s="43"/>
      <c r="V117" s="43"/>
      <c r="W117" s="117">
        <f>W118</f>
        <v>165.75662000000003</v>
      </c>
      <c r="X117" s="43"/>
      <c r="Y117" s="117">
        <f>Y118</f>
        <v>218.92048000000003</v>
      </c>
      <c r="Z117" s="43"/>
      <c r="AA117" s="118">
        <f>AA118</f>
        <v>0</v>
      </c>
      <c r="AT117" s="13" t="s">
        <v>81</v>
      </c>
      <c r="AU117" s="13" t="s">
        <v>123</v>
      </c>
      <c r="BK117" s="119">
        <f>BK118</f>
        <v>209847.56</v>
      </c>
    </row>
    <row r="118" spans="2:65" s="9" customFormat="1" ht="37.35" customHeight="1" x14ac:dyDescent="0.35">
      <c r="B118" s="120"/>
      <c r="C118" s="121"/>
      <c r="D118" s="122" t="s">
        <v>124</v>
      </c>
      <c r="E118" s="122"/>
      <c r="F118" s="122"/>
      <c r="G118" s="122"/>
      <c r="H118" s="122"/>
      <c r="I118" s="122"/>
      <c r="J118" s="122"/>
      <c r="K118" s="122"/>
      <c r="L118" s="122"/>
      <c r="M118" s="122"/>
      <c r="N118" s="191">
        <f>BK118</f>
        <v>209847.56</v>
      </c>
      <c r="O118" s="192"/>
      <c r="P118" s="192"/>
      <c r="Q118" s="192"/>
      <c r="R118" s="123"/>
      <c r="T118" s="124"/>
      <c r="U118" s="121"/>
      <c r="V118" s="121"/>
      <c r="W118" s="125">
        <f>W119+W123+W126+W129+W131+W135+W139</f>
        <v>165.75662000000003</v>
      </c>
      <c r="X118" s="121"/>
      <c r="Y118" s="125">
        <f>Y119+Y123+Y126+Y129+Y131+Y135+Y139</f>
        <v>218.92048000000003</v>
      </c>
      <c r="Z118" s="121"/>
      <c r="AA118" s="126">
        <f>AA119+AA123+AA126+AA129+AA131+AA135+AA139</f>
        <v>0</v>
      </c>
      <c r="AR118" s="127" t="s">
        <v>20</v>
      </c>
      <c r="AT118" s="128" t="s">
        <v>81</v>
      </c>
      <c r="AU118" s="128" t="s">
        <v>82</v>
      </c>
      <c r="AY118" s="127" t="s">
        <v>146</v>
      </c>
      <c r="BK118" s="129">
        <f>BK119+BK123+BK126+BK129+BK131+BK135+BK139</f>
        <v>209847.56</v>
      </c>
    </row>
    <row r="119" spans="2:65" s="9" customFormat="1" ht="19.899999999999999" customHeight="1" x14ac:dyDescent="0.3">
      <c r="B119" s="120"/>
      <c r="C119" s="121"/>
      <c r="D119" s="130" t="s">
        <v>411</v>
      </c>
      <c r="E119" s="130"/>
      <c r="F119" s="130"/>
      <c r="G119" s="130"/>
      <c r="H119" s="130"/>
      <c r="I119" s="130"/>
      <c r="J119" s="130"/>
      <c r="K119" s="130"/>
      <c r="L119" s="130"/>
      <c r="M119" s="130"/>
      <c r="N119" s="193">
        <f>BK119</f>
        <v>6869.84</v>
      </c>
      <c r="O119" s="194"/>
      <c r="P119" s="194"/>
      <c r="Q119" s="194"/>
      <c r="R119" s="123"/>
      <c r="T119" s="124"/>
      <c r="U119" s="121"/>
      <c r="V119" s="121"/>
      <c r="W119" s="125">
        <f>SUM(W120:W122)</f>
        <v>16.271999999999998</v>
      </c>
      <c r="X119" s="121"/>
      <c r="Y119" s="125">
        <f>SUM(Y120:Y122)</f>
        <v>0</v>
      </c>
      <c r="Z119" s="121"/>
      <c r="AA119" s="126">
        <f>SUM(AA120:AA122)</f>
        <v>0</v>
      </c>
      <c r="AR119" s="127" t="s">
        <v>20</v>
      </c>
      <c r="AT119" s="128" t="s">
        <v>81</v>
      </c>
      <c r="AU119" s="128" t="s">
        <v>20</v>
      </c>
      <c r="AY119" s="127" t="s">
        <v>146</v>
      </c>
      <c r="BK119" s="129">
        <f>SUM(BK120:BK122)</f>
        <v>6869.84</v>
      </c>
    </row>
    <row r="120" spans="2:65" s="1" customFormat="1" ht="31.5" customHeight="1" x14ac:dyDescent="0.3">
      <c r="B120" s="131"/>
      <c r="C120" s="132" t="s">
        <v>20</v>
      </c>
      <c r="D120" s="132" t="s">
        <v>147</v>
      </c>
      <c r="E120" s="133" t="s">
        <v>414</v>
      </c>
      <c r="F120" s="200" t="s">
        <v>415</v>
      </c>
      <c r="G120" s="201"/>
      <c r="H120" s="201"/>
      <c r="I120" s="201"/>
      <c r="J120" s="134" t="s">
        <v>150</v>
      </c>
      <c r="K120" s="135">
        <v>50.85</v>
      </c>
      <c r="L120" s="202">
        <v>70.7</v>
      </c>
      <c r="M120" s="201"/>
      <c r="N120" s="202">
        <f>ROUND(L120*K120,2)</f>
        <v>3595.1</v>
      </c>
      <c r="O120" s="201"/>
      <c r="P120" s="201"/>
      <c r="Q120" s="201"/>
      <c r="R120" s="136"/>
      <c r="T120" s="137" t="s">
        <v>3</v>
      </c>
      <c r="U120" s="36" t="s">
        <v>47</v>
      </c>
      <c r="V120" s="138">
        <v>0.11600000000000001</v>
      </c>
      <c r="W120" s="138">
        <f>V120*K120</f>
        <v>5.8986000000000001</v>
      </c>
      <c r="X120" s="138">
        <v>0</v>
      </c>
      <c r="Y120" s="138">
        <f>X120*K120</f>
        <v>0</v>
      </c>
      <c r="Z120" s="138">
        <v>0</v>
      </c>
      <c r="AA120" s="139">
        <f>Z120*K120</f>
        <v>0</v>
      </c>
      <c r="AR120" s="13" t="s">
        <v>151</v>
      </c>
      <c r="AT120" s="13" t="s">
        <v>147</v>
      </c>
      <c r="AU120" s="13" t="s">
        <v>113</v>
      </c>
      <c r="AY120" s="13" t="s">
        <v>146</v>
      </c>
      <c r="BE120" s="140">
        <f>IF(U120="základní",N120,0)</f>
        <v>3595.1</v>
      </c>
      <c r="BF120" s="140">
        <f>IF(U120="snížená",N120,0)</f>
        <v>0</v>
      </c>
      <c r="BG120" s="140">
        <f>IF(U120="zákl. přenesená",N120,0)</f>
        <v>0</v>
      </c>
      <c r="BH120" s="140">
        <f>IF(U120="sníž. přenesená",N120,0)</f>
        <v>0</v>
      </c>
      <c r="BI120" s="140">
        <f>IF(U120="nulová",N120,0)</f>
        <v>0</v>
      </c>
      <c r="BJ120" s="13" t="s">
        <v>20</v>
      </c>
      <c r="BK120" s="140">
        <f>ROUND(L120*K120,2)</f>
        <v>3595.1</v>
      </c>
      <c r="BL120" s="13" t="s">
        <v>151</v>
      </c>
      <c r="BM120" s="13" t="s">
        <v>416</v>
      </c>
    </row>
    <row r="121" spans="2:65" s="1" customFormat="1" ht="31.5" customHeight="1" x14ac:dyDescent="0.3">
      <c r="B121" s="131"/>
      <c r="C121" s="132" t="s">
        <v>113</v>
      </c>
      <c r="D121" s="132" t="s">
        <v>147</v>
      </c>
      <c r="E121" s="133" t="s">
        <v>417</v>
      </c>
      <c r="F121" s="200" t="s">
        <v>418</v>
      </c>
      <c r="G121" s="201"/>
      <c r="H121" s="201"/>
      <c r="I121" s="201"/>
      <c r="J121" s="134" t="s">
        <v>150</v>
      </c>
      <c r="K121" s="135">
        <v>33.9</v>
      </c>
      <c r="L121" s="202">
        <v>74.7</v>
      </c>
      <c r="M121" s="201"/>
      <c r="N121" s="202">
        <f>ROUND(L121*K121,2)</f>
        <v>2532.33</v>
      </c>
      <c r="O121" s="201"/>
      <c r="P121" s="201"/>
      <c r="Q121" s="201"/>
      <c r="R121" s="136"/>
      <c r="T121" s="137" t="s">
        <v>3</v>
      </c>
      <c r="U121" s="36" t="s">
        <v>47</v>
      </c>
      <c r="V121" s="138">
        <v>0.223</v>
      </c>
      <c r="W121" s="138">
        <f>V121*K121</f>
        <v>7.5596999999999994</v>
      </c>
      <c r="X121" s="138">
        <v>0</v>
      </c>
      <c r="Y121" s="138">
        <f>X121*K121</f>
        <v>0</v>
      </c>
      <c r="Z121" s="138">
        <v>0</v>
      </c>
      <c r="AA121" s="139">
        <f>Z121*K121</f>
        <v>0</v>
      </c>
      <c r="AR121" s="13" t="s">
        <v>151</v>
      </c>
      <c r="AT121" s="13" t="s">
        <v>147</v>
      </c>
      <c r="AU121" s="13" t="s">
        <v>113</v>
      </c>
      <c r="AY121" s="13" t="s">
        <v>146</v>
      </c>
      <c r="BE121" s="140">
        <f>IF(U121="základní",N121,0)</f>
        <v>2532.33</v>
      </c>
      <c r="BF121" s="140">
        <f>IF(U121="snížená",N121,0)</f>
        <v>0</v>
      </c>
      <c r="BG121" s="140">
        <f>IF(U121="zákl. přenesená",N121,0)</f>
        <v>0</v>
      </c>
      <c r="BH121" s="140">
        <f>IF(U121="sníž. přenesená",N121,0)</f>
        <v>0</v>
      </c>
      <c r="BI121" s="140">
        <f>IF(U121="nulová",N121,0)</f>
        <v>0</v>
      </c>
      <c r="BJ121" s="13" t="s">
        <v>20</v>
      </c>
      <c r="BK121" s="140">
        <f>ROUND(L121*K121,2)</f>
        <v>2532.33</v>
      </c>
      <c r="BL121" s="13" t="s">
        <v>151</v>
      </c>
      <c r="BM121" s="13" t="s">
        <v>419</v>
      </c>
    </row>
    <row r="122" spans="2:65" s="1" customFormat="1" ht="31.5" customHeight="1" x14ac:dyDescent="0.3">
      <c r="B122" s="131"/>
      <c r="C122" s="132" t="s">
        <v>156</v>
      </c>
      <c r="D122" s="132" t="s">
        <v>147</v>
      </c>
      <c r="E122" s="133" t="s">
        <v>420</v>
      </c>
      <c r="F122" s="200" t="s">
        <v>421</v>
      </c>
      <c r="G122" s="201"/>
      <c r="H122" s="201"/>
      <c r="I122" s="201"/>
      <c r="J122" s="134" t="s">
        <v>150</v>
      </c>
      <c r="K122" s="135">
        <v>33.9</v>
      </c>
      <c r="L122" s="202">
        <v>21.9</v>
      </c>
      <c r="M122" s="201"/>
      <c r="N122" s="202">
        <f>ROUND(L122*K122,2)</f>
        <v>742.41</v>
      </c>
      <c r="O122" s="201"/>
      <c r="P122" s="201"/>
      <c r="Q122" s="201"/>
      <c r="R122" s="136"/>
      <c r="T122" s="137" t="s">
        <v>3</v>
      </c>
      <c r="U122" s="36" t="s">
        <v>47</v>
      </c>
      <c r="V122" s="138">
        <v>8.3000000000000004E-2</v>
      </c>
      <c r="W122" s="138">
        <f>V122*K122</f>
        <v>2.8136999999999999</v>
      </c>
      <c r="X122" s="138">
        <v>0</v>
      </c>
      <c r="Y122" s="138">
        <f>X122*K122</f>
        <v>0</v>
      </c>
      <c r="Z122" s="138">
        <v>0</v>
      </c>
      <c r="AA122" s="139">
        <f>Z122*K122</f>
        <v>0</v>
      </c>
      <c r="AR122" s="13" t="s">
        <v>151</v>
      </c>
      <c r="AT122" s="13" t="s">
        <v>147</v>
      </c>
      <c r="AU122" s="13" t="s">
        <v>113</v>
      </c>
      <c r="AY122" s="13" t="s">
        <v>146</v>
      </c>
      <c r="BE122" s="140">
        <f>IF(U122="základní",N122,0)</f>
        <v>742.41</v>
      </c>
      <c r="BF122" s="140">
        <f>IF(U122="snížená",N122,0)</f>
        <v>0</v>
      </c>
      <c r="BG122" s="140">
        <f>IF(U122="zákl. přenesená",N122,0)</f>
        <v>0</v>
      </c>
      <c r="BH122" s="140">
        <f>IF(U122="sníž. přenesená",N122,0)</f>
        <v>0</v>
      </c>
      <c r="BI122" s="140">
        <f>IF(U122="nulová",N122,0)</f>
        <v>0</v>
      </c>
      <c r="BJ122" s="13" t="s">
        <v>20</v>
      </c>
      <c r="BK122" s="140">
        <f>ROUND(L122*K122,2)</f>
        <v>742.41</v>
      </c>
      <c r="BL122" s="13" t="s">
        <v>151</v>
      </c>
      <c r="BM122" s="13" t="s">
        <v>422</v>
      </c>
    </row>
    <row r="123" spans="2:65" s="9" customFormat="1" ht="29.85" customHeight="1" x14ac:dyDescent="0.3">
      <c r="B123" s="120"/>
      <c r="C123" s="121"/>
      <c r="D123" s="130" t="s">
        <v>373</v>
      </c>
      <c r="E123" s="130"/>
      <c r="F123" s="130"/>
      <c r="G123" s="130"/>
      <c r="H123" s="130"/>
      <c r="I123" s="130"/>
      <c r="J123" s="130"/>
      <c r="K123" s="130"/>
      <c r="L123" s="130"/>
      <c r="M123" s="130"/>
      <c r="N123" s="195">
        <f>BK123</f>
        <v>6512.19</v>
      </c>
      <c r="O123" s="196"/>
      <c r="P123" s="196"/>
      <c r="Q123" s="196"/>
      <c r="R123" s="123"/>
      <c r="T123" s="124"/>
      <c r="U123" s="121"/>
      <c r="V123" s="121"/>
      <c r="W123" s="125">
        <f>SUM(W124:W125)</f>
        <v>24.6114</v>
      </c>
      <c r="X123" s="121"/>
      <c r="Y123" s="125">
        <f>SUM(Y124:Y125)</f>
        <v>0</v>
      </c>
      <c r="Z123" s="121"/>
      <c r="AA123" s="126">
        <f>SUM(AA124:AA125)</f>
        <v>0</v>
      </c>
      <c r="AR123" s="127" t="s">
        <v>20</v>
      </c>
      <c r="AT123" s="128" t="s">
        <v>81</v>
      </c>
      <c r="AU123" s="128" t="s">
        <v>20</v>
      </c>
      <c r="AY123" s="127" t="s">
        <v>146</v>
      </c>
      <c r="BK123" s="129">
        <f>SUM(BK124:BK125)</f>
        <v>6512.19</v>
      </c>
    </row>
    <row r="124" spans="2:65" s="1" customFormat="1" ht="31.5" customHeight="1" x14ac:dyDescent="0.3">
      <c r="B124" s="131"/>
      <c r="C124" s="132" t="s">
        <v>151</v>
      </c>
      <c r="D124" s="132" t="s">
        <v>147</v>
      </c>
      <c r="E124" s="133" t="s">
        <v>160</v>
      </c>
      <c r="F124" s="200" t="s">
        <v>161</v>
      </c>
      <c r="G124" s="201"/>
      <c r="H124" s="201"/>
      <c r="I124" s="201"/>
      <c r="J124" s="134" t="s">
        <v>150</v>
      </c>
      <c r="K124" s="135">
        <v>33.9</v>
      </c>
      <c r="L124" s="202">
        <v>34.1</v>
      </c>
      <c r="M124" s="201"/>
      <c r="N124" s="202">
        <f>ROUND(L124*K124,2)</f>
        <v>1155.99</v>
      </c>
      <c r="O124" s="201"/>
      <c r="P124" s="201"/>
      <c r="Q124" s="201"/>
      <c r="R124" s="136"/>
      <c r="T124" s="137" t="s">
        <v>3</v>
      </c>
      <c r="U124" s="36" t="s">
        <v>47</v>
      </c>
      <c r="V124" s="138">
        <v>7.3999999999999996E-2</v>
      </c>
      <c r="W124" s="138">
        <f>V124*K124</f>
        <v>2.5085999999999999</v>
      </c>
      <c r="X124" s="138">
        <v>0</v>
      </c>
      <c r="Y124" s="138">
        <f>X124*K124</f>
        <v>0</v>
      </c>
      <c r="Z124" s="138">
        <v>0</v>
      </c>
      <c r="AA124" s="139">
        <f>Z124*K124</f>
        <v>0</v>
      </c>
      <c r="AR124" s="13" t="s">
        <v>151</v>
      </c>
      <c r="AT124" s="13" t="s">
        <v>147</v>
      </c>
      <c r="AU124" s="13" t="s">
        <v>113</v>
      </c>
      <c r="AY124" s="13" t="s">
        <v>146</v>
      </c>
      <c r="BE124" s="140">
        <f>IF(U124="základní",N124,0)</f>
        <v>1155.99</v>
      </c>
      <c r="BF124" s="140">
        <f>IF(U124="snížená",N124,0)</f>
        <v>0</v>
      </c>
      <c r="BG124" s="140">
        <f>IF(U124="zákl. přenesená",N124,0)</f>
        <v>0</v>
      </c>
      <c r="BH124" s="140">
        <f>IF(U124="sníž. přenesená",N124,0)</f>
        <v>0</v>
      </c>
      <c r="BI124" s="140">
        <f>IF(U124="nulová",N124,0)</f>
        <v>0</v>
      </c>
      <c r="BJ124" s="13" t="s">
        <v>20</v>
      </c>
      <c r="BK124" s="140">
        <f>ROUND(L124*K124,2)</f>
        <v>1155.99</v>
      </c>
      <c r="BL124" s="13" t="s">
        <v>151</v>
      </c>
      <c r="BM124" s="13" t="s">
        <v>423</v>
      </c>
    </row>
    <row r="125" spans="2:65" s="1" customFormat="1" ht="22.5" customHeight="1" x14ac:dyDescent="0.3">
      <c r="B125" s="131"/>
      <c r="C125" s="132" t="s">
        <v>163</v>
      </c>
      <c r="D125" s="132" t="s">
        <v>147</v>
      </c>
      <c r="E125" s="133" t="s">
        <v>172</v>
      </c>
      <c r="F125" s="200" t="s">
        <v>173</v>
      </c>
      <c r="G125" s="201"/>
      <c r="H125" s="201"/>
      <c r="I125" s="201"/>
      <c r="J125" s="134" t="s">
        <v>150</v>
      </c>
      <c r="K125" s="135">
        <v>33.9</v>
      </c>
      <c r="L125" s="202">
        <v>158</v>
      </c>
      <c r="M125" s="201"/>
      <c r="N125" s="202">
        <f>ROUND(L125*K125,2)</f>
        <v>5356.2</v>
      </c>
      <c r="O125" s="201"/>
      <c r="P125" s="201"/>
      <c r="Q125" s="201"/>
      <c r="R125" s="136"/>
      <c r="T125" s="137" t="s">
        <v>3</v>
      </c>
      <c r="U125" s="36" t="s">
        <v>47</v>
      </c>
      <c r="V125" s="138">
        <v>0.65200000000000002</v>
      </c>
      <c r="W125" s="138">
        <f>V125*K125</f>
        <v>22.102799999999998</v>
      </c>
      <c r="X125" s="138">
        <v>0</v>
      </c>
      <c r="Y125" s="138">
        <f>X125*K125</f>
        <v>0</v>
      </c>
      <c r="Z125" s="138">
        <v>0</v>
      </c>
      <c r="AA125" s="139">
        <f>Z125*K125</f>
        <v>0</v>
      </c>
      <c r="AR125" s="13" t="s">
        <v>151</v>
      </c>
      <c r="AT125" s="13" t="s">
        <v>147</v>
      </c>
      <c r="AU125" s="13" t="s">
        <v>113</v>
      </c>
      <c r="AY125" s="13" t="s">
        <v>146</v>
      </c>
      <c r="BE125" s="140">
        <f>IF(U125="základní",N125,0)</f>
        <v>5356.2</v>
      </c>
      <c r="BF125" s="140">
        <f>IF(U125="snížená",N125,0)</f>
        <v>0</v>
      </c>
      <c r="BG125" s="140">
        <f>IF(U125="zákl. přenesená",N125,0)</f>
        <v>0</v>
      </c>
      <c r="BH125" s="140">
        <f>IF(U125="sníž. přenesená",N125,0)</f>
        <v>0</v>
      </c>
      <c r="BI125" s="140">
        <f>IF(U125="nulová",N125,0)</f>
        <v>0</v>
      </c>
      <c r="BJ125" s="13" t="s">
        <v>20</v>
      </c>
      <c r="BK125" s="140">
        <f>ROUND(L125*K125,2)</f>
        <v>5356.2</v>
      </c>
      <c r="BL125" s="13" t="s">
        <v>151</v>
      </c>
      <c r="BM125" s="13" t="s">
        <v>424</v>
      </c>
    </row>
    <row r="126" spans="2:65" s="9" customFormat="1" ht="29.85" customHeight="1" x14ac:dyDescent="0.3">
      <c r="B126" s="120"/>
      <c r="C126" s="121"/>
      <c r="D126" s="130" t="s">
        <v>375</v>
      </c>
      <c r="E126" s="130"/>
      <c r="F126" s="130"/>
      <c r="G126" s="130"/>
      <c r="H126" s="130"/>
      <c r="I126" s="130"/>
      <c r="J126" s="130"/>
      <c r="K126" s="130"/>
      <c r="L126" s="130"/>
      <c r="M126" s="130"/>
      <c r="N126" s="195">
        <f>BK126</f>
        <v>9576.75</v>
      </c>
      <c r="O126" s="196"/>
      <c r="P126" s="196"/>
      <c r="Q126" s="196"/>
      <c r="R126" s="123"/>
      <c r="T126" s="124"/>
      <c r="U126" s="121"/>
      <c r="V126" s="121"/>
      <c r="W126" s="125">
        <f>SUM(W127:W128)</f>
        <v>11.0175</v>
      </c>
      <c r="X126" s="121"/>
      <c r="Y126" s="125">
        <f>SUM(Y127:Y128)</f>
        <v>0</v>
      </c>
      <c r="Z126" s="121"/>
      <c r="AA126" s="126">
        <f>SUM(AA127:AA128)</f>
        <v>0</v>
      </c>
      <c r="AR126" s="127" t="s">
        <v>20</v>
      </c>
      <c r="AT126" s="128" t="s">
        <v>81</v>
      </c>
      <c r="AU126" s="128" t="s">
        <v>20</v>
      </c>
      <c r="AY126" s="127" t="s">
        <v>146</v>
      </c>
      <c r="BK126" s="129">
        <f>SUM(BK127:BK128)</f>
        <v>9576.75</v>
      </c>
    </row>
    <row r="127" spans="2:65" s="1" customFormat="1" ht="31.5" customHeight="1" x14ac:dyDescent="0.3">
      <c r="B127" s="131"/>
      <c r="C127" s="132" t="s">
        <v>167</v>
      </c>
      <c r="D127" s="132" t="s">
        <v>147</v>
      </c>
      <c r="E127" s="133" t="s">
        <v>425</v>
      </c>
      <c r="F127" s="200" t="s">
        <v>426</v>
      </c>
      <c r="G127" s="201"/>
      <c r="H127" s="201"/>
      <c r="I127" s="201"/>
      <c r="J127" s="134" t="s">
        <v>190</v>
      </c>
      <c r="K127" s="135">
        <v>423.75</v>
      </c>
      <c r="L127" s="202">
        <v>12.4</v>
      </c>
      <c r="M127" s="201"/>
      <c r="N127" s="202">
        <f>ROUND(L127*K127,2)</f>
        <v>5254.5</v>
      </c>
      <c r="O127" s="201"/>
      <c r="P127" s="201"/>
      <c r="Q127" s="201"/>
      <c r="R127" s="136"/>
      <c r="T127" s="137" t="s">
        <v>3</v>
      </c>
      <c r="U127" s="36" t="s">
        <v>47</v>
      </c>
      <c r="V127" s="138">
        <v>8.0000000000000002E-3</v>
      </c>
      <c r="W127" s="138">
        <f>V127*K127</f>
        <v>3.39</v>
      </c>
      <c r="X127" s="138">
        <v>0</v>
      </c>
      <c r="Y127" s="138">
        <f>X127*K127</f>
        <v>0</v>
      </c>
      <c r="Z127" s="138">
        <v>0</v>
      </c>
      <c r="AA127" s="139">
        <f>Z127*K127</f>
        <v>0</v>
      </c>
      <c r="AR127" s="13" t="s">
        <v>151</v>
      </c>
      <c r="AT127" s="13" t="s">
        <v>147</v>
      </c>
      <c r="AU127" s="13" t="s">
        <v>113</v>
      </c>
      <c r="AY127" s="13" t="s">
        <v>146</v>
      </c>
      <c r="BE127" s="140">
        <f>IF(U127="základní",N127,0)</f>
        <v>5254.5</v>
      </c>
      <c r="BF127" s="140">
        <f>IF(U127="snížená",N127,0)</f>
        <v>0</v>
      </c>
      <c r="BG127" s="140">
        <f>IF(U127="zákl. přenesená",N127,0)</f>
        <v>0</v>
      </c>
      <c r="BH127" s="140">
        <f>IF(U127="sníž. přenesená",N127,0)</f>
        <v>0</v>
      </c>
      <c r="BI127" s="140">
        <f>IF(U127="nulová",N127,0)</f>
        <v>0</v>
      </c>
      <c r="BJ127" s="13" t="s">
        <v>20</v>
      </c>
      <c r="BK127" s="140">
        <f>ROUND(L127*K127,2)</f>
        <v>5254.5</v>
      </c>
      <c r="BL127" s="13" t="s">
        <v>151</v>
      </c>
      <c r="BM127" s="13" t="s">
        <v>427</v>
      </c>
    </row>
    <row r="128" spans="2:65" s="1" customFormat="1" ht="22.5" customHeight="1" x14ac:dyDescent="0.3">
      <c r="B128" s="131"/>
      <c r="C128" s="132" t="s">
        <v>171</v>
      </c>
      <c r="D128" s="132" t="s">
        <v>147</v>
      </c>
      <c r="E128" s="133" t="s">
        <v>428</v>
      </c>
      <c r="F128" s="200" t="s">
        <v>429</v>
      </c>
      <c r="G128" s="201"/>
      <c r="H128" s="201"/>
      <c r="I128" s="201"/>
      <c r="J128" s="134" t="s">
        <v>190</v>
      </c>
      <c r="K128" s="135">
        <v>423.75</v>
      </c>
      <c r="L128" s="202">
        <v>10.199999999999999</v>
      </c>
      <c r="M128" s="201"/>
      <c r="N128" s="202">
        <f>ROUND(L128*K128,2)</f>
        <v>4322.25</v>
      </c>
      <c r="O128" s="201"/>
      <c r="P128" s="201"/>
      <c r="Q128" s="201"/>
      <c r="R128" s="136"/>
      <c r="T128" s="137" t="s">
        <v>3</v>
      </c>
      <c r="U128" s="36" t="s">
        <v>47</v>
      </c>
      <c r="V128" s="138">
        <v>1.7999999999999999E-2</v>
      </c>
      <c r="W128" s="138">
        <f>V128*K128</f>
        <v>7.6274999999999995</v>
      </c>
      <c r="X128" s="138">
        <v>0</v>
      </c>
      <c r="Y128" s="138">
        <f>X128*K128</f>
        <v>0</v>
      </c>
      <c r="Z128" s="138">
        <v>0</v>
      </c>
      <c r="AA128" s="139">
        <f>Z128*K128</f>
        <v>0</v>
      </c>
      <c r="AR128" s="13" t="s">
        <v>151</v>
      </c>
      <c r="AT128" s="13" t="s">
        <v>147</v>
      </c>
      <c r="AU128" s="13" t="s">
        <v>113</v>
      </c>
      <c r="AY128" s="13" t="s">
        <v>146</v>
      </c>
      <c r="BE128" s="140">
        <f>IF(U128="základní",N128,0)</f>
        <v>4322.25</v>
      </c>
      <c r="BF128" s="140">
        <f>IF(U128="snížená",N128,0)</f>
        <v>0</v>
      </c>
      <c r="BG128" s="140">
        <f>IF(U128="zákl. přenesená",N128,0)</f>
        <v>0</v>
      </c>
      <c r="BH128" s="140">
        <f>IF(U128="sníž. přenesená",N128,0)</f>
        <v>0</v>
      </c>
      <c r="BI128" s="140">
        <f>IF(U128="nulová",N128,0)</f>
        <v>0</v>
      </c>
      <c r="BJ128" s="13" t="s">
        <v>20</v>
      </c>
      <c r="BK128" s="140">
        <f>ROUND(L128*K128,2)</f>
        <v>4322.25</v>
      </c>
      <c r="BL128" s="13" t="s">
        <v>151</v>
      </c>
      <c r="BM128" s="13" t="s">
        <v>430</v>
      </c>
    </row>
    <row r="129" spans="2:65" s="9" customFormat="1" ht="29.85" customHeight="1" x14ac:dyDescent="0.3">
      <c r="B129" s="120"/>
      <c r="C129" s="121"/>
      <c r="D129" s="130" t="s">
        <v>315</v>
      </c>
      <c r="E129" s="130"/>
      <c r="F129" s="130"/>
      <c r="G129" s="130"/>
      <c r="H129" s="130"/>
      <c r="I129" s="130"/>
      <c r="J129" s="130"/>
      <c r="K129" s="130"/>
      <c r="L129" s="130"/>
      <c r="M129" s="130"/>
      <c r="N129" s="195">
        <f>BK129</f>
        <v>2054.34</v>
      </c>
      <c r="O129" s="196"/>
      <c r="P129" s="196"/>
      <c r="Q129" s="196"/>
      <c r="R129" s="123"/>
      <c r="T129" s="124"/>
      <c r="U129" s="121"/>
      <c r="V129" s="121"/>
      <c r="W129" s="125">
        <f>W130</f>
        <v>1.6950000000000001</v>
      </c>
      <c r="X129" s="121"/>
      <c r="Y129" s="125">
        <f>Y130</f>
        <v>0</v>
      </c>
      <c r="Z129" s="121"/>
      <c r="AA129" s="126">
        <f>AA130</f>
        <v>0</v>
      </c>
      <c r="AR129" s="127" t="s">
        <v>20</v>
      </c>
      <c r="AT129" s="128" t="s">
        <v>81</v>
      </c>
      <c r="AU129" s="128" t="s">
        <v>20</v>
      </c>
      <c r="AY129" s="127" t="s">
        <v>146</v>
      </c>
      <c r="BK129" s="129">
        <f>BK130</f>
        <v>2054.34</v>
      </c>
    </row>
    <row r="130" spans="2:65" s="1" customFormat="1" ht="31.5" customHeight="1" x14ac:dyDescent="0.3">
      <c r="B130" s="131"/>
      <c r="C130" s="132" t="s">
        <v>175</v>
      </c>
      <c r="D130" s="132" t="s">
        <v>147</v>
      </c>
      <c r="E130" s="133" t="s">
        <v>193</v>
      </c>
      <c r="F130" s="200" t="s">
        <v>194</v>
      </c>
      <c r="G130" s="201"/>
      <c r="H130" s="201"/>
      <c r="I130" s="201"/>
      <c r="J130" s="134" t="s">
        <v>190</v>
      </c>
      <c r="K130" s="135">
        <v>339</v>
      </c>
      <c r="L130" s="202">
        <v>6.06</v>
      </c>
      <c r="M130" s="201"/>
      <c r="N130" s="202">
        <f>ROUND(L130*K130,2)</f>
        <v>2054.34</v>
      </c>
      <c r="O130" s="201"/>
      <c r="P130" s="201"/>
      <c r="Q130" s="201"/>
      <c r="R130" s="136"/>
      <c r="T130" s="137" t="s">
        <v>3</v>
      </c>
      <c r="U130" s="36" t="s">
        <v>47</v>
      </c>
      <c r="V130" s="138">
        <v>5.0000000000000001E-3</v>
      </c>
      <c r="W130" s="138">
        <f>V130*K130</f>
        <v>1.6950000000000001</v>
      </c>
      <c r="X130" s="138">
        <v>0</v>
      </c>
      <c r="Y130" s="138">
        <f>X130*K130</f>
        <v>0</v>
      </c>
      <c r="Z130" s="138">
        <v>0</v>
      </c>
      <c r="AA130" s="139">
        <f>Z130*K130</f>
        <v>0</v>
      </c>
      <c r="AR130" s="13" t="s">
        <v>151</v>
      </c>
      <c r="AT130" s="13" t="s">
        <v>147</v>
      </c>
      <c r="AU130" s="13" t="s">
        <v>113</v>
      </c>
      <c r="AY130" s="13" t="s">
        <v>146</v>
      </c>
      <c r="BE130" s="140">
        <f>IF(U130="základní",N130,0)</f>
        <v>2054.34</v>
      </c>
      <c r="BF130" s="140">
        <f>IF(U130="snížená",N130,0)</f>
        <v>0</v>
      </c>
      <c r="BG130" s="140">
        <f>IF(U130="zákl. přenesená",N130,0)</f>
        <v>0</v>
      </c>
      <c r="BH130" s="140">
        <f>IF(U130="sníž. přenesená",N130,0)</f>
        <v>0</v>
      </c>
      <c r="BI130" s="140">
        <f>IF(U130="nulová",N130,0)</f>
        <v>0</v>
      </c>
      <c r="BJ130" s="13" t="s">
        <v>20</v>
      </c>
      <c r="BK130" s="140">
        <f>ROUND(L130*K130,2)</f>
        <v>2054.34</v>
      </c>
      <c r="BL130" s="13" t="s">
        <v>151</v>
      </c>
      <c r="BM130" s="13" t="s">
        <v>431</v>
      </c>
    </row>
    <row r="131" spans="2:65" s="9" customFormat="1" ht="29.85" customHeight="1" x14ac:dyDescent="0.3">
      <c r="B131" s="120"/>
      <c r="C131" s="121"/>
      <c r="D131" s="130" t="s">
        <v>412</v>
      </c>
      <c r="E131" s="130"/>
      <c r="F131" s="130"/>
      <c r="G131" s="130"/>
      <c r="H131" s="130"/>
      <c r="I131" s="130"/>
      <c r="J131" s="130"/>
      <c r="K131" s="130"/>
      <c r="L131" s="130"/>
      <c r="M131" s="130"/>
      <c r="N131" s="195">
        <f>BK131</f>
        <v>105259.5</v>
      </c>
      <c r="O131" s="196"/>
      <c r="P131" s="196"/>
      <c r="Q131" s="196"/>
      <c r="R131" s="123"/>
      <c r="T131" s="124"/>
      <c r="U131" s="121"/>
      <c r="V131" s="121"/>
      <c r="W131" s="125">
        <f>SUM(W132:W134)</f>
        <v>42.713999999999999</v>
      </c>
      <c r="X131" s="121"/>
      <c r="Y131" s="125">
        <f>SUM(Y132:Y134)</f>
        <v>188.68062000000003</v>
      </c>
      <c r="Z131" s="121"/>
      <c r="AA131" s="126">
        <f>SUM(AA132:AA134)</f>
        <v>0</v>
      </c>
      <c r="AR131" s="127" t="s">
        <v>20</v>
      </c>
      <c r="AT131" s="128" t="s">
        <v>81</v>
      </c>
      <c r="AU131" s="128" t="s">
        <v>20</v>
      </c>
      <c r="AY131" s="127" t="s">
        <v>146</v>
      </c>
      <c r="BK131" s="129">
        <f>SUM(BK132:BK134)</f>
        <v>105259.5</v>
      </c>
    </row>
    <row r="132" spans="2:65" s="1" customFormat="1" ht="31.5" customHeight="1" x14ac:dyDescent="0.3">
      <c r="B132" s="131"/>
      <c r="C132" s="132" t="s">
        <v>179</v>
      </c>
      <c r="D132" s="132" t="s">
        <v>147</v>
      </c>
      <c r="E132" s="133" t="s">
        <v>432</v>
      </c>
      <c r="F132" s="200" t="s">
        <v>433</v>
      </c>
      <c r="G132" s="201"/>
      <c r="H132" s="201"/>
      <c r="I132" s="201"/>
      <c r="J132" s="134" t="s">
        <v>190</v>
      </c>
      <c r="K132" s="135">
        <v>339</v>
      </c>
      <c r="L132" s="202">
        <v>132</v>
      </c>
      <c r="M132" s="201"/>
      <c r="N132" s="202">
        <f>ROUND(L132*K132,2)</f>
        <v>44748</v>
      </c>
      <c r="O132" s="201"/>
      <c r="P132" s="201"/>
      <c r="Q132" s="201"/>
      <c r="R132" s="136"/>
      <c r="T132" s="137" t="s">
        <v>3</v>
      </c>
      <c r="U132" s="36" t="s">
        <v>47</v>
      </c>
      <c r="V132" s="138">
        <v>2.5999999999999999E-2</v>
      </c>
      <c r="W132" s="138">
        <f>V132*K132</f>
        <v>8.8140000000000001</v>
      </c>
      <c r="X132" s="138">
        <v>0.29160000000000003</v>
      </c>
      <c r="Y132" s="138">
        <f>X132*K132</f>
        <v>98.852400000000003</v>
      </c>
      <c r="Z132" s="138">
        <v>0</v>
      </c>
      <c r="AA132" s="139">
        <f>Z132*K132</f>
        <v>0</v>
      </c>
      <c r="AR132" s="13" t="s">
        <v>151</v>
      </c>
      <c r="AT132" s="13" t="s">
        <v>147</v>
      </c>
      <c r="AU132" s="13" t="s">
        <v>113</v>
      </c>
      <c r="AY132" s="13" t="s">
        <v>146</v>
      </c>
      <c r="BE132" s="140">
        <f>IF(U132="základní",N132,0)</f>
        <v>44748</v>
      </c>
      <c r="BF132" s="140">
        <f>IF(U132="snížená",N132,0)</f>
        <v>0</v>
      </c>
      <c r="BG132" s="140">
        <f>IF(U132="zákl. přenesená",N132,0)</f>
        <v>0</v>
      </c>
      <c r="BH132" s="140">
        <f>IF(U132="sníž. přenesená",N132,0)</f>
        <v>0</v>
      </c>
      <c r="BI132" s="140">
        <f>IF(U132="nulová",N132,0)</f>
        <v>0</v>
      </c>
      <c r="BJ132" s="13" t="s">
        <v>20</v>
      </c>
      <c r="BK132" s="140">
        <f>ROUND(L132*K132,2)</f>
        <v>44748</v>
      </c>
      <c r="BL132" s="13" t="s">
        <v>151</v>
      </c>
      <c r="BM132" s="13" t="s">
        <v>434</v>
      </c>
    </row>
    <row r="133" spans="2:65" s="1" customFormat="1" ht="31.5" customHeight="1" x14ac:dyDescent="0.3">
      <c r="B133" s="131"/>
      <c r="C133" s="132" t="s">
        <v>25</v>
      </c>
      <c r="D133" s="132" t="s">
        <v>147</v>
      </c>
      <c r="E133" s="133" t="s">
        <v>435</v>
      </c>
      <c r="F133" s="200" t="s">
        <v>436</v>
      </c>
      <c r="G133" s="201"/>
      <c r="H133" s="201"/>
      <c r="I133" s="201"/>
      <c r="J133" s="134" t="s">
        <v>190</v>
      </c>
      <c r="K133" s="135">
        <v>339</v>
      </c>
      <c r="L133" s="202">
        <v>119</v>
      </c>
      <c r="M133" s="201"/>
      <c r="N133" s="202">
        <f>ROUND(L133*K133,2)</f>
        <v>40341</v>
      </c>
      <c r="O133" s="201"/>
      <c r="P133" s="201"/>
      <c r="Q133" s="201"/>
      <c r="R133" s="136"/>
      <c r="T133" s="137" t="s">
        <v>3</v>
      </c>
      <c r="U133" s="36" t="s">
        <v>47</v>
      </c>
      <c r="V133" s="138">
        <v>0.05</v>
      </c>
      <c r="W133" s="138">
        <f>V133*K133</f>
        <v>16.95</v>
      </c>
      <c r="X133" s="138">
        <v>0.20394000000000001</v>
      </c>
      <c r="Y133" s="138">
        <f>X133*K133</f>
        <v>69.135660000000001</v>
      </c>
      <c r="Z133" s="138">
        <v>0</v>
      </c>
      <c r="AA133" s="139">
        <f>Z133*K133</f>
        <v>0</v>
      </c>
      <c r="AR133" s="13" t="s">
        <v>151</v>
      </c>
      <c r="AT133" s="13" t="s">
        <v>147</v>
      </c>
      <c r="AU133" s="13" t="s">
        <v>113</v>
      </c>
      <c r="AY133" s="13" t="s">
        <v>146</v>
      </c>
      <c r="BE133" s="140">
        <f>IF(U133="základní",N133,0)</f>
        <v>40341</v>
      </c>
      <c r="BF133" s="140">
        <f>IF(U133="snížená",N133,0)</f>
        <v>0</v>
      </c>
      <c r="BG133" s="140">
        <f>IF(U133="zákl. přenesená",N133,0)</f>
        <v>0</v>
      </c>
      <c r="BH133" s="140">
        <f>IF(U133="sníž. přenesená",N133,0)</f>
        <v>0</v>
      </c>
      <c r="BI133" s="140">
        <f>IF(U133="nulová",N133,0)</f>
        <v>0</v>
      </c>
      <c r="BJ133" s="13" t="s">
        <v>20</v>
      </c>
      <c r="BK133" s="140">
        <f>ROUND(L133*K133,2)</f>
        <v>40341</v>
      </c>
      <c r="BL133" s="13" t="s">
        <v>151</v>
      </c>
      <c r="BM133" s="13" t="s">
        <v>437</v>
      </c>
    </row>
    <row r="134" spans="2:65" s="1" customFormat="1" ht="22.5" customHeight="1" x14ac:dyDescent="0.3">
      <c r="B134" s="131"/>
      <c r="C134" s="132" t="s">
        <v>187</v>
      </c>
      <c r="D134" s="132" t="s">
        <v>147</v>
      </c>
      <c r="E134" s="133" t="s">
        <v>438</v>
      </c>
      <c r="F134" s="200" t="s">
        <v>439</v>
      </c>
      <c r="G134" s="201"/>
      <c r="H134" s="201"/>
      <c r="I134" s="201"/>
      <c r="J134" s="134" t="s">
        <v>190</v>
      </c>
      <c r="K134" s="135">
        <v>339</v>
      </c>
      <c r="L134" s="202">
        <v>59.5</v>
      </c>
      <c r="M134" s="201"/>
      <c r="N134" s="202">
        <f>ROUND(L134*K134,2)</f>
        <v>20170.5</v>
      </c>
      <c r="O134" s="201"/>
      <c r="P134" s="201"/>
      <c r="Q134" s="201"/>
      <c r="R134" s="136"/>
      <c r="T134" s="137" t="s">
        <v>3</v>
      </c>
      <c r="U134" s="36" t="s">
        <v>47</v>
      </c>
      <c r="V134" s="138">
        <v>0.05</v>
      </c>
      <c r="W134" s="138">
        <f>V134*K134</f>
        <v>16.95</v>
      </c>
      <c r="X134" s="138">
        <v>6.1039999999999997E-2</v>
      </c>
      <c r="Y134" s="138">
        <f>X134*K134</f>
        <v>20.69256</v>
      </c>
      <c r="Z134" s="138">
        <v>0</v>
      </c>
      <c r="AA134" s="139">
        <f>Z134*K134</f>
        <v>0</v>
      </c>
      <c r="AR134" s="13" t="s">
        <v>151</v>
      </c>
      <c r="AT134" s="13" t="s">
        <v>147</v>
      </c>
      <c r="AU134" s="13" t="s">
        <v>113</v>
      </c>
      <c r="AY134" s="13" t="s">
        <v>146</v>
      </c>
      <c r="BE134" s="140">
        <f>IF(U134="základní",N134,0)</f>
        <v>20170.5</v>
      </c>
      <c r="BF134" s="140">
        <f>IF(U134="snížená",N134,0)</f>
        <v>0</v>
      </c>
      <c r="BG134" s="140">
        <f>IF(U134="zákl. přenesená",N134,0)</f>
        <v>0</v>
      </c>
      <c r="BH134" s="140">
        <f>IF(U134="sníž. přenesená",N134,0)</f>
        <v>0</v>
      </c>
      <c r="BI134" s="140">
        <f>IF(U134="nulová",N134,0)</f>
        <v>0</v>
      </c>
      <c r="BJ134" s="13" t="s">
        <v>20</v>
      </c>
      <c r="BK134" s="140">
        <f>ROUND(L134*K134,2)</f>
        <v>20170.5</v>
      </c>
      <c r="BL134" s="13" t="s">
        <v>151</v>
      </c>
      <c r="BM134" s="13" t="s">
        <v>440</v>
      </c>
    </row>
    <row r="135" spans="2:65" s="9" customFormat="1" ht="29.85" customHeight="1" x14ac:dyDescent="0.3">
      <c r="B135" s="120"/>
      <c r="C135" s="121"/>
      <c r="D135" s="130" t="s">
        <v>413</v>
      </c>
      <c r="E135" s="130"/>
      <c r="F135" s="130"/>
      <c r="G135" s="130"/>
      <c r="H135" s="130"/>
      <c r="I135" s="130"/>
      <c r="J135" s="130"/>
      <c r="K135" s="130"/>
      <c r="L135" s="130"/>
      <c r="M135" s="130"/>
      <c r="N135" s="195">
        <f>BK135</f>
        <v>66549.2</v>
      </c>
      <c r="O135" s="196"/>
      <c r="P135" s="196"/>
      <c r="Q135" s="196"/>
      <c r="R135" s="123"/>
      <c r="T135" s="124"/>
      <c r="U135" s="121"/>
      <c r="V135" s="121"/>
      <c r="W135" s="125">
        <f>SUM(W136:W138)</f>
        <v>54.998000000000005</v>
      </c>
      <c r="X135" s="121"/>
      <c r="Y135" s="125">
        <f>SUM(Y136:Y138)</f>
        <v>30.239859999999997</v>
      </c>
      <c r="Z135" s="121"/>
      <c r="AA135" s="126">
        <f>SUM(AA136:AA138)</f>
        <v>0</v>
      </c>
      <c r="AR135" s="127" t="s">
        <v>20</v>
      </c>
      <c r="AT135" s="128" t="s">
        <v>81</v>
      </c>
      <c r="AU135" s="128" t="s">
        <v>20</v>
      </c>
      <c r="AY135" s="127" t="s">
        <v>146</v>
      </c>
      <c r="BK135" s="129">
        <f>SUM(BK136:BK138)</f>
        <v>66549.2</v>
      </c>
    </row>
    <row r="136" spans="2:65" s="1" customFormat="1" ht="31.5" customHeight="1" x14ac:dyDescent="0.3">
      <c r="B136" s="131"/>
      <c r="C136" s="132" t="s">
        <v>192</v>
      </c>
      <c r="D136" s="132" t="s">
        <v>147</v>
      </c>
      <c r="E136" s="133" t="s">
        <v>441</v>
      </c>
      <c r="F136" s="200" t="s">
        <v>442</v>
      </c>
      <c r="G136" s="201"/>
      <c r="H136" s="201"/>
      <c r="I136" s="201"/>
      <c r="J136" s="134" t="s">
        <v>269</v>
      </c>
      <c r="K136" s="135">
        <v>263</v>
      </c>
      <c r="L136" s="202">
        <v>112</v>
      </c>
      <c r="M136" s="201"/>
      <c r="N136" s="202">
        <f>ROUND(L136*K136,2)</f>
        <v>29456</v>
      </c>
      <c r="O136" s="201"/>
      <c r="P136" s="201"/>
      <c r="Q136" s="201"/>
      <c r="R136" s="136"/>
      <c r="T136" s="137" t="s">
        <v>3</v>
      </c>
      <c r="U136" s="36" t="s">
        <v>47</v>
      </c>
      <c r="V136" s="138">
        <v>0.106</v>
      </c>
      <c r="W136" s="138">
        <f>V136*K136</f>
        <v>27.878</v>
      </c>
      <c r="X136" s="138">
        <v>8.5309999999999997E-2</v>
      </c>
      <c r="Y136" s="138">
        <f>X136*K136</f>
        <v>22.436529999999998</v>
      </c>
      <c r="Z136" s="138">
        <v>0</v>
      </c>
      <c r="AA136" s="139">
        <f>Z136*K136</f>
        <v>0</v>
      </c>
      <c r="AR136" s="13" t="s">
        <v>151</v>
      </c>
      <c r="AT136" s="13" t="s">
        <v>147</v>
      </c>
      <c r="AU136" s="13" t="s">
        <v>113</v>
      </c>
      <c r="AY136" s="13" t="s">
        <v>146</v>
      </c>
      <c r="BE136" s="140">
        <f>IF(U136="základní",N136,0)</f>
        <v>29456</v>
      </c>
      <c r="BF136" s="140">
        <f>IF(U136="snížená",N136,0)</f>
        <v>0</v>
      </c>
      <c r="BG136" s="140">
        <f>IF(U136="zákl. přenesená",N136,0)</f>
        <v>0</v>
      </c>
      <c r="BH136" s="140">
        <f>IF(U136="sníž. přenesená",N136,0)</f>
        <v>0</v>
      </c>
      <c r="BI136" s="140">
        <f>IF(U136="nulová",N136,0)</f>
        <v>0</v>
      </c>
      <c r="BJ136" s="13" t="s">
        <v>20</v>
      </c>
      <c r="BK136" s="140">
        <f>ROUND(L136*K136,2)</f>
        <v>29456</v>
      </c>
      <c r="BL136" s="13" t="s">
        <v>151</v>
      </c>
      <c r="BM136" s="13" t="s">
        <v>443</v>
      </c>
    </row>
    <row r="137" spans="2:65" s="1" customFormat="1" ht="31.5" customHeight="1" x14ac:dyDescent="0.3">
      <c r="B137" s="131"/>
      <c r="C137" s="141" t="s">
        <v>196</v>
      </c>
      <c r="D137" s="141" t="s">
        <v>201</v>
      </c>
      <c r="E137" s="142" t="s">
        <v>444</v>
      </c>
      <c r="F137" s="203" t="s">
        <v>445</v>
      </c>
      <c r="G137" s="204"/>
      <c r="H137" s="204"/>
      <c r="I137" s="204"/>
      <c r="J137" s="143" t="s">
        <v>215</v>
      </c>
      <c r="K137" s="144">
        <v>546</v>
      </c>
      <c r="L137" s="205">
        <v>39.5</v>
      </c>
      <c r="M137" s="204"/>
      <c r="N137" s="205">
        <f>ROUND(L137*K137,2)</f>
        <v>21567</v>
      </c>
      <c r="O137" s="201"/>
      <c r="P137" s="201"/>
      <c r="Q137" s="201"/>
      <c r="R137" s="136"/>
      <c r="T137" s="137" t="s">
        <v>3</v>
      </c>
      <c r="U137" s="36" t="s">
        <v>47</v>
      </c>
      <c r="V137" s="138">
        <v>0</v>
      </c>
      <c r="W137" s="138">
        <f>V137*K137</f>
        <v>0</v>
      </c>
      <c r="X137" s="138">
        <v>1.4E-2</v>
      </c>
      <c r="Y137" s="138">
        <f>X137*K137</f>
        <v>7.6440000000000001</v>
      </c>
      <c r="Z137" s="138">
        <v>0</v>
      </c>
      <c r="AA137" s="139">
        <f>Z137*K137</f>
        <v>0</v>
      </c>
      <c r="AR137" s="13" t="s">
        <v>175</v>
      </c>
      <c r="AT137" s="13" t="s">
        <v>201</v>
      </c>
      <c r="AU137" s="13" t="s">
        <v>113</v>
      </c>
      <c r="AY137" s="13" t="s">
        <v>146</v>
      </c>
      <c r="BE137" s="140">
        <f>IF(U137="základní",N137,0)</f>
        <v>21567</v>
      </c>
      <c r="BF137" s="140">
        <f>IF(U137="snížená",N137,0)</f>
        <v>0</v>
      </c>
      <c r="BG137" s="140">
        <f>IF(U137="zákl. přenesená",N137,0)</f>
        <v>0</v>
      </c>
      <c r="BH137" s="140">
        <f>IF(U137="sníž. přenesená",N137,0)</f>
        <v>0</v>
      </c>
      <c r="BI137" s="140">
        <f>IF(U137="nulová",N137,0)</f>
        <v>0</v>
      </c>
      <c r="BJ137" s="13" t="s">
        <v>20</v>
      </c>
      <c r="BK137" s="140">
        <f>ROUND(L137*K137,2)</f>
        <v>21567</v>
      </c>
      <c r="BL137" s="13" t="s">
        <v>151</v>
      </c>
      <c r="BM137" s="13" t="s">
        <v>446</v>
      </c>
    </row>
    <row r="138" spans="2:65" s="1" customFormat="1" ht="31.5" customHeight="1" x14ac:dyDescent="0.3">
      <c r="B138" s="131"/>
      <c r="C138" s="132" t="s">
        <v>200</v>
      </c>
      <c r="D138" s="132" t="s">
        <v>147</v>
      </c>
      <c r="E138" s="133" t="s">
        <v>447</v>
      </c>
      <c r="F138" s="200" t="s">
        <v>448</v>
      </c>
      <c r="G138" s="201"/>
      <c r="H138" s="201"/>
      <c r="I138" s="201"/>
      <c r="J138" s="134" t="s">
        <v>190</v>
      </c>
      <c r="K138" s="135">
        <v>339</v>
      </c>
      <c r="L138" s="202">
        <v>45.8</v>
      </c>
      <c r="M138" s="201"/>
      <c r="N138" s="202">
        <f>ROUND(L138*K138,2)</f>
        <v>15526.2</v>
      </c>
      <c r="O138" s="201"/>
      <c r="P138" s="201"/>
      <c r="Q138" s="201"/>
      <c r="R138" s="136"/>
      <c r="T138" s="137" t="s">
        <v>3</v>
      </c>
      <c r="U138" s="36" t="s">
        <v>47</v>
      </c>
      <c r="V138" s="138">
        <v>0.08</v>
      </c>
      <c r="W138" s="138">
        <f>V138*K138</f>
        <v>27.12</v>
      </c>
      <c r="X138" s="138">
        <v>4.6999999999999999E-4</v>
      </c>
      <c r="Y138" s="138">
        <f>X138*K138</f>
        <v>0.15933</v>
      </c>
      <c r="Z138" s="138">
        <v>0</v>
      </c>
      <c r="AA138" s="139">
        <f>Z138*K138</f>
        <v>0</v>
      </c>
      <c r="AR138" s="13" t="s">
        <v>151</v>
      </c>
      <c r="AT138" s="13" t="s">
        <v>147</v>
      </c>
      <c r="AU138" s="13" t="s">
        <v>113</v>
      </c>
      <c r="AY138" s="13" t="s">
        <v>146</v>
      </c>
      <c r="BE138" s="140">
        <f>IF(U138="základní",N138,0)</f>
        <v>15526.2</v>
      </c>
      <c r="BF138" s="140">
        <f>IF(U138="snížená",N138,0)</f>
        <v>0</v>
      </c>
      <c r="BG138" s="140">
        <f>IF(U138="zákl. přenesená",N138,0)</f>
        <v>0</v>
      </c>
      <c r="BH138" s="140">
        <f>IF(U138="sníž. přenesená",N138,0)</f>
        <v>0</v>
      </c>
      <c r="BI138" s="140">
        <f>IF(U138="nulová",N138,0)</f>
        <v>0</v>
      </c>
      <c r="BJ138" s="13" t="s">
        <v>20</v>
      </c>
      <c r="BK138" s="140">
        <f>ROUND(L138*K138,2)</f>
        <v>15526.2</v>
      </c>
      <c r="BL138" s="13" t="s">
        <v>151</v>
      </c>
      <c r="BM138" s="13" t="s">
        <v>449</v>
      </c>
    </row>
    <row r="139" spans="2:65" s="9" customFormat="1" ht="29.85" customHeight="1" x14ac:dyDescent="0.3">
      <c r="B139" s="120"/>
      <c r="C139" s="121"/>
      <c r="D139" s="130" t="s">
        <v>128</v>
      </c>
      <c r="E139" s="130"/>
      <c r="F139" s="130"/>
      <c r="G139" s="130"/>
      <c r="H139" s="130"/>
      <c r="I139" s="130"/>
      <c r="J139" s="130"/>
      <c r="K139" s="130"/>
      <c r="L139" s="130"/>
      <c r="M139" s="130"/>
      <c r="N139" s="195">
        <f>BK139</f>
        <v>13025.74</v>
      </c>
      <c r="O139" s="196"/>
      <c r="P139" s="196"/>
      <c r="Q139" s="196"/>
      <c r="R139" s="123"/>
      <c r="T139" s="124"/>
      <c r="U139" s="121"/>
      <c r="V139" s="121"/>
      <c r="W139" s="125">
        <f>W140</f>
        <v>14.44872</v>
      </c>
      <c r="X139" s="121"/>
      <c r="Y139" s="125">
        <f>Y140</f>
        <v>0</v>
      </c>
      <c r="Z139" s="121"/>
      <c r="AA139" s="126">
        <f>AA140</f>
        <v>0</v>
      </c>
      <c r="AR139" s="127" t="s">
        <v>20</v>
      </c>
      <c r="AT139" s="128" t="s">
        <v>81</v>
      </c>
      <c r="AU139" s="128" t="s">
        <v>20</v>
      </c>
      <c r="AY139" s="127" t="s">
        <v>146</v>
      </c>
      <c r="BK139" s="129">
        <f>BK140</f>
        <v>13025.74</v>
      </c>
    </row>
    <row r="140" spans="2:65" s="1" customFormat="1" ht="31.5" customHeight="1" x14ac:dyDescent="0.3">
      <c r="B140" s="131"/>
      <c r="C140" s="132" t="s">
        <v>9</v>
      </c>
      <c r="D140" s="132" t="s">
        <v>147</v>
      </c>
      <c r="E140" s="133" t="s">
        <v>450</v>
      </c>
      <c r="F140" s="200" t="s">
        <v>451</v>
      </c>
      <c r="G140" s="201"/>
      <c r="H140" s="201"/>
      <c r="I140" s="201"/>
      <c r="J140" s="134" t="s">
        <v>182</v>
      </c>
      <c r="K140" s="135">
        <v>218.92</v>
      </c>
      <c r="L140" s="202">
        <v>59.5</v>
      </c>
      <c r="M140" s="201"/>
      <c r="N140" s="202">
        <f>ROUND(L140*K140,2)</f>
        <v>13025.74</v>
      </c>
      <c r="O140" s="201"/>
      <c r="P140" s="201"/>
      <c r="Q140" s="201"/>
      <c r="R140" s="136"/>
      <c r="T140" s="137" t="s">
        <v>3</v>
      </c>
      <c r="U140" s="145" t="s">
        <v>47</v>
      </c>
      <c r="V140" s="146">
        <v>6.6000000000000003E-2</v>
      </c>
      <c r="W140" s="146">
        <f>V140*K140</f>
        <v>14.44872</v>
      </c>
      <c r="X140" s="146">
        <v>0</v>
      </c>
      <c r="Y140" s="146">
        <f>X140*K140</f>
        <v>0</v>
      </c>
      <c r="Z140" s="146">
        <v>0</v>
      </c>
      <c r="AA140" s="147">
        <f>Z140*K140</f>
        <v>0</v>
      </c>
      <c r="AR140" s="13" t="s">
        <v>151</v>
      </c>
      <c r="AT140" s="13" t="s">
        <v>147</v>
      </c>
      <c r="AU140" s="13" t="s">
        <v>113</v>
      </c>
      <c r="AY140" s="13" t="s">
        <v>146</v>
      </c>
      <c r="BE140" s="140">
        <f>IF(U140="základní",N140,0)</f>
        <v>13025.74</v>
      </c>
      <c r="BF140" s="140">
        <f>IF(U140="snížená",N140,0)</f>
        <v>0</v>
      </c>
      <c r="BG140" s="140">
        <f>IF(U140="zákl. přenesená",N140,0)</f>
        <v>0</v>
      </c>
      <c r="BH140" s="140">
        <f>IF(U140="sníž. přenesená",N140,0)</f>
        <v>0</v>
      </c>
      <c r="BI140" s="140">
        <f>IF(U140="nulová",N140,0)</f>
        <v>0</v>
      </c>
      <c r="BJ140" s="13" t="s">
        <v>20</v>
      </c>
      <c r="BK140" s="140">
        <f>ROUND(L140*K140,2)</f>
        <v>13025.74</v>
      </c>
      <c r="BL140" s="13" t="s">
        <v>151</v>
      </c>
      <c r="BM140" s="13" t="s">
        <v>452</v>
      </c>
    </row>
    <row r="141" spans="2:65" s="1" customFormat="1" ht="6.95" customHeight="1" x14ac:dyDescent="0.3">
      <c r="B141" s="51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3"/>
    </row>
  </sheetData>
  <mergeCells count="112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8:Q98"/>
    <mergeCell ref="L100:Q100"/>
    <mergeCell ref="C106:Q106"/>
    <mergeCell ref="F108:P108"/>
    <mergeCell ref="F109:P109"/>
    <mergeCell ref="M111:P111"/>
    <mergeCell ref="M113:Q113"/>
    <mergeCell ref="M114:Q114"/>
    <mergeCell ref="F116:I116"/>
    <mergeCell ref="L116:M116"/>
    <mergeCell ref="N116:Q116"/>
    <mergeCell ref="F132:I132"/>
    <mergeCell ref="L132:M132"/>
    <mergeCell ref="N132:Q132"/>
    <mergeCell ref="F124:I124"/>
    <mergeCell ref="L124:M124"/>
    <mergeCell ref="N124:Q124"/>
    <mergeCell ref="F125:I125"/>
    <mergeCell ref="L125:M125"/>
    <mergeCell ref="N125:Q125"/>
    <mergeCell ref="F127:I127"/>
    <mergeCell ref="L127:M127"/>
    <mergeCell ref="N127:Q127"/>
    <mergeCell ref="F133:I133"/>
    <mergeCell ref="L133:M133"/>
    <mergeCell ref="N133:Q133"/>
    <mergeCell ref="F134:I134"/>
    <mergeCell ref="L134:M134"/>
    <mergeCell ref="N134:Q134"/>
    <mergeCell ref="F136:I136"/>
    <mergeCell ref="L136:M136"/>
    <mergeCell ref="N136:Q136"/>
    <mergeCell ref="N135:Q135"/>
    <mergeCell ref="N139:Q139"/>
    <mergeCell ref="F137:I137"/>
    <mergeCell ref="L137:M137"/>
    <mergeCell ref="N137:Q137"/>
    <mergeCell ref="F138:I138"/>
    <mergeCell ref="L138:M138"/>
    <mergeCell ref="N138:Q138"/>
    <mergeCell ref="F140:I140"/>
    <mergeCell ref="L140:M140"/>
    <mergeCell ref="N140:Q140"/>
    <mergeCell ref="H1:K1"/>
    <mergeCell ref="S2:AC2"/>
    <mergeCell ref="N117:Q117"/>
    <mergeCell ref="N118:Q118"/>
    <mergeCell ref="N119:Q119"/>
    <mergeCell ref="N123:Q123"/>
    <mergeCell ref="N126:Q126"/>
    <mergeCell ref="N129:Q129"/>
    <mergeCell ref="N131:Q131"/>
    <mergeCell ref="F128:I128"/>
    <mergeCell ref="L128:M128"/>
    <mergeCell ref="N128:Q128"/>
    <mergeCell ref="F130:I130"/>
    <mergeCell ref="L130:M130"/>
    <mergeCell ref="N130:Q130"/>
    <mergeCell ref="F120:I120"/>
    <mergeCell ref="L120:M120"/>
    <mergeCell ref="N120:Q120"/>
    <mergeCell ref="F121:I121"/>
    <mergeCell ref="L121:M121"/>
    <mergeCell ref="N121:Q121"/>
    <mergeCell ref="F122:I122"/>
    <mergeCell ref="L122:M122"/>
    <mergeCell ref="N122:Q122"/>
  </mergeCells>
  <hyperlinks>
    <hyperlink ref="F1:G1" location="C2" tooltip="Krycí list rozpočtu" display="1) Krycí list rozpočtu" xr:uid="{00000000-0004-0000-0500-000000000000}"/>
    <hyperlink ref="H1:K1" location="C86" tooltip="Rekapitulace rozpočtu" display="2) Rekapitulace rozpočtu" xr:uid="{00000000-0004-0000-0500-000001000000}"/>
    <hyperlink ref="L1" location="C116" tooltip="Rozpočet" display="3) Rozpočet" xr:uid="{00000000-0004-0000-0500-000002000000}"/>
    <hyperlink ref="S1:T1" location="'Rekapitulace stavby'!C2" tooltip="Rekapitulace stavby" display="Rekapitulace stavby" xr:uid="{00000000-0004-0000-0500-000003000000}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N162"/>
  <sheetViews>
    <sheetView showGridLines="0" workbookViewId="0">
      <pane ySplit="1" topLeftCell="A17" activePane="bottomLeft" state="frozen"/>
      <selection pane="bottomLeft" activeCell="M32" sqref="M32:P32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 x14ac:dyDescent="0.3">
      <c r="A1" s="153"/>
      <c r="B1" s="150"/>
      <c r="C1" s="150"/>
      <c r="D1" s="151" t="s">
        <v>1</v>
      </c>
      <c r="E1" s="150"/>
      <c r="F1" s="152" t="s">
        <v>578</v>
      </c>
      <c r="G1" s="152"/>
      <c r="H1" s="199" t="s">
        <v>579</v>
      </c>
      <c r="I1" s="199"/>
      <c r="J1" s="199"/>
      <c r="K1" s="199"/>
      <c r="L1" s="152" t="s">
        <v>580</v>
      </c>
      <c r="M1" s="150"/>
      <c r="N1" s="150"/>
      <c r="O1" s="151" t="s">
        <v>112</v>
      </c>
      <c r="P1" s="150"/>
      <c r="Q1" s="150"/>
      <c r="R1" s="150"/>
      <c r="S1" s="152" t="s">
        <v>581</v>
      </c>
      <c r="T1" s="152"/>
      <c r="U1" s="153"/>
      <c r="V1" s="153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1:66" ht="36.950000000000003" customHeight="1" x14ac:dyDescent="0.3">
      <c r="C2" s="185" t="s">
        <v>5</v>
      </c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S2" s="157" t="s">
        <v>6</v>
      </c>
      <c r="T2" s="158"/>
      <c r="U2" s="158"/>
      <c r="V2" s="158"/>
      <c r="W2" s="158"/>
      <c r="X2" s="158"/>
      <c r="Y2" s="158"/>
      <c r="Z2" s="158"/>
      <c r="AA2" s="158"/>
      <c r="AB2" s="158"/>
      <c r="AC2" s="158"/>
      <c r="AT2" s="13" t="s">
        <v>104</v>
      </c>
    </row>
    <row r="3" spans="1:66" ht="6.95" customHeight="1" x14ac:dyDescent="0.3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AT3" s="13" t="s">
        <v>113</v>
      </c>
    </row>
    <row r="4" spans="1:66" ht="36.950000000000003" customHeight="1" x14ac:dyDescent="0.3">
      <c r="B4" s="17"/>
      <c r="C4" s="175" t="s">
        <v>114</v>
      </c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9"/>
      <c r="T4" s="20" t="s">
        <v>11</v>
      </c>
      <c r="AT4" s="13" t="s">
        <v>4</v>
      </c>
    </row>
    <row r="5" spans="1:66" ht="6.95" customHeight="1" x14ac:dyDescent="0.3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</row>
    <row r="6" spans="1:66" ht="25.35" customHeight="1" x14ac:dyDescent="0.3">
      <c r="B6" s="17"/>
      <c r="C6" s="18"/>
      <c r="D6" s="24" t="s">
        <v>15</v>
      </c>
      <c r="E6" s="18"/>
      <c r="F6" s="206" t="str">
        <f>'Rekapitulace stavby'!K6</f>
        <v>Parkové úpravy na parcelách 379/1 a 379/2</v>
      </c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"/>
      <c r="R6" s="19"/>
    </row>
    <row r="7" spans="1:66" s="1" customFormat="1" ht="32.85" customHeight="1" x14ac:dyDescent="0.3">
      <c r="B7" s="27"/>
      <c r="C7" s="28"/>
      <c r="D7" s="23" t="s">
        <v>115</v>
      </c>
      <c r="E7" s="28"/>
      <c r="F7" s="187" t="s">
        <v>453</v>
      </c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28"/>
      <c r="R7" s="29"/>
    </row>
    <row r="8" spans="1:66" s="1" customFormat="1" ht="14.45" customHeight="1" x14ac:dyDescent="0.3">
      <c r="B8" s="27"/>
      <c r="C8" s="28"/>
      <c r="D8" s="24" t="s">
        <v>18</v>
      </c>
      <c r="E8" s="28"/>
      <c r="F8" s="22" t="s">
        <v>3</v>
      </c>
      <c r="G8" s="28"/>
      <c r="H8" s="28"/>
      <c r="I8" s="28"/>
      <c r="J8" s="28"/>
      <c r="K8" s="28"/>
      <c r="L8" s="28"/>
      <c r="M8" s="24" t="s">
        <v>19</v>
      </c>
      <c r="N8" s="28"/>
      <c r="O8" s="22" t="s">
        <v>3</v>
      </c>
      <c r="P8" s="28"/>
      <c r="Q8" s="28"/>
      <c r="R8" s="29"/>
    </row>
    <row r="9" spans="1:66" s="1" customFormat="1" ht="14.45" customHeight="1" x14ac:dyDescent="0.3">
      <c r="B9" s="27"/>
      <c r="C9" s="28"/>
      <c r="D9" s="24" t="s">
        <v>21</v>
      </c>
      <c r="E9" s="28"/>
      <c r="F9" s="22" t="s">
        <v>22</v>
      </c>
      <c r="G9" s="28"/>
      <c r="H9" s="28"/>
      <c r="I9" s="28"/>
      <c r="J9" s="28"/>
      <c r="K9" s="28"/>
      <c r="L9" s="28"/>
      <c r="M9" s="24" t="s">
        <v>23</v>
      </c>
      <c r="N9" s="28"/>
      <c r="O9" s="207" t="str">
        <f>'Rekapitulace stavby'!AN8</f>
        <v>19. 12. 2016</v>
      </c>
      <c r="P9" s="155"/>
      <c r="Q9" s="28"/>
      <c r="R9" s="29"/>
    </row>
    <row r="10" spans="1:66" s="1" customFormat="1" ht="10.9" customHeight="1" x14ac:dyDescent="0.3"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9"/>
    </row>
    <row r="11" spans="1:66" s="1" customFormat="1" ht="14.45" customHeight="1" x14ac:dyDescent="0.3">
      <c r="B11" s="27"/>
      <c r="C11" s="28"/>
      <c r="D11" s="24" t="s">
        <v>27</v>
      </c>
      <c r="E11" s="28"/>
      <c r="F11" s="28"/>
      <c r="G11" s="28"/>
      <c r="H11" s="28"/>
      <c r="I11" s="28"/>
      <c r="J11" s="28"/>
      <c r="K11" s="28"/>
      <c r="L11" s="28"/>
      <c r="M11" s="24" t="s">
        <v>28</v>
      </c>
      <c r="N11" s="28"/>
      <c r="O11" s="186" t="s">
        <v>29</v>
      </c>
      <c r="P11" s="155"/>
      <c r="Q11" s="28"/>
      <c r="R11" s="29"/>
    </row>
    <row r="12" spans="1:66" s="1" customFormat="1" ht="18" customHeight="1" x14ac:dyDescent="0.3">
      <c r="B12" s="27"/>
      <c r="C12" s="28"/>
      <c r="D12" s="28"/>
      <c r="E12" s="22" t="s">
        <v>30</v>
      </c>
      <c r="F12" s="28"/>
      <c r="G12" s="28"/>
      <c r="H12" s="28"/>
      <c r="I12" s="28"/>
      <c r="J12" s="28"/>
      <c r="K12" s="28"/>
      <c r="L12" s="28"/>
      <c r="M12" s="24" t="s">
        <v>31</v>
      </c>
      <c r="N12" s="28"/>
      <c r="O12" s="186" t="s">
        <v>3</v>
      </c>
      <c r="P12" s="155"/>
      <c r="Q12" s="28"/>
      <c r="R12" s="29"/>
    </row>
    <row r="13" spans="1:66" s="1" customFormat="1" ht="6.95" customHeight="1" x14ac:dyDescent="0.3">
      <c r="B13" s="27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9"/>
    </row>
    <row r="14" spans="1:66" s="1" customFormat="1" ht="14.45" customHeight="1" x14ac:dyDescent="0.3">
      <c r="B14" s="27"/>
      <c r="C14" s="28"/>
      <c r="D14" s="24" t="s">
        <v>32</v>
      </c>
      <c r="E14" s="28"/>
      <c r="F14" s="28"/>
      <c r="G14" s="28"/>
      <c r="H14" s="28"/>
      <c r="I14" s="28"/>
      <c r="J14" s="28"/>
      <c r="K14" s="28"/>
      <c r="L14" s="28"/>
      <c r="M14" s="24" t="s">
        <v>28</v>
      </c>
      <c r="N14" s="28"/>
      <c r="O14" s="186" t="str">
        <f>IF('Rekapitulace stavby'!AN13="","",'Rekapitulace stavby'!AN13)</f>
        <v/>
      </c>
      <c r="P14" s="155"/>
      <c r="Q14" s="28"/>
      <c r="R14" s="29"/>
    </row>
    <row r="15" spans="1:66" s="1" customFormat="1" ht="18" customHeight="1" x14ac:dyDescent="0.3">
      <c r="B15" s="27"/>
      <c r="C15" s="28"/>
      <c r="D15" s="28"/>
      <c r="E15" s="22" t="str">
        <f>IF('Rekapitulace stavby'!E14="","",'Rekapitulace stavby'!E14)</f>
        <v xml:space="preserve"> </v>
      </c>
      <c r="F15" s="28"/>
      <c r="G15" s="28"/>
      <c r="H15" s="28"/>
      <c r="I15" s="28"/>
      <c r="J15" s="28"/>
      <c r="K15" s="28"/>
      <c r="L15" s="28"/>
      <c r="M15" s="24" t="s">
        <v>31</v>
      </c>
      <c r="N15" s="28"/>
      <c r="O15" s="186" t="str">
        <f>IF('Rekapitulace stavby'!AN14="","",'Rekapitulace stavby'!AN14)</f>
        <v/>
      </c>
      <c r="P15" s="155"/>
      <c r="Q15" s="28"/>
      <c r="R15" s="29"/>
    </row>
    <row r="16" spans="1:66" s="1" customFormat="1" ht="6.95" customHeight="1" x14ac:dyDescent="0.3"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9"/>
    </row>
    <row r="17" spans="2:18" s="1" customFormat="1" ht="14.45" customHeight="1" x14ac:dyDescent="0.3">
      <c r="B17" s="27"/>
      <c r="C17" s="28"/>
      <c r="D17" s="24" t="s">
        <v>34</v>
      </c>
      <c r="E17" s="28"/>
      <c r="F17" s="28"/>
      <c r="G17" s="28"/>
      <c r="H17" s="28"/>
      <c r="I17" s="28"/>
      <c r="J17" s="28"/>
      <c r="K17" s="28"/>
      <c r="L17" s="28"/>
      <c r="M17" s="24" t="s">
        <v>28</v>
      </c>
      <c r="N17" s="28"/>
      <c r="O17" s="186" t="s">
        <v>35</v>
      </c>
      <c r="P17" s="155"/>
      <c r="Q17" s="28"/>
      <c r="R17" s="29"/>
    </row>
    <row r="18" spans="2:18" s="1" customFormat="1" ht="18" customHeight="1" x14ac:dyDescent="0.3">
      <c r="B18" s="27"/>
      <c r="C18" s="28"/>
      <c r="D18" s="28"/>
      <c r="E18" s="22" t="s">
        <v>36</v>
      </c>
      <c r="F18" s="28"/>
      <c r="G18" s="28"/>
      <c r="H18" s="28"/>
      <c r="I18" s="28"/>
      <c r="J18" s="28"/>
      <c r="K18" s="28"/>
      <c r="L18" s="28"/>
      <c r="M18" s="24" t="s">
        <v>31</v>
      </c>
      <c r="N18" s="28"/>
      <c r="O18" s="186" t="s">
        <v>3</v>
      </c>
      <c r="P18" s="155"/>
      <c r="Q18" s="28"/>
      <c r="R18" s="29"/>
    </row>
    <row r="19" spans="2:18" s="1" customFormat="1" ht="6.95" customHeight="1" x14ac:dyDescent="0.3">
      <c r="B19" s="27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9"/>
    </row>
    <row r="20" spans="2:18" s="1" customFormat="1" ht="14.45" customHeight="1" x14ac:dyDescent="0.3">
      <c r="B20" s="27"/>
      <c r="C20" s="28"/>
      <c r="D20" s="24" t="s">
        <v>38</v>
      </c>
      <c r="E20" s="28"/>
      <c r="F20" s="28"/>
      <c r="G20" s="28"/>
      <c r="H20" s="28"/>
      <c r="I20" s="28"/>
      <c r="J20" s="28"/>
      <c r="K20" s="28"/>
      <c r="L20" s="28"/>
      <c r="M20" s="24" t="s">
        <v>28</v>
      </c>
      <c r="N20" s="28"/>
      <c r="O20" s="186" t="s">
        <v>39</v>
      </c>
      <c r="P20" s="155"/>
      <c r="Q20" s="28"/>
      <c r="R20" s="29"/>
    </row>
    <row r="21" spans="2:18" s="1" customFormat="1" ht="18" customHeight="1" x14ac:dyDescent="0.3">
      <c r="B21" s="27"/>
      <c r="C21" s="28"/>
      <c r="D21" s="28"/>
      <c r="E21" s="22" t="s">
        <v>40</v>
      </c>
      <c r="F21" s="28"/>
      <c r="G21" s="28"/>
      <c r="H21" s="28"/>
      <c r="I21" s="28"/>
      <c r="J21" s="28"/>
      <c r="K21" s="28"/>
      <c r="L21" s="28"/>
      <c r="M21" s="24" t="s">
        <v>31</v>
      </c>
      <c r="N21" s="28"/>
      <c r="O21" s="186" t="s">
        <v>3</v>
      </c>
      <c r="P21" s="155"/>
      <c r="Q21" s="28"/>
      <c r="R21" s="29"/>
    </row>
    <row r="22" spans="2:18" s="1" customFormat="1" ht="6.95" customHeight="1" x14ac:dyDescent="0.3">
      <c r="B22" s="27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9"/>
    </row>
    <row r="23" spans="2:18" s="1" customFormat="1" ht="14.45" customHeight="1" x14ac:dyDescent="0.3">
      <c r="B23" s="27"/>
      <c r="C23" s="28"/>
      <c r="D23" s="24" t="s">
        <v>41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9"/>
    </row>
    <row r="24" spans="2:18" s="1" customFormat="1" ht="22.5" customHeight="1" x14ac:dyDescent="0.3">
      <c r="B24" s="27"/>
      <c r="C24" s="28"/>
      <c r="D24" s="28"/>
      <c r="E24" s="188" t="s">
        <v>3</v>
      </c>
      <c r="F24" s="155"/>
      <c r="G24" s="155"/>
      <c r="H24" s="155"/>
      <c r="I24" s="155"/>
      <c r="J24" s="155"/>
      <c r="K24" s="155"/>
      <c r="L24" s="155"/>
      <c r="M24" s="28"/>
      <c r="N24" s="28"/>
      <c r="O24" s="28"/>
      <c r="P24" s="28"/>
      <c r="Q24" s="28"/>
      <c r="R24" s="29"/>
    </row>
    <row r="25" spans="2:18" s="1" customFormat="1" ht="6.95" customHeight="1" x14ac:dyDescent="0.3">
      <c r="B25" s="27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9"/>
    </row>
    <row r="26" spans="2:18" s="1" customFormat="1" ht="6.95" customHeight="1" x14ac:dyDescent="0.3">
      <c r="B26" s="27"/>
      <c r="C26" s="28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28"/>
      <c r="R26" s="29"/>
    </row>
    <row r="27" spans="2:18" s="1" customFormat="1" ht="14.45" customHeight="1" x14ac:dyDescent="0.3">
      <c r="B27" s="27"/>
      <c r="C27" s="28"/>
      <c r="D27" s="96" t="s">
        <v>117</v>
      </c>
      <c r="E27" s="28"/>
      <c r="F27" s="28"/>
      <c r="G27" s="28"/>
      <c r="H27" s="28"/>
      <c r="I27" s="28"/>
      <c r="J27" s="28"/>
      <c r="K27" s="28"/>
      <c r="L27" s="28"/>
      <c r="M27" s="181"/>
      <c r="N27" s="155"/>
      <c r="O27" s="155"/>
      <c r="P27" s="155"/>
      <c r="Q27" s="28"/>
      <c r="R27" s="29"/>
    </row>
    <row r="28" spans="2:18" s="1" customFormat="1" ht="14.45" customHeight="1" x14ac:dyDescent="0.3">
      <c r="B28" s="27"/>
      <c r="C28" s="28"/>
      <c r="D28" s="26" t="s">
        <v>118</v>
      </c>
      <c r="E28" s="28"/>
      <c r="F28" s="28"/>
      <c r="G28" s="28"/>
      <c r="H28" s="28"/>
      <c r="I28" s="28"/>
      <c r="J28" s="28"/>
      <c r="K28" s="28"/>
      <c r="L28" s="28"/>
      <c r="M28" s="181">
        <f>N96</f>
        <v>0</v>
      </c>
      <c r="N28" s="155"/>
      <c r="O28" s="155"/>
      <c r="P28" s="155"/>
      <c r="Q28" s="28"/>
      <c r="R28" s="29"/>
    </row>
    <row r="29" spans="2:18" s="1" customFormat="1" ht="6.95" customHeight="1" x14ac:dyDescent="0.3"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9"/>
    </row>
    <row r="30" spans="2:18" s="1" customFormat="1" ht="25.35" customHeight="1" x14ac:dyDescent="0.3">
      <c r="B30" s="27"/>
      <c r="C30" s="28"/>
      <c r="D30" s="97" t="s">
        <v>45</v>
      </c>
      <c r="E30" s="28"/>
      <c r="F30" s="28"/>
      <c r="G30" s="28"/>
      <c r="H30" s="28"/>
      <c r="I30" s="28"/>
      <c r="J30" s="28"/>
      <c r="K30" s="28"/>
      <c r="L30" s="28"/>
      <c r="M30" s="220">
        <f>ROUND(M27+M28,2)</f>
        <v>0</v>
      </c>
      <c r="N30" s="155"/>
      <c r="O30" s="155"/>
      <c r="P30" s="155"/>
      <c r="Q30" s="28"/>
      <c r="R30" s="29"/>
    </row>
    <row r="31" spans="2:18" s="1" customFormat="1" ht="6.95" customHeight="1" x14ac:dyDescent="0.3">
      <c r="B31" s="27"/>
      <c r="C31" s="28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28"/>
      <c r="R31" s="29"/>
    </row>
    <row r="32" spans="2:18" s="1" customFormat="1" ht="14.45" customHeight="1" x14ac:dyDescent="0.3">
      <c r="B32" s="27"/>
      <c r="C32" s="28"/>
      <c r="D32" s="34" t="s">
        <v>46</v>
      </c>
      <c r="E32" s="34" t="s">
        <v>47</v>
      </c>
      <c r="F32" s="35">
        <v>0.21</v>
      </c>
      <c r="G32" s="98" t="s">
        <v>48</v>
      </c>
      <c r="H32" s="218">
        <f>ROUND((SUM(BE96:BE97)+SUM(BE115:BE161)), 2)</f>
        <v>121839.59</v>
      </c>
      <c r="I32" s="155"/>
      <c r="J32" s="155"/>
      <c r="K32" s="28"/>
      <c r="L32" s="28"/>
      <c r="M32" s="218"/>
      <c r="N32" s="155"/>
      <c r="O32" s="155"/>
      <c r="P32" s="155"/>
      <c r="Q32" s="28"/>
      <c r="R32" s="29"/>
    </row>
    <row r="33" spans="2:18" s="1" customFormat="1" ht="14.45" customHeight="1" x14ac:dyDescent="0.3">
      <c r="B33" s="27"/>
      <c r="C33" s="28"/>
      <c r="D33" s="28"/>
      <c r="E33" s="34" t="s">
        <v>49</v>
      </c>
      <c r="F33" s="35">
        <v>0.15</v>
      </c>
      <c r="G33" s="98" t="s">
        <v>48</v>
      </c>
      <c r="H33" s="218">
        <f>ROUND((SUM(BF96:BF97)+SUM(BF115:BF161)), 2)</f>
        <v>0</v>
      </c>
      <c r="I33" s="155"/>
      <c r="J33" s="155"/>
      <c r="K33" s="28"/>
      <c r="L33" s="28"/>
      <c r="M33" s="218">
        <f>ROUND(ROUND((SUM(BF96:BF97)+SUM(BF115:BF161)), 2)*F33, 2)</f>
        <v>0</v>
      </c>
      <c r="N33" s="155"/>
      <c r="O33" s="155"/>
      <c r="P33" s="155"/>
      <c r="Q33" s="28"/>
      <c r="R33" s="29"/>
    </row>
    <row r="34" spans="2:18" s="1" customFormat="1" ht="14.45" hidden="1" customHeight="1" x14ac:dyDescent="0.3">
      <c r="B34" s="27"/>
      <c r="C34" s="28"/>
      <c r="D34" s="28"/>
      <c r="E34" s="34" t="s">
        <v>50</v>
      </c>
      <c r="F34" s="35">
        <v>0.21</v>
      </c>
      <c r="G34" s="98" t="s">
        <v>48</v>
      </c>
      <c r="H34" s="218">
        <f>ROUND((SUM(BG96:BG97)+SUM(BG115:BG161)), 2)</f>
        <v>0</v>
      </c>
      <c r="I34" s="155"/>
      <c r="J34" s="155"/>
      <c r="K34" s="28"/>
      <c r="L34" s="28"/>
      <c r="M34" s="218">
        <v>0</v>
      </c>
      <c r="N34" s="155"/>
      <c r="O34" s="155"/>
      <c r="P34" s="155"/>
      <c r="Q34" s="28"/>
      <c r="R34" s="29"/>
    </row>
    <row r="35" spans="2:18" s="1" customFormat="1" ht="14.45" hidden="1" customHeight="1" x14ac:dyDescent="0.3">
      <c r="B35" s="27"/>
      <c r="C35" s="28"/>
      <c r="D35" s="28"/>
      <c r="E35" s="34" t="s">
        <v>51</v>
      </c>
      <c r="F35" s="35">
        <v>0.15</v>
      </c>
      <c r="G35" s="98" t="s">
        <v>48</v>
      </c>
      <c r="H35" s="218">
        <f>ROUND((SUM(BH96:BH97)+SUM(BH115:BH161)), 2)</f>
        <v>0</v>
      </c>
      <c r="I35" s="155"/>
      <c r="J35" s="155"/>
      <c r="K35" s="28"/>
      <c r="L35" s="28"/>
      <c r="M35" s="218">
        <v>0</v>
      </c>
      <c r="N35" s="155"/>
      <c r="O35" s="155"/>
      <c r="P35" s="155"/>
      <c r="Q35" s="28"/>
      <c r="R35" s="29"/>
    </row>
    <row r="36" spans="2:18" s="1" customFormat="1" ht="14.45" hidden="1" customHeight="1" x14ac:dyDescent="0.3">
      <c r="B36" s="27"/>
      <c r="C36" s="28"/>
      <c r="D36" s="28"/>
      <c r="E36" s="34" t="s">
        <v>52</v>
      </c>
      <c r="F36" s="35">
        <v>0</v>
      </c>
      <c r="G36" s="98" t="s">
        <v>48</v>
      </c>
      <c r="H36" s="218">
        <f>ROUND((SUM(BI96:BI97)+SUM(BI115:BI161)), 2)</f>
        <v>0</v>
      </c>
      <c r="I36" s="155"/>
      <c r="J36" s="155"/>
      <c r="K36" s="28"/>
      <c r="L36" s="28"/>
      <c r="M36" s="218">
        <v>0</v>
      </c>
      <c r="N36" s="155"/>
      <c r="O36" s="155"/>
      <c r="P36" s="155"/>
      <c r="Q36" s="28"/>
      <c r="R36" s="29"/>
    </row>
    <row r="37" spans="2:18" s="1" customFormat="1" ht="6.95" customHeight="1" x14ac:dyDescent="0.3"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9"/>
    </row>
    <row r="38" spans="2:18" s="1" customFormat="1" ht="25.35" customHeight="1" x14ac:dyDescent="0.3">
      <c r="B38" s="27"/>
      <c r="C38" s="95"/>
      <c r="D38" s="99" t="s">
        <v>53</v>
      </c>
      <c r="E38" s="67"/>
      <c r="F38" s="67"/>
      <c r="G38" s="100" t="s">
        <v>54</v>
      </c>
      <c r="H38" s="101" t="s">
        <v>55</v>
      </c>
      <c r="I38" s="67"/>
      <c r="J38" s="67"/>
      <c r="K38" s="67"/>
      <c r="L38" s="219">
        <f>SUM(M30:M36)</f>
        <v>0</v>
      </c>
      <c r="M38" s="168"/>
      <c r="N38" s="168"/>
      <c r="O38" s="168"/>
      <c r="P38" s="170"/>
      <c r="Q38" s="95"/>
      <c r="R38" s="29"/>
    </row>
    <row r="39" spans="2:18" s="1" customFormat="1" ht="14.45" customHeight="1" x14ac:dyDescent="0.3">
      <c r="B39" s="27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9"/>
    </row>
    <row r="40" spans="2:18" s="1" customFormat="1" ht="14.45" customHeight="1" x14ac:dyDescent="0.3"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9"/>
    </row>
    <row r="41" spans="2:18" x14ac:dyDescent="0.3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</row>
    <row r="42" spans="2:18" x14ac:dyDescent="0.3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9"/>
    </row>
    <row r="43" spans="2:18" x14ac:dyDescent="0.3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</row>
    <row r="44" spans="2:18" x14ac:dyDescent="0.3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</row>
    <row r="45" spans="2:18" x14ac:dyDescent="0.3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spans="2:18" x14ac:dyDescent="0.3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9"/>
    </row>
    <row r="47" spans="2:18" x14ac:dyDescent="0.3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</row>
    <row r="48" spans="2:18" x14ac:dyDescent="0.3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9"/>
    </row>
    <row r="49" spans="2:18" x14ac:dyDescent="0.3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</row>
    <row r="50" spans="2:18" s="1" customFormat="1" ht="15" x14ac:dyDescent="0.3">
      <c r="B50" s="27"/>
      <c r="C50" s="28"/>
      <c r="D50" s="42" t="s">
        <v>56</v>
      </c>
      <c r="E50" s="43"/>
      <c r="F50" s="43"/>
      <c r="G50" s="43"/>
      <c r="H50" s="44"/>
      <c r="I50" s="28"/>
      <c r="J50" s="42" t="s">
        <v>57</v>
      </c>
      <c r="K50" s="43"/>
      <c r="L50" s="43"/>
      <c r="M50" s="43"/>
      <c r="N50" s="43"/>
      <c r="O50" s="43"/>
      <c r="P50" s="44"/>
      <c r="Q50" s="28"/>
      <c r="R50" s="29"/>
    </row>
    <row r="51" spans="2:18" x14ac:dyDescent="0.3">
      <c r="B51" s="17"/>
      <c r="C51" s="18"/>
      <c r="D51" s="45"/>
      <c r="E51" s="18"/>
      <c r="F51" s="18"/>
      <c r="G51" s="18"/>
      <c r="H51" s="46"/>
      <c r="I51" s="18"/>
      <c r="J51" s="45"/>
      <c r="K51" s="18"/>
      <c r="L51" s="18"/>
      <c r="M51" s="18"/>
      <c r="N51" s="18"/>
      <c r="O51" s="18"/>
      <c r="P51" s="46"/>
      <c r="Q51" s="18"/>
      <c r="R51" s="19"/>
    </row>
    <row r="52" spans="2:18" x14ac:dyDescent="0.3">
      <c r="B52" s="17"/>
      <c r="C52" s="18"/>
      <c r="D52" s="45"/>
      <c r="E52" s="18"/>
      <c r="F52" s="18"/>
      <c r="G52" s="18"/>
      <c r="H52" s="46"/>
      <c r="I52" s="18"/>
      <c r="J52" s="45"/>
      <c r="K52" s="18"/>
      <c r="L52" s="18"/>
      <c r="M52" s="18"/>
      <c r="N52" s="18"/>
      <c r="O52" s="18"/>
      <c r="P52" s="46"/>
      <c r="Q52" s="18"/>
      <c r="R52" s="19"/>
    </row>
    <row r="53" spans="2:18" x14ac:dyDescent="0.3">
      <c r="B53" s="17"/>
      <c r="C53" s="18"/>
      <c r="D53" s="45"/>
      <c r="E53" s="18"/>
      <c r="F53" s="18"/>
      <c r="G53" s="18"/>
      <c r="H53" s="46"/>
      <c r="I53" s="18"/>
      <c r="J53" s="45"/>
      <c r="K53" s="18"/>
      <c r="L53" s="18"/>
      <c r="M53" s="18"/>
      <c r="N53" s="18"/>
      <c r="O53" s="18"/>
      <c r="P53" s="46"/>
      <c r="Q53" s="18"/>
      <c r="R53" s="19"/>
    </row>
    <row r="54" spans="2:18" x14ac:dyDescent="0.3">
      <c r="B54" s="17"/>
      <c r="C54" s="18"/>
      <c r="D54" s="45"/>
      <c r="E54" s="18"/>
      <c r="F54" s="18"/>
      <c r="G54" s="18"/>
      <c r="H54" s="46"/>
      <c r="I54" s="18"/>
      <c r="J54" s="45"/>
      <c r="K54" s="18"/>
      <c r="L54" s="18"/>
      <c r="M54" s="18"/>
      <c r="N54" s="18"/>
      <c r="O54" s="18"/>
      <c r="P54" s="46"/>
      <c r="Q54" s="18"/>
      <c r="R54" s="19"/>
    </row>
    <row r="55" spans="2:18" x14ac:dyDescent="0.3">
      <c r="B55" s="17"/>
      <c r="C55" s="18"/>
      <c r="D55" s="45"/>
      <c r="E55" s="18"/>
      <c r="F55" s="18"/>
      <c r="G55" s="18"/>
      <c r="H55" s="46"/>
      <c r="I55" s="18"/>
      <c r="J55" s="45"/>
      <c r="K55" s="18"/>
      <c r="L55" s="18"/>
      <c r="M55" s="18"/>
      <c r="N55" s="18"/>
      <c r="O55" s="18"/>
      <c r="P55" s="46"/>
      <c r="Q55" s="18"/>
      <c r="R55" s="19"/>
    </row>
    <row r="56" spans="2:18" x14ac:dyDescent="0.3">
      <c r="B56" s="17"/>
      <c r="C56" s="18"/>
      <c r="D56" s="45"/>
      <c r="E56" s="18"/>
      <c r="F56" s="18"/>
      <c r="G56" s="18"/>
      <c r="H56" s="46"/>
      <c r="I56" s="18"/>
      <c r="J56" s="45"/>
      <c r="K56" s="18"/>
      <c r="L56" s="18"/>
      <c r="M56" s="18"/>
      <c r="N56" s="18"/>
      <c r="O56" s="18"/>
      <c r="P56" s="46"/>
      <c r="Q56" s="18"/>
      <c r="R56" s="19"/>
    </row>
    <row r="57" spans="2:18" x14ac:dyDescent="0.3">
      <c r="B57" s="17"/>
      <c r="C57" s="18"/>
      <c r="D57" s="45"/>
      <c r="E57" s="18"/>
      <c r="F57" s="18"/>
      <c r="G57" s="18"/>
      <c r="H57" s="46"/>
      <c r="I57" s="18"/>
      <c r="J57" s="45"/>
      <c r="K57" s="18"/>
      <c r="L57" s="18"/>
      <c r="M57" s="18"/>
      <c r="N57" s="18"/>
      <c r="O57" s="18"/>
      <c r="P57" s="46"/>
      <c r="Q57" s="18"/>
      <c r="R57" s="19"/>
    </row>
    <row r="58" spans="2:18" x14ac:dyDescent="0.3">
      <c r="B58" s="17"/>
      <c r="C58" s="18"/>
      <c r="D58" s="45"/>
      <c r="E58" s="18"/>
      <c r="F58" s="18"/>
      <c r="G58" s="18"/>
      <c r="H58" s="46"/>
      <c r="I58" s="18"/>
      <c r="J58" s="45"/>
      <c r="K58" s="18"/>
      <c r="L58" s="18"/>
      <c r="M58" s="18"/>
      <c r="N58" s="18"/>
      <c r="O58" s="18"/>
      <c r="P58" s="46"/>
      <c r="Q58" s="18"/>
      <c r="R58" s="19"/>
    </row>
    <row r="59" spans="2:18" s="1" customFormat="1" ht="15" x14ac:dyDescent="0.3">
      <c r="B59" s="27"/>
      <c r="C59" s="28"/>
      <c r="D59" s="47" t="s">
        <v>58</v>
      </c>
      <c r="E59" s="48"/>
      <c r="F59" s="48"/>
      <c r="G59" s="49" t="s">
        <v>59</v>
      </c>
      <c r="H59" s="50"/>
      <c r="I59" s="28"/>
      <c r="J59" s="47" t="s">
        <v>58</v>
      </c>
      <c r="K59" s="48"/>
      <c r="L59" s="48"/>
      <c r="M59" s="48"/>
      <c r="N59" s="49" t="s">
        <v>59</v>
      </c>
      <c r="O59" s="48"/>
      <c r="P59" s="50"/>
      <c r="Q59" s="28"/>
      <c r="R59" s="29"/>
    </row>
    <row r="60" spans="2:18" x14ac:dyDescent="0.3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9"/>
    </row>
    <row r="61" spans="2:18" s="1" customFormat="1" ht="15" x14ac:dyDescent="0.3">
      <c r="B61" s="27"/>
      <c r="C61" s="28"/>
      <c r="D61" s="42" t="s">
        <v>60</v>
      </c>
      <c r="E61" s="43"/>
      <c r="F61" s="43"/>
      <c r="G61" s="43"/>
      <c r="H61" s="44"/>
      <c r="I61" s="28"/>
      <c r="J61" s="42" t="s">
        <v>61</v>
      </c>
      <c r="K61" s="43"/>
      <c r="L61" s="43"/>
      <c r="M61" s="43"/>
      <c r="N61" s="43"/>
      <c r="O61" s="43"/>
      <c r="P61" s="44"/>
      <c r="Q61" s="28"/>
      <c r="R61" s="29"/>
    </row>
    <row r="62" spans="2:18" x14ac:dyDescent="0.3">
      <c r="B62" s="17"/>
      <c r="C62" s="18"/>
      <c r="D62" s="45"/>
      <c r="E62" s="18"/>
      <c r="F62" s="18"/>
      <c r="G62" s="18"/>
      <c r="H62" s="46"/>
      <c r="I62" s="18"/>
      <c r="J62" s="45"/>
      <c r="K62" s="18"/>
      <c r="L62" s="18"/>
      <c r="M62" s="18"/>
      <c r="N62" s="18"/>
      <c r="O62" s="18"/>
      <c r="P62" s="46"/>
      <c r="Q62" s="18"/>
      <c r="R62" s="19"/>
    </row>
    <row r="63" spans="2:18" x14ac:dyDescent="0.3">
      <c r="B63" s="17"/>
      <c r="C63" s="18"/>
      <c r="D63" s="45"/>
      <c r="E63" s="18"/>
      <c r="F63" s="18"/>
      <c r="G63" s="18"/>
      <c r="H63" s="46"/>
      <c r="I63" s="18"/>
      <c r="J63" s="45"/>
      <c r="K63" s="18"/>
      <c r="L63" s="18"/>
      <c r="M63" s="18"/>
      <c r="N63" s="18"/>
      <c r="O63" s="18"/>
      <c r="P63" s="46"/>
      <c r="Q63" s="18"/>
      <c r="R63" s="19"/>
    </row>
    <row r="64" spans="2:18" x14ac:dyDescent="0.3">
      <c r="B64" s="17"/>
      <c r="C64" s="18"/>
      <c r="D64" s="45"/>
      <c r="E64" s="18"/>
      <c r="F64" s="18"/>
      <c r="G64" s="18"/>
      <c r="H64" s="46"/>
      <c r="I64" s="18"/>
      <c r="J64" s="45"/>
      <c r="K64" s="18"/>
      <c r="L64" s="18"/>
      <c r="M64" s="18"/>
      <c r="N64" s="18"/>
      <c r="O64" s="18"/>
      <c r="P64" s="46"/>
      <c r="Q64" s="18"/>
      <c r="R64" s="19"/>
    </row>
    <row r="65" spans="2:18" x14ac:dyDescent="0.3">
      <c r="B65" s="17"/>
      <c r="C65" s="18"/>
      <c r="D65" s="45"/>
      <c r="E65" s="18"/>
      <c r="F65" s="18"/>
      <c r="G65" s="18"/>
      <c r="H65" s="46"/>
      <c r="I65" s="18"/>
      <c r="J65" s="45"/>
      <c r="K65" s="18"/>
      <c r="L65" s="18"/>
      <c r="M65" s="18"/>
      <c r="N65" s="18"/>
      <c r="O65" s="18"/>
      <c r="P65" s="46"/>
      <c r="Q65" s="18"/>
      <c r="R65" s="19"/>
    </row>
    <row r="66" spans="2:18" x14ac:dyDescent="0.3">
      <c r="B66" s="17"/>
      <c r="C66" s="18"/>
      <c r="D66" s="45"/>
      <c r="E66" s="18"/>
      <c r="F66" s="18"/>
      <c r="G66" s="18"/>
      <c r="H66" s="46"/>
      <c r="I66" s="18"/>
      <c r="J66" s="45"/>
      <c r="K66" s="18"/>
      <c r="L66" s="18"/>
      <c r="M66" s="18"/>
      <c r="N66" s="18"/>
      <c r="O66" s="18"/>
      <c r="P66" s="46"/>
      <c r="Q66" s="18"/>
      <c r="R66" s="19"/>
    </row>
    <row r="67" spans="2:18" x14ac:dyDescent="0.3">
      <c r="B67" s="17"/>
      <c r="C67" s="18"/>
      <c r="D67" s="45"/>
      <c r="E67" s="18"/>
      <c r="F67" s="18"/>
      <c r="G67" s="18"/>
      <c r="H67" s="46"/>
      <c r="I67" s="18"/>
      <c r="J67" s="45"/>
      <c r="K67" s="18"/>
      <c r="L67" s="18"/>
      <c r="M67" s="18"/>
      <c r="N67" s="18"/>
      <c r="O67" s="18"/>
      <c r="P67" s="46"/>
      <c r="Q67" s="18"/>
      <c r="R67" s="19"/>
    </row>
    <row r="68" spans="2:18" x14ac:dyDescent="0.3">
      <c r="B68" s="17"/>
      <c r="C68" s="18"/>
      <c r="D68" s="45"/>
      <c r="E68" s="18"/>
      <c r="F68" s="18"/>
      <c r="G68" s="18"/>
      <c r="H68" s="46"/>
      <c r="I68" s="18"/>
      <c r="J68" s="45"/>
      <c r="K68" s="18"/>
      <c r="L68" s="18"/>
      <c r="M68" s="18"/>
      <c r="N68" s="18"/>
      <c r="O68" s="18"/>
      <c r="P68" s="46"/>
      <c r="Q68" s="18"/>
      <c r="R68" s="19"/>
    </row>
    <row r="69" spans="2:18" x14ac:dyDescent="0.3">
      <c r="B69" s="17"/>
      <c r="C69" s="18"/>
      <c r="D69" s="45"/>
      <c r="E69" s="18"/>
      <c r="F69" s="18"/>
      <c r="G69" s="18"/>
      <c r="H69" s="46"/>
      <c r="I69" s="18"/>
      <c r="J69" s="45"/>
      <c r="K69" s="18"/>
      <c r="L69" s="18"/>
      <c r="M69" s="18"/>
      <c r="N69" s="18"/>
      <c r="O69" s="18"/>
      <c r="P69" s="46"/>
      <c r="Q69" s="18"/>
      <c r="R69" s="19"/>
    </row>
    <row r="70" spans="2:18" s="1" customFormat="1" ht="15" x14ac:dyDescent="0.3">
      <c r="B70" s="27"/>
      <c r="C70" s="28"/>
      <c r="D70" s="47" t="s">
        <v>58</v>
      </c>
      <c r="E70" s="48"/>
      <c r="F70" s="48"/>
      <c r="G70" s="49" t="s">
        <v>59</v>
      </c>
      <c r="H70" s="50"/>
      <c r="I70" s="28"/>
      <c r="J70" s="47" t="s">
        <v>58</v>
      </c>
      <c r="K70" s="48"/>
      <c r="L70" s="48"/>
      <c r="M70" s="48"/>
      <c r="N70" s="49" t="s">
        <v>59</v>
      </c>
      <c r="O70" s="48"/>
      <c r="P70" s="50"/>
      <c r="Q70" s="28"/>
      <c r="R70" s="29"/>
    </row>
    <row r="71" spans="2:18" s="1" customFormat="1" ht="14.45" customHeight="1" x14ac:dyDescent="0.3"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3"/>
    </row>
    <row r="75" spans="2:18" s="1" customFormat="1" ht="6.95" customHeight="1" x14ac:dyDescent="0.3"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6"/>
    </row>
    <row r="76" spans="2:18" s="1" customFormat="1" ht="36.950000000000003" customHeight="1" x14ac:dyDescent="0.3">
      <c r="B76" s="27"/>
      <c r="C76" s="175" t="s">
        <v>119</v>
      </c>
      <c r="D76" s="155"/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29"/>
    </row>
    <row r="77" spans="2:18" s="1" customFormat="1" ht="6.95" customHeight="1" x14ac:dyDescent="0.3">
      <c r="B77" s="27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9"/>
    </row>
    <row r="78" spans="2:18" s="1" customFormat="1" ht="30" customHeight="1" x14ac:dyDescent="0.3">
      <c r="B78" s="27"/>
      <c r="C78" s="24" t="s">
        <v>15</v>
      </c>
      <c r="D78" s="28"/>
      <c r="E78" s="28"/>
      <c r="F78" s="206" t="str">
        <f>F6</f>
        <v>Parkové úpravy na parcelách 379/1 a 379/2</v>
      </c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28"/>
      <c r="R78" s="29"/>
    </row>
    <row r="79" spans="2:18" s="1" customFormat="1" ht="36.950000000000003" customHeight="1" x14ac:dyDescent="0.3">
      <c r="B79" s="27"/>
      <c r="C79" s="61" t="s">
        <v>115</v>
      </c>
      <c r="D79" s="28"/>
      <c r="E79" s="28"/>
      <c r="F79" s="176" t="str">
        <f>F7</f>
        <v>2016-212-06 - Parkové úpravy</v>
      </c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28"/>
      <c r="R79" s="29"/>
    </row>
    <row r="80" spans="2:18" s="1" customFormat="1" ht="6.95" customHeight="1" x14ac:dyDescent="0.3">
      <c r="B80" s="27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9"/>
    </row>
    <row r="81" spans="2:47" s="1" customFormat="1" ht="18" customHeight="1" x14ac:dyDescent="0.3">
      <c r="B81" s="27"/>
      <c r="C81" s="24" t="s">
        <v>21</v>
      </c>
      <c r="D81" s="28"/>
      <c r="E81" s="28"/>
      <c r="F81" s="22" t="str">
        <f>F9</f>
        <v>Nad Studánkou, parc.č. 379/1 a 379/2, Světice</v>
      </c>
      <c r="G81" s="28"/>
      <c r="H81" s="28"/>
      <c r="I81" s="28"/>
      <c r="J81" s="28"/>
      <c r="K81" s="24" t="s">
        <v>23</v>
      </c>
      <c r="L81" s="28"/>
      <c r="M81" s="207" t="str">
        <f>IF(O9="","",O9)</f>
        <v>19. 12. 2016</v>
      </c>
      <c r="N81" s="155"/>
      <c r="O81" s="155"/>
      <c r="P81" s="155"/>
      <c r="Q81" s="28"/>
      <c r="R81" s="29"/>
    </row>
    <row r="82" spans="2:47" s="1" customFormat="1" ht="6.95" customHeight="1" x14ac:dyDescent="0.3">
      <c r="B82" s="27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9"/>
    </row>
    <row r="83" spans="2:47" s="1" customFormat="1" ht="15" x14ac:dyDescent="0.3">
      <c r="B83" s="27"/>
      <c r="C83" s="24" t="s">
        <v>27</v>
      </c>
      <c r="D83" s="28"/>
      <c r="E83" s="28"/>
      <c r="F83" s="22" t="str">
        <f>E12</f>
        <v>Obec Světice, U Hřiště 151, Světice, 251 01 Říčany</v>
      </c>
      <c r="G83" s="28"/>
      <c r="H83" s="28"/>
      <c r="I83" s="28"/>
      <c r="J83" s="28"/>
      <c r="K83" s="24" t="s">
        <v>34</v>
      </c>
      <c r="L83" s="28"/>
      <c r="M83" s="186" t="str">
        <f>E18</f>
        <v>BML, spol. s r. o.Třebohostická 14, Praha 10</v>
      </c>
      <c r="N83" s="155"/>
      <c r="O83" s="155"/>
      <c r="P83" s="155"/>
      <c r="Q83" s="155"/>
      <c r="R83" s="29"/>
    </row>
    <row r="84" spans="2:47" s="1" customFormat="1" ht="14.45" customHeight="1" x14ac:dyDescent="0.3">
      <c r="B84" s="27"/>
      <c r="C84" s="24" t="s">
        <v>32</v>
      </c>
      <c r="D84" s="28"/>
      <c r="E84" s="28"/>
      <c r="F84" s="22" t="str">
        <f>IF(E15="","",E15)</f>
        <v xml:space="preserve"> </v>
      </c>
      <c r="G84" s="28"/>
      <c r="H84" s="28"/>
      <c r="I84" s="28"/>
      <c r="J84" s="28"/>
      <c r="K84" s="24" t="s">
        <v>38</v>
      </c>
      <c r="L84" s="28"/>
      <c r="M84" s="186" t="str">
        <f>E21</f>
        <v>Ing. Dana Mlejnková</v>
      </c>
      <c r="N84" s="155"/>
      <c r="O84" s="155"/>
      <c r="P84" s="155"/>
      <c r="Q84" s="155"/>
      <c r="R84" s="29"/>
    </row>
    <row r="85" spans="2:47" s="1" customFormat="1" ht="10.35" customHeight="1" x14ac:dyDescent="0.3">
      <c r="B85" s="27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9"/>
    </row>
    <row r="86" spans="2:47" s="1" customFormat="1" ht="29.25" customHeight="1" x14ac:dyDescent="0.3">
      <c r="B86" s="27"/>
      <c r="C86" s="217" t="s">
        <v>120</v>
      </c>
      <c r="D86" s="216"/>
      <c r="E86" s="216"/>
      <c r="F86" s="216"/>
      <c r="G86" s="216"/>
      <c r="H86" s="95"/>
      <c r="I86" s="95"/>
      <c r="J86" s="95"/>
      <c r="K86" s="95"/>
      <c r="L86" s="95"/>
      <c r="M86" s="95"/>
      <c r="N86" s="217" t="s">
        <v>121</v>
      </c>
      <c r="O86" s="155"/>
      <c r="P86" s="155"/>
      <c r="Q86" s="155"/>
      <c r="R86" s="29"/>
    </row>
    <row r="87" spans="2:47" s="1" customFormat="1" ht="10.35" customHeight="1" x14ac:dyDescent="0.3">
      <c r="B87" s="27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9"/>
    </row>
    <row r="88" spans="2:47" s="1" customFormat="1" ht="29.25" customHeight="1" x14ac:dyDescent="0.3">
      <c r="B88" s="27"/>
      <c r="C88" s="102" t="s">
        <v>122</v>
      </c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154">
        <f>N115</f>
        <v>121839.58999999998</v>
      </c>
      <c r="O88" s="155"/>
      <c r="P88" s="155"/>
      <c r="Q88" s="155"/>
      <c r="R88" s="29"/>
      <c r="AU88" s="13" t="s">
        <v>123</v>
      </c>
    </row>
    <row r="89" spans="2:47" s="6" customFormat="1" ht="24.95" customHeight="1" x14ac:dyDescent="0.3">
      <c r="B89" s="103"/>
      <c r="C89" s="104"/>
      <c r="D89" s="105" t="s">
        <v>313</v>
      </c>
      <c r="E89" s="104"/>
      <c r="F89" s="104"/>
      <c r="G89" s="104"/>
      <c r="H89" s="104"/>
      <c r="I89" s="104"/>
      <c r="J89" s="104"/>
      <c r="K89" s="104"/>
      <c r="L89" s="104"/>
      <c r="M89" s="104"/>
      <c r="N89" s="192">
        <f>N116</f>
        <v>121839.58999999998</v>
      </c>
      <c r="O89" s="212"/>
      <c r="P89" s="212"/>
      <c r="Q89" s="212"/>
      <c r="R89" s="106"/>
    </row>
    <row r="90" spans="2:47" s="7" customFormat="1" ht="19.899999999999999" customHeight="1" x14ac:dyDescent="0.3">
      <c r="B90" s="107"/>
      <c r="C90" s="108"/>
      <c r="D90" s="109" t="s">
        <v>454</v>
      </c>
      <c r="E90" s="108"/>
      <c r="F90" s="108"/>
      <c r="G90" s="108"/>
      <c r="H90" s="108"/>
      <c r="I90" s="108"/>
      <c r="J90" s="108"/>
      <c r="K90" s="108"/>
      <c r="L90" s="108"/>
      <c r="M90" s="108"/>
      <c r="N90" s="213">
        <f>N117</f>
        <v>30581.64</v>
      </c>
      <c r="O90" s="214"/>
      <c r="P90" s="214"/>
      <c r="Q90" s="214"/>
      <c r="R90" s="110"/>
    </row>
    <row r="91" spans="2:47" s="7" customFormat="1" ht="19.899999999999999" customHeight="1" x14ac:dyDescent="0.3">
      <c r="B91" s="107"/>
      <c r="C91" s="108"/>
      <c r="D91" s="109" t="s">
        <v>455</v>
      </c>
      <c r="E91" s="108"/>
      <c r="F91" s="108"/>
      <c r="G91" s="108"/>
      <c r="H91" s="108"/>
      <c r="I91" s="108"/>
      <c r="J91" s="108"/>
      <c r="K91" s="108"/>
      <c r="L91" s="108"/>
      <c r="M91" s="108"/>
      <c r="N91" s="213">
        <f>N125</f>
        <v>52520.26</v>
      </c>
      <c r="O91" s="214"/>
      <c r="P91" s="214"/>
      <c r="Q91" s="214"/>
      <c r="R91" s="110"/>
    </row>
    <row r="92" spans="2:47" s="7" customFormat="1" ht="19.899999999999999" customHeight="1" x14ac:dyDescent="0.3">
      <c r="B92" s="107"/>
      <c r="C92" s="108"/>
      <c r="D92" s="109" t="s">
        <v>456</v>
      </c>
      <c r="E92" s="108"/>
      <c r="F92" s="108"/>
      <c r="G92" s="108"/>
      <c r="H92" s="108"/>
      <c r="I92" s="108"/>
      <c r="J92" s="108"/>
      <c r="K92" s="108"/>
      <c r="L92" s="108"/>
      <c r="M92" s="108"/>
      <c r="N92" s="213">
        <f>N148</f>
        <v>26625.200000000001</v>
      </c>
      <c r="O92" s="214"/>
      <c r="P92" s="214"/>
      <c r="Q92" s="214"/>
      <c r="R92" s="110"/>
    </row>
    <row r="93" spans="2:47" s="7" customFormat="1" ht="19.899999999999999" customHeight="1" x14ac:dyDescent="0.3">
      <c r="B93" s="107"/>
      <c r="C93" s="108"/>
      <c r="D93" s="109" t="s">
        <v>457</v>
      </c>
      <c r="E93" s="108"/>
      <c r="F93" s="108"/>
      <c r="G93" s="108"/>
      <c r="H93" s="108"/>
      <c r="I93" s="108"/>
      <c r="J93" s="108"/>
      <c r="K93" s="108"/>
      <c r="L93" s="108"/>
      <c r="M93" s="108"/>
      <c r="N93" s="213">
        <f>N153</f>
        <v>9239.6200000000008</v>
      </c>
      <c r="O93" s="214"/>
      <c r="P93" s="214"/>
      <c r="Q93" s="214"/>
      <c r="R93" s="110"/>
    </row>
    <row r="94" spans="2:47" s="7" customFormat="1" ht="19.899999999999999" customHeight="1" x14ac:dyDescent="0.3">
      <c r="B94" s="107"/>
      <c r="C94" s="108"/>
      <c r="D94" s="109" t="s">
        <v>128</v>
      </c>
      <c r="E94" s="108"/>
      <c r="F94" s="108"/>
      <c r="G94" s="108"/>
      <c r="H94" s="108"/>
      <c r="I94" s="108"/>
      <c r="J94" s="108"/>
      <c r="K94" s="108"/>
      <c r="L94" s="108"/>
      <c r="M94" s="108"/>
      <c r="N94" s="213">
        <f>N160</f>
        <v>2872.87</v>
      </c>
      <c r="O94" s="214"/>
      <c r="P94" s="214"/>
      <c r="Q94" s="214"/>
      <c r="R94" s="110"/>
    </row>
    <row r="95" spans="2:47" s="1" customFormat="1" ht="21.75" customHeight="1" x14ac:dyDescent="0.3">
      <c r="B95" s="27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9"/>
    </row>
    <row r="96" spans="2:47" s="1" customFormat="1" ht="29.25" customHeight="1" x14ac:dyDescent="0.3">
      <c r="B96" s="27"/>
      <c r="C96" s="102" t="s">
        <v>131</v>
      </c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15">
        <v>0</v>
      </c>
      <c r="O96" s="155"/>
      <c r="P96" s="155"/>
      <c r="Q96" s="155"/>
      <c r="R96" s="29"/>
      <c r="T96" s="111"/>
      <c r="U96" s="112" t="s">
        <v>46</v>
      </c>
    </row>
    <row r="97" spans="2:18" s="1" customFormat="1" ht="18" customHeight="1" x14ac:dyDescent="0.3">
      <c r="B97" s="27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9"/>
    </row>
    <row r="98" spans="2:18" s="1" customFormat="1" ht="29.25" customHeight="1" x14ac:dyDescent="0.3">
      <c r="B98" s="27"/>
      <c r="C98" s="94" t="s">
        <v>111</v>
      </c>
      <c r="D98" s="95"/>
      <c r="E98" s="95"/>
      <c r="F98" s="95"/>
      <c r="G98" s="95"/>
      <c r="H98" s="95"/>
      <c r="I98" s="95"/>
      <c r="J98" s="95"/>
      <c r="K98" s="95"/>
      <c r="L98" s="156">
        <f>ROUND(SUM(N88+N96),2)</f>
        <v>121839.59</v>
      </c>
      <c r="M98" s="216"/>
      <c r="N98" s="216"/>
      <c r="O98" s="216"/>
      <c r="P98" s="216"/>
      <c r="Q98" s="216"/>
      <c r="R98" s="29"/>
    </row>
    <row r="99" spans="2:18" s="1" customFormat="1" ht="6.95" customHeight="1" x14ac:dyDescent="0.3">
      <c r="B99" s="51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3"/>
    </row>
    <row r="103" spans="2:18" s="1" customFormat="1" ht="6.95" customHeight="1" x14ac:dyDescent="0.3">
      <c r="B103" s="54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6"/>
    </row>
    <row r="104" spans="2:18" s="1" customFormat="1" ht="36.950000000000003" customHeight="1" x14ac:dyDescent="0.3">
      <c r="B104" s="27"/>
      <c r="C104" s="175" t="s">
        <v>132</v>
      </c>
      <c r="D104" s="155"/>
      <c r="E104" s="155"/>
      <c r="F104" s="155"/>
      <c r="G104" s="155"/>
      <c r="H104" s="155"/>
      <c r="I104" s="155"/>
      <c r="J104" s="155"/>
      <c r="K104" s="155"/>
      <c r="L104" s="155"/>
      <c r="M104" s="155"/>
      <c r="N104" s="155"/>
      <c r="O104" s="155"/>
      <c r="P104" s="155"/>
      <c r="Q104" s="155"/>
      <c r="R104" s="29"/>
    </row>
    <row r="105" spans="2:18" s="1" customFormat="1" ht="6.95" customHeight="1" x14ac:dyDescent="0.3">
      <c r="B105" s="27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9"/>
    </row>
    <row r="106" spans="2:18" s="1" customFormat="1" ht="30" customHeight="1" x14ac:dyDescent="0.3">
      <c r="B106" s="27"/>
      <c r="C106" s="24" t="s">
        <v>15</v>
      </c>
      <c r="D106" s="28"/>
      <c r="E106" s="28"/>
      <c r="F106" s="206" t="str">
        <f>F6</f>
        <v>Parkové úpravy na parcelách 379/1 a 379/2</v>
      </c>
      <c r="G106" s="155"/>
      <c r="H106" s="155"/>
      <c r="I106" s="155"/>
      <c r="J106" s="155"/>
      <c r="K106" s="155"/>
      <c r="L106" s="155"/>
      <c r="M106" s="155"/>
      <c r="N106" s="155"/>
      <c r="O106" s="155"/>
      <c r="P106" s="155"/>
      <c r="Q106" s="28"/>
      <c r="R106" s="29"/>
    </row>
    <row r="107" spans="2:18" s="1" customFormat="1" ht="36.950000000000003" customHeight="1" x14ac:dyDescent="0.3">
      <c r="B107" s="27"/>
      <c r="C107" s="61" t="s">
        <v>115</v>
      </c>
      <c r="D107" s="28"/>
      <c r="E107" s="28"/>
      <c r="F107" s="176" t="str">
        <f>F7</f>
        <v>2016-212-06 - Parkové úpravy</v>
      </c>
      <c r="G107" s="155"/>
      <c r="H107" s="155"/>
      <c r="I107" s="155"/>
      <c r="J107" s="155"/>
      <c r="K107" s="155"/>
      <c r="L107" s="155"/>
      <c r="M107" s="155"/>
      <c r="N107" s="155"/>
      <c r="O107" s="155"/>
      <c r="P107" s="155"/>
      <c r="Q107" s="28"/>
      <c r="R107" s="29"/>
    </row>
    <row r="108" spans="2:18" s="1" customFormat="1" ht="6.95" customHeight="1" x14ac:dyDescent="0.3">
      <c r="B108" s="27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9"/>
    </row>
    <row r="109" spans="2:18" s="1" customFormat="1" ht="18" customHeight="1" x14ac:dyDescent="0.3">
      <c r="B109" s="27"/>
      <c r="C109" s="24" t="s">
        <v>21</v>
      </c>
      <c r="D109" s="28"/>
      <c r="E109" s="28"/>
      <c r="F109" s="22" t="str">
        <f>F9</f>
        <v>Nad Studánkou, parc.č. 379/1 a 379/2, Světice</v>
      </c>
      <c r="G109" s="28"/>
      <c r="H109" s="28"/>
      <c r="I109" s="28"/>
      <c r="J109" s="28"/>
      <c r="K109" s="24" t="s">
        <v>23</v>
      </c>
      <c r="L109" s="28"/>
      <c r="M109" s="207" t="str">
        <f>IF(O9="","",O9)</f>
        <v>19. 12. 2016</v>
      </c>
      <c r="N109" s="155"/>
      <c r="O109" s="155"/>
      <c r="P109" s="155"/>
      <c r="Q109" s="28"/>
      <c r="R109" s="29"/>
    </row>
    <row r="110" spans="2:18" s="1" customFormat="1" ht="6.95" customHeight="1" x14ac:dyDescent="0.3">
      <c r="B110" s="27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9"/>
    </row>
    <row r="111" spans="2:18" s="1" customFormat="1" ht="15" x14ac:dyDescent="0.3">
      <c r="B111" s="27"/>
      <c r="C111" s="24" t="s">
        <v>27</v>
      </c>
      <c r="D111" s="28"/>
      <c r="E111" s="28"/>
      <c r="F111" s="22" t="str">
        <f>E12</f>
        <v>Obec Světice, U Hřiště 151, Světice, 251 01 Říčany</v>
      </c>
      <c r="G111" s="28"/>
      <c r="H111" s="28"/>
      <c r="I111" s="28"/>
      <c r="J111" s="28"/>
      <c r="K111" s="24" t="s">
        <v>34</v>
      </c>
      <c r="L111" s="28"/>
      <c r="M111" s="186" t="str">
        <f>E18</f>
        <v>BML, spol. s r. o.Třebohostická 14, Praha 10</v>
      </c>
      <c r="N111" s="155"/>
      <c r="O111" s="155"/>
      <c r="P111" s="155"/>
      <c r="Q111" s="155"/>
      <c r="R111" s="29"/>
    </row>
    <row r="112" spans="2:18" s="1" customFormat="1" ht="14.45" customHeight="1" x14ac:dyDescent="0.3">
      <c r="B112" s="27"/>
      <c r="C112" s="24" t="s">
        <v>32</v>
      </c>
      <c r="D112" s="28"/>
      <c r="E112" s="28"/>
      <c r="F112" s="22" t="str">
        <f>IF(E15="","",E15)</f>
        <v xml:space="preserve"> </v>
      </c>
      <c r="G112" s="28"/>
      <c r="H112" s="28"/>
      <c r="I112" s="28"/>
      <c r="J112" s="28"/>
      <c r="K112" s="24" t="s">
        <v>38</v>
      </c>
      <c r="L112" s="28"/>
      <c r="M112" s="186" t="str">
        <f>E21</f>
        <v>Ing. Dana Mlejnková</v>
      </c>
      <c r="N112" s="155"/>
      <c r="O112" s="155"/>
      <c r="P112" s="155"/>
      <c r="Q112" s="155"/>
      <c r="R112" s="29"/>
    </row>
    <row r="113" spans="2:65" s="1" customFormat="1" ht="10.35" customHeight="1" x14ac:dyDescent="0.3">
      <c r="B113" s="27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9"/>
    </row>
    <row r="114" spans="2:65" s="8" customFormat="1" ht="29.25" customHeight="1" x14ac:dyDescent="0.3">
      <c r="B114" s="113"/>
      <c r="C114" s="114" t="s">
        <v>133</v>
      </c>
      <c r="D114" s="115" t="s">
        <v>134</v>
      </c>
      <c r="E114" s="115" t="s">
        <v>64</v>
      </c>
      <c r="F114" s="208" t="s">
        <v>135</v>
      </c>
      <c r="G114" s="209"/>
      <c r="H114" s="209"/>
      <c r="I114" s="209"/>
      <c r="J114" s="115" t="s">
        <v>136</v>
      </c>
      <c r="K114" s="115" t="s">
        <v>137</v>
      </c>
      <c r="L114" s="210" t="s">
        <v>138</v>
      </c>
      <c r="M114" s="209"/>
      <c r="N114" s="208" t="s">
        <v>121</v>
      </c>
      <c r="O114" s="209"/>
      <c r="P114" s="209"/>
      <c r="Q114" s="211"/>
      <c r="R114" s="116"/>
      <c r="T114" s="68" t="s">
        <v>139</v>
      </c>
      <c r="U114" s="69" t="s">
        <v>46</v>
      </c>
      <c r="V114" s="69" t="s">
        <v>140</v>
      </c>
      <c r="W114" s="69" t="s">
        <v>141</v>
      </c>
      <c r="X114" s="69" t="s">
        <v>142</v>
      </c>
      <c r="Y114" s="69" t="s">
        <v>143</v>
      </c>
      <c r="Z114" s="69" t="s">
        <v>144</v>
      </c>
      <c r="AA114" s="70" t="s">
        <v>145</v>
      </c>
    </row>
    <row r="115" spans="2:65" s="1" customFormat="1" ht="29.25" customHeight="1" x14ac:dyDescent="0.35">
      <c r="B115" s="27"/>
      <c r="C115" s="72" t="s">
        <v>117</v>
      </c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189">
        <f>BK115</f>
        <v>121839.58999999998</v>
      </c>
      <c r="O115" s="190"/>
      <c r="P115" s="190"/>
      <c r="Q115" s="190"/>
      <c r="R115" s="29"/>
      <c r="T115" s="71"/>
      <c r="U115" s="43"/>
      <c r="V115" s="43"/>
      <c r="W115" s="117">
        <f>W116</f>
        <v>267.33743299999998</v>
      </c>
      <c r="X115" s="43"/>
      <c r="Y115" s="117">
        <f>Y116</f>
        <v>3.7305829000000004</v>
      </c>
      <c r="Z115" s="43"/>
      <c r="AA115" s="118">
        <f>AA116</f>
        <v>0</v>
      </c>
      <c r="AT115" s="13" t="s">
        <v>81</v>
      </c>
      <c r="AU115" s="13" t="s">
        <v>123</v>
      </c>
      <c r="BK115" s="119">
        <f>BK116</f>
        <v>121839.58999999998</v>
      </c>
    </row>
    <row r="116" spans="2:65" s="9" customFormat="1" ht="37.35" customHeight="1" x14ac:dyDescent="0.35">
      <c r="B116" s="120"/>
      <c r="C116" s="121"/>
      <c r="D116" s="122" t="s">
        <v>313</v>
      </c>
      <c r="E116" s="122"/>
      <c r="F116" s="122"/>
      <c r="G116" s="122"/>
      <c r="H116" s="122"/>
      <c r="I116" s="122"/>
      <c r="J116" s="122"/>
      <c r="K116" s="122"/>
      <c r="L116" s="122"/>
      <c r="M116" s="122"/>
      <c r="N116" s="191">
        <f>BK116</f>
        <v>121839.58999999998</v>
      </c>
      <c r="O116" s="192"/>
      <c r="P116" s="192"/>
      <c r="Q116" s="192"/>
      <c r="R116" s="123"/>
      <c r="T116" s="124"/>
      <c r="U116" s="121"/>
      <c r="V116" s="121"/>
      <c r="W116" s="125">
        <f>W117+W125+W148+W153+W160</f>
        <v>267.33743299999998</v>
      </c>
      <c r="X116" s="121"/>
      <c r="Y116" s="125">
        <f>Y117+Y125+Y148+Y153+Y160</f>
        <v>3.7305829000000004</v>
      </c>
      <c r="Z116" s="121"/>
      <c r="AA116" s="126">
        <f>AA117+AA125+AA148+AA153+AA160</f>
        <v>0</v>
      </c>
      <c r="AR116" s="127" t="s">
        <v>20</v>
      </c>
      <c r="AT116" s="128" t="s">
        <v>81</v>
      </c>
      <c r="AU116" s="128" t="s">
        <v>82</v>
      </c>
      <c r="AY116" s="127" t="s">
        <v>146</v>
      </c>
      <c r="BK116" s="129">
        <f>BK117+BK125+BK148+BK153+BK160</f>
        <v>121839.58999999998</v>
      </c>
    </row>
    <row r="117" spans="2:65" s="9" customFormat="1" ht="19.899999999999999" customHeight="1" x14ac:dyDescent="0.3">
      <c r="B117" s="120"/>
      <c r="C117" s="121"/>
      <c r="D117" s="130" t="s">
        <v>454</v>
      </c>
      <c r="E117" s="130"/>
      <c r="F117" s="130"/>
      <c r="G117" s="130"/>
      <c r="H117" s="130"/>
      <c r="I117" s="130"/>
      <c r="J117" s="130"/>
      <c r="K117" s="130"/>
      <c r="L117" s="130"/>
      <c r="M117" s="130"/>
      <c r="N117" s="193">
        <f>BK117</f>
        <v>30581.64</v>
      </c>
      <c r="O117" s="194"/>
      <c r="P117" s="194"/>
      <c r="Q117" s="194"/>
      <c r="R117" s="123"/>
      <c r="T117" s="124"/>
      <c r="U117" s="121"/>
      <c r="V117" s="121"/>
      <c r="W117" s="125">
        <f>SUM(W118:W124)</f>
        <v>116.964</v>
      </c>
      <c r="X117" s="121"/>
      <c r="Y117" s="125">
        <f>SUM(Y118:Y124)</f>
        <v>2.052E-4</v>
      </c>
      <c r="Z117" s="121"/>
      <c r="AA117" s="126">
        <f>SUM(AA118:AA124)</f>
        <v>0</v>
      </c>
      <c r="AR117" s="127" t="s">
        <v>20</v>
      </c>
      <c r="AT117" s="128" t="s">
        <v>81</v>
      </c>
      <c r="AU117" s="128" t="s">
        <v>20</v>
      </c>
      <c r="AY117" s="127" t="s">
        <v>146</v>
      </c>
      <c r="BK117" s="129">
        <f>SUM(BK118:BK124)</f>
        <v>30581.64</v>
      </c>
    </row>
    <row r="118" spans="2:65" s="1" customFormat="1" ht="31.5" customHeight="1" x14ac:dyDescent="0.3">
      <c r="B118" s="131"/>
      <c r="C118" s="132" t="s">
        <v>20</v>
      </c>
      <c r="D118" s="132" t="s">
        <v>147</v>
      </c>
      <c r="E118" s="133" t="s">
        <v>458</v>
      </c>
      <c r="F118" s="200" t="s">
        <v>459</v>
      </c>
      <c r="G118" s="201"/>
      <c r="H118" s="201"/>
      <c r="I118" s="201"/>
      <c r="J118" s="134" t="s">
        <v>190</v>
      </c>
      <c r="K118" s="135">
        <v>684</v>
      </c>
      <c r="L118" s="202">
        <v>23.5</v>
      </c>
      <c r="M118" s="201"/>
      <c r="N118" s="202">
        <f t="shared" ref="N118:N124" si="0">ROUND(L118*K118,2)</f>
        <v>16074</v>
      </c>
      <c r="O118" s="201"/>
      <c r="P118" s="201"/>
      <c r="Q118" s="201"/>
      <c r="R118" s="136"/>
      <c r="T118" s="137" t="s">
        <v>3</v>
      </c>
      <c r="U118" s="36" t="s">
        <v>47</v>
      </c>
      <c r="V118" s="138">
        <v>9.5000000000000001E-2</v>
      </c>
      <c r="W118" s="138">
        <f t="shared" ref="W118:W124" si="1">V118*K118</f>
        <v>64.98</v>
      </c>
      <c r="X118" s="138">
        <v>0</v>
      </c>
      <c r="Y118" s="138">
        <f t="shared" ref="Y118:Y124" si="2">X118*K118</f>
        <v>0</v>
      </c>
      <c r="Z118" s="138">
        <v>0</v>
      </c>
      <c r="AA118" s="139">
        <f t="shared" ref="AA118:AA124" si="3">Z118*K118</f>
        <v>0</v>
      </c>
      <c r="AR118" s="13" t="s">
        <v>151</v>
      </c>
      <c r="AT118" s="13" t="s">
        <v>147</v>
      </c>
      <c r="AU118" s="13" t="s">
        <v>113</v>
      </c>
      <c r="AY118" s="13" t="s">
        <v>146</v>
      </c>
      <c r="BE118" s="140">
        <f t="shared" ref="BE118:BE124" si="4">IF(U118="základní",N118,0)</f>
        <v>16074</v>
      </c>
      <c r="BF118" s="140">
        <f t="shared" ref="BF118:BF124" si="5">IF(U118="snížená",N118,0)</f>
        <v>0</v>
      </c>
      <c r="BG118" s="140">
        <f t="shared" ref="BG118:BG124" si="6">IF(U118="zákl. přenesená",N118,0)</f>
        <v>0</v>
      </c>
      <c r="BH118" s="140">
        <f t="shared" ref="BH118:BH124" si="7">IF(U118="sníž. přenesená",N118,0)</f>
        <v>0</v>
      </c>
      <c r="BI118" s="140">
        <f t="shared" ref="BI118:BI124" si="8">IF(U118="nulová",N118,0)</f>
        <v>0</v>
      </c>
      <c r="BJ118" s="13" t="s">
        <v>20</v>
      </c>
      <c r="BK118" s="140">
        <f t="shared" ref="BK118:BK124" si="9">ROUND(L118*K118,2)</f>
        <v>16074</v>
      </c>
      <c r="BL118" s="13" t="s">
        <v>151</v>
      </c>
      <c r="BM118" s="13" t="s">
        <v>460</v>
      </c>
    </row>
    <row r="119" spans="2:65" s="1" customFormat="1" ht="22.5" customHeight="1" x14ac:dyDescent="0.3">
      <c r="B119" s="131"/>
      <c r="C119" s="132" t="s">
        <v>113</v>
      </c>
      <c r="D119" s="132" t="s">
        <v>147</v>
      </c>
      <c r="E119" s="133" t="s">
        <v>461</v>
      </c>
      <c r="F119" s="200" t="s">
        <v>462</v>
      </c>
      <c r="G119" s="201"/>
      <c r="H119" s="201"/>
      <c r="I119" s="201"/>
      <c r="J119" s="134" t="s">
        <v>190</v>
      </c>
      <c r="K119" s="135">
        <v>684</v>
      </c>
      <c r="L119" s="202">
        <v>4.9800000000000004</v>
      </c>
      <c r="M119" s="201"/>
      <c r="N119" s="202">
        <f t="shared" si="0"/>
        <v>3406.32</v>
      </c>
      <c r="O119" s="201"/>
      <c r="P119" s="201"/>
      <c r="Q119" s="201"/>
      <c r="R119" s="136"/>
      <c r="T119" s="137" t="s">
        <v>3</v>
      </c>
      <c r="U119" s="36" t="s">
        <v>47</v>
      </c>
      <c r="V119" s="138">
        <v>1.2999999999999999E-2</v>
      </c>
      <c r="W119" s="138">
        <f t="shared" si="1"/>
        <v>8.8919999999999995</v>
      </c>
      <c r="X119" s="138">
        <v>0</v>
      </c>
      <c r="Y119" s="138">
        <f t="shared" si="2"/>
        <v>0</v>
      </c>
      <c r="Z119" s="138">
        <v>0</v>
      </c>
      <c r="AA119" s="139">
        <f t="shared" si="3"/>
        <v>0</v>
      </c>
      <c r="AR119" s="13" t="s">
        <v>151</v>
      </c>
      <c r="AT119" s="13" t="s">
        <v>147</v>
      </c>
      <c r="AU119" s="13" t="s">
        <v>113</v>
      </c>
      <c r="AY119" s="13" t="s">
        <v>146</v>
      </c>
      <c r="BE119" s="140">
        <f t="shared" si="4"/>
        <v>3406.32</v>
      </c>
      <c r="BF119" s="140">
        <f t="shared" si="5"/>
        <v>0</v>
      </c>
      <c r="BG119" s="140">
        <f t="shared" si="6"/>
        <v>0</v>
      </c>
      <c r="BH119" s="140">
        <f t="shared" si="7"/>
        <v>0</v>
      </c>
      <c r="BI119" s="140">
        <f t="shared" si="8"/>
        <v>0</v>
      </c>
      <c r="BJ119" s="13" t="s">
        <v>20</v>
      </c>
      <c r="BK119" s="140">
        <f t="shared" si="9"/>
        <v>3406.32</v>
      </c>
      <c r="BL119" s="13" t="s">
        <v>151</v>
      </c>
      <c r="BM119" s="13" t="s">
        <v>463</v>
      </c>
    </row>
    <row r="120" spans="2:65" s="1" customFormat="1" ht="31.5" customHeight="1" x14ac:dyDescent="0.3">
      <c r="B120" s="131"/>
      <c r="C120" s="132" t="s">
        <v>156</v>
      </c>
      <c r="D120" s="132" t="s">
        <v>147</v>
      </c>
      <c r="E120" s="133" t="s">
        <v>464</v>
      </c>
      <c r="F120" s="200" t="s">
        <v>465</v>
      </c>
      <c r="G120" s="201"/>
      <c r="H120" s="201"/>
      <c r="I120" s="201"/>
      <c r="J120" s="134" t="s">
        <v>190</v>
      </c>
      <c r="K120" s="135">
        <v>684</v>
      </c>
      <c r="L120" s="202">
        <v>9.9600000000000009</v>
      </c>
      <c r="M120" s="201"/>
      <c r="N120" s="202">
        <f t="shared" si="0"/>
        <v>6812.64</v>
      </c>
      <c r="O120" s="201"/>
      <c r="P120" s="201"/>
      <c r="Q120" s="201"/>
      <c r="R120" s="136"/>
      <c r="T120" s="137" t="s">
        <v>3</v>
      </c>
      <c r="U120" s="36" t="s">
        <v>47</v>
      </c>
      <c r="V120" s="138">
        <v>4.2000000000000003E-2</v>
      </c>
      <c r="W120" s="138">
        <f t="shared" si="1"/>
        <v>28.728000000000002</v>
      </c>
      <c r="X120" s="138">
        <v>0</v>
      </c>
      <c r="Y120" s="138">
        <f t="shared" si="2"/>
        <v>0</v>
      </c>
      <c r="Z120" s="138">
        <v>0</v>
      </c>
      <c r="AA120" s="139">
        <f t="shared" si="3"/>
        <v>0</v>
      </c>
      <c r="AR120" s="13" t="s">
        <v>151</v>
      </c>
      <c r="AT120" s="13" t="s">
        <v>147</v>
      </c>
      <c r="AU120" s="13" t="s">
        <v>113</v>
      </c>
      <c r="AY120" s="13" t="s">
        <v>146</v>
      </c>
      <c r="BE120" s="140">
        <f t="shared" si="4"/>
        <v>6812.64</v>
      </c>
      <c r="BF120" s="140">
        <f t="shared" si="5"/>
        <v>0</v>
      </c>
      <c r="BG120" s="140">
        <f t="shared" si="6"/>
        <v>0</v>
      </c>
      <c r="BH120" s="140">
        <f t="shared" si="7"/>
        <v>0</v>
      </c>
      <c r="BI120" s="140">
        <f t="shared" si="8"/>
        <v>0</v>
      </c>
      <c r="BJ120" s="13" t="s">
        <v>20</v>
      </c>
      <c r="BK120" s="140">
        <f t="shared" si="9"/>
        <v>6812.64</v>
      </c>
      <c r="BL120" s="13" t="s">
        <v>151</v>
      </c>
      <c r="BM120" s="13" t="s">
        <v>466</v>
      </c>
    </row>
    <row r="121" spans="2:65" s="1" customFormat="1" ht="31.5" customHeight="1" x14ac:dyDescent="0.3">
      <c r="B121" s="131"/>
      <c r="C121" s="132" t="s">
        <v>151</v>
      </c>
      <c r="D121" s="132" t="s">
        <v>147</v>
      </c>
      <c r="E121" s="133" t="s">
        <v>467</v>
      </c>
      <c r="F121" s="200" t="s">
        <v>468</v>
      </c>
      <c r="G121" s="201"/>
      <c r="H121" s="201"/>
      <c r="I121" s="201"/>
      <c r="J121" s="134" t="s">
        <v>190</v>
      </c>
      <c r="K121" s="135">
        <v>684</v>
      </c>
      <c r="L121" s="202">
        <v>0.87</v>
      </c>
      <c r="M121" s="201"/>
      <c r="N121" s="202">
        <f t="shared" si="0"/>
        <v>595.08000000000004</v>
      </c>
      <c r="O121" s="201"/>
      <c r="P121" s="201"/>
      <c r="Q121" s="201"/>
      <c r="R121" s="136"/>
      <c r="T121" s="137" t="s">
        <v>3</v>
      </c>
      <c r="U121" s="36" t="s">
        <v>47</v>
      </c>
      <c r="V121" s="138">
        <v>1E-3</v>
      </c>
      <c r="W121" s="138">
        <f t="shared" si="1"/>
        <v>0.68400000000000005</v>
      </c>
      <c r="X121" s="138">
        <v>0</v>
      </c>
      <c r="Y121" s="138">
        <f t="shared" si="2"/>
        <v>0</v>
      </c>
      <c r="Z121" s="138">
        <v>0</v>
      </c>
      <c r="AA121" s="139">
        <f t="shared" si="3"/>
        <v>0</v>
      </c>
      <c r="AR121" s="13" t="s">
        <v>151</v>
      </c>
      <c r="AT121" s="13" t="s">
        <v>147</v>
      </c>
      <c r="AU121" s="13" t="s">
        <v>113</v>
      </c>
      <c r="AY121" s="13" t="s">
        <v>146</v>
      </c>
      <c r="BE121" s="140">
        <f t="shared" si="4"/>
        <v>595.08000000000004</v>
      </c>
      <c r="BF121" s="140">
        <f t="shared" si="5"/>
        <v>0</v>
      </c>
      <c r="BG121" s="140">
        <f t="shared" si="6"/>
        <v>0</v>
      </c>
      <c r="BH121" s="140">
        <f t="shared" si="7"/>
        <v>0</v>
      </c>
      <c r="BI121" s="140">
        <f t="shared" si="8"/>
        <v>0</v>
      </c>
      <c r="BJ121" s="13" t="s">
        <v>20</v>
      </c>
      <c r="BK121" s="140">
        <f t="shared" si="9"/>
        <v>595.08000000000004</v>
      </c>
      <c r="BL121" s="13" t="s">
        <v>151</v>
      </c>
      <c r="BM121" s="13" t="s">
        <v>469</v>
      </c>
    </row>
    <row r="122" spans="2:65" s="1" customFormat="1" ht="22.5" customHeight="1" x14ac:dyDescent="0.3">
      <c r="B122" s="131"/>
      <c r="C122" s="132" t="s">
        <v>163</v>
      </c>
      <c r="D122" s="132" t="s">
        <v>147</v>
      </c>
      <c r="E122" s="133" t="s">
        <v>470</v>
      </c>
      <c r="F122" s="200" t="s">
        <v>471</v>
      </c>
      <c r="G122" s="201"/>
      <c r="H122" s="201"/>
      <c r="I122" s="201"/>
      <c r="J122" s="134" t="s">
        <v>190</v>
      </c>
      <c r="K122" s="135">
        <v>684</v>
      </c>
      <c r="L122" s="202">
        <v>0.63</v>
      </c>
      <c r="M122" s="201"/>
      <c r="N122" s="202">
        <f t="shared" si="0"/>
        <v>430.92</v>
      </c>
      <c r="O122" s="201"/>
      <c r="P122" s="201"/>
      <c r="Q122" s="201"/>
      <c r="R122" s="136"/>
      <c r="T122" s="137" t="s">
        <v>3</v>
      </c>
      <c r="U122" s="36" t="s">
        <v>47</v>
      </c>
      <c r="V122" s="138">
        <v>1E-3</v>
      </c>
      <c r="W122" s="138">
        <f t="shared" si="1"/>
        <v>0.68400000000000005</v>
      </c>
      <c r="X122" s="138">
        <v>0</v>
      </c>
      <c r="Y122" s="138">
        <f t="shared" si="2"/>
        <v>0</v>
      </c>
      <c r="Z122" s="138">
        <v>0</v>
      </c>
      <c r="AA122" s="139">
        <f t="shared" si="3"/>
        <v>0</v>
      </c>
      <c r="AR122" s="13" t="s">
        <v>151</v>
      </c>
      <c r="AT122" s="13" t="s">
        <v>147</v>
      </c>
      <c r="AU122" s="13" t="s">
        <v>113</v>
      </c>
      <c r="AY122" s="13" t="s">
        <v>146</v>
      </c>
      <c r="BE122" s="140">
        <f t="shared" si="4"/>
        <v>430.92</v>
      </c>
      <c r="BF122" s="140">
        <f t="shared" si="5"/>
        <v>0</v>
      </c>
      <c r="BG122" s="140">
        <f t="shared" si="6"/>
        <v>0</v>
      </c>
      <c r="BH122" s="140">
        <f t="shared" si="7"/>
        <v>0</v>
      </c>
      <c r="BI122" s="140">
        <f t="shared" si="8"/>
        <v>0</v>
      </c>
      <c r="BJ122" s="13" t="s">
        <v>20</v>
      </c>
      <c r="BK122" s="140">
        <f t="shared" si="9"/>
        <v>430.92</v>
      </c>
      <c r="BL122" s="13" t="s">
        <v>151</v>
      </c>
      <c r="BM122" s="13" t="s">
        <v>472</v>
      </c>
    </row>
    <row r="123" spans="2:65" s="1" customFormat="1" ht="22.5" customHeight="1" x14ac:dyDescent="0.3">
      <c r="B123" s="131"/>
      <c r="C123" s="132" t="s">
        <v>167</v>
      </c>
      <c r="D123" s="132" t="s">
        <v>147</v>
      </c>
      <c r="E123" s="133" t="s">
        <v>473</v>
      </c>
      <c r="F123" s="200" t="s">
        <v>474</v>
      </c>
      <c r="G123" s="201"/>
      <c r="H123" s="201"/>
      <c r="I123" s="201"/>
      <c r="J123" s="134" t="s">
        <v>190</v>
      </c>
      <c r="K123" s="135">
        <v>684</v>
      </c>
      <c r="L123" s="202">
        <v>3</v>
      </c>
      <c r="M123" s="201"/>
      <c r="N123" s="202">
        <f t="shared" si="0"/>
        <v>2052</v>
      </c>
      <c r="O123" s="201"/>
      <c r="P123" s="201"/>
      <c r="Q123" s="201"/>
      <c r="R123" s="136"/>
      <c r="T123" s="137" t="s">
        <v>3</v>
      </c>
      <c r="U123" s="36" t="s">
        <v>47</v>
      </c>
      <c r="V123" s="138">
        <v>1.4999999999999999E-2</v>
      </c>
      <c r="W123" s="138">
        <f t="shared" si="1"/>
        <v>10.26</v>
      </c>
      <c r="X123" s="138">
        <v>0</v>
      </c>
      <c r="Y123" s="138">
        <f t="shared" si="2"/>
        <v>0</v>
      </c>
      <c r="Z123" s="138">
        <v>0</v>
      </c>
      <c r="AA123" s="139">
        <f t="shared" si="3"/>
        <v>0</v>
      </c>
      <c r="AR123" s="13" t="s">
        <v>151</v>
      </c>
      <c r="AT123" s="13" t="s">
        <v>147</v>
      </c>
      <c r="AU123" s="13" t="s">
        <v>113</v>
      </c>
      <c r="AY123" s="13" t="s">
        <v>146</v>
      </c>
      <c r="BE123" s="140">
        <f t="shared" si="4"/>
        <v>2052</v>
      </c>
      <c r="BF123" s="140">
        <f t="shared" si="5"/>
        <v>0</v>
      </c>
      <c r="BG123" s="140">
        <f t="shared" si="6"/>
        <v>0</v>
      </c>
      <c r="BH123" s="140">
        <f t="shared" si="7"/>
        <v>0</v>
      </c>
      <c r="BI123" s="140">
        <f t="shared" si="8"/>
        <v>0</v>
      </c>
      <c r="BJ123" s="13" t="s">
        <v>20</v>
      </c>
      <c r="BK123" s="140">
        <f t="shared" si="9"/>
        <v>2052</v>
      </c>
      <c r="BL123" s="13" t="s">
        <v>151</v>
      </c>
      <c r="BM123" s="13" t="s">
        <v>475</v>
      </c>
    </row>
    <row r="124" spans="2:65" s="1" customFormat="1" ht="44.25" customHeight="1" x14ac:dyDescent="0.3">
      <c r="B124" s="131"/>
      <c r="C124" s="132" t="s">
        <v>171</v>
      </c>
      <c r="D124" s="132" t="s">
        <v>147</v>
      </c>
      <c r="E124" s="133" t="s">
        <v>476</v>
      </c>
      <c r="F124" s="200" t="s">
        <v>477</v>
      </c>
      <c r="G124" s="201"/>
      <c r="H124" s="201"/>
      <c r="I124" s="201"/>
      <c r="J124" s="134" t="s">
        <v>190</v>
      </c>
      <c r="K124" s="135">
        <v>684</v>
      </c>
      <c r="L124" s="202">
        <v>1.77</v>
      </c>
      <c r="M124" s="201"/>
      <c r="N124" s="202">
        <f t="shared" si="0"/>
        <v>1210.68</v>
      </c>
      <c r="O124" s="201"/>
      <c r="P124" s="201"/>
      <c r="Q124" s="201"/>
      <c r="R124" s="136"/>
      <c r="T124" s="137" t="s">
        <v>3</v>
      </c>
      <c r="U124" s="36" t="s">
        <v>47</v>
      </c>
      <c r="V124" s="138">
        <v>4.0000000000000001E-3</v>
      </c>
      <c r="W124" s="138">
        <f t="shared" si="1"/>
        <v>2.7360000000000002</v>
      </c>
      <c r="X124" s="138">
        <v>2.9999999999999999E-7</v>
      </c>
      <c r="Y124" s="138">
        <f t="shared" si="2"/>
        <v>2.052E-4</v>
      </c>
      <c r="Z124" s="138">
        <v>0</v>
      </c>
      <c r="AA124" s="139">
        <f t="shared" si="3"/>
        <v>0</v>
      </c>
      <c r="AR124" s="13" t="s">
        <v>151</v>
      </c>
      <c r="AT124" s="13" t="s">
        <v>147</v>
      </c>
      <c r="AU124" s="13" t="s">
        <v>113</v>
      </c>
      <c r="AY124" s="13" t="s">
        <v>146</v>
      </c>
      <c r="BE124" s="140">
        <f t="shared" si="4"/>
        <v>1210.68</v>
      </c>
      <c r="BF124" s="140">
        <f t="shared" si="5"/>
        <v>0</v>
      </c>
      <c r="BG124" s="140">
        <f t="shared" si="6"/>
        <v>0</v>
      </c>
      <c r="BH124" s="140">
        <f t="shared" si="7"/>
        <v>0</v>
      </c>
      <c r="BI124" s="140">
        <f t="shared" si="8"/>
        <v>0</v>
      </c>
      <c r="BJ124" s="13" t="s">
        <v>20</v>
      </c>
      <c r="BK124" s="140">
        <f t="shared" si="9"/>
        <v>1210.68</v>
      </c>
      <c r="BL124" s="13" t="s">
        <v>151</v>
      </c>
      <c r="BM124" s="13" t="s">
        <v>478</v>
      </c>
    </row>
    <row r="125" spans="2:65" s="9" customFormat="1" ht="29.85" customHeight="1" x14ac:dyDescent="0.3">
      <c r="B125" s="120"/>
      <c r="C125" s="121"/>
      <c r="D125" s="130" t="s">
        <v>455</v>
      </c>
      <c r="E125" s="130"/>
      <c r="F125" s="130"/>
      <c r="G125" s="130"/>
      <c r="H125" s="130"/>
      <c r="I125" s="130"/>
      <c r="J125" s="130"/>
      <c r="K125" s="130"/>
      <c r="L125" s="130"/>
      <c r="M125" s="130"/>
      <c r="N125" s="195">
        <f>BK125</f>
        <v>52520.26</v>
      </c>
      <c r="O125" s="196"/>
      <c r="P125" s="196"/>
      <c r="Q125" s="196"/>
      <c r="R125" s="123"/>
      <c r="T125" s="124"/>
      <c r="U125" s="121"/>
      <c r="V125" s="121"/>
      <c r="W125" s="125">
        <f>SUM(W126:W147)</f>
        <v>74.512240000000006</v>
      </c>
      <c r="X125" s="121"/>
      <c r="Y125" s="125">
        <f>SUM(Y126:Y147)</f>
        <v>0.06</v>
      </c>
      <c r="Z125" s="121"/>
      <c r="AA125" s="126">
        <f>SUM(AA126:AA147)</f>
        <v>0</v>
      </c>
      <c r="AR125" s="127" t="s">
        <v>20</v>
      </c>
      <c r="AT125" s="128" t="s">
        <v>81</v>
      </c>
      <c r="AU125" s="128" t="s">
        <v>20</v>
      </c>
      <c r="AY125" s="127" t="s">
        <v>146</v>
      </c>
      <c r="BK125" s="129">
        <f>SUM(BK126:BK147)</f>
        <v>52520.26</v>
      </c>
    </row>
    <row r="126" spans="2:65" s="1" customFormat="1" ht="31.5" customHeight="1" x14ac:dyDescent="0.3">
      <c r="B126" s="131"/>
      <c r="C126" s="132" t="s">
        <v>175</v>
      </c>
      <c r="D126" s="132" t="s">
        <v>147</v>
      </c>
      <c r="E126" s="133" t="s">
        <v>479</v>
      </c>
      <c r="F126" s="200" t="s">
        <v>480</v>
      </c>
      <c r="G126" s="201"/>
      <c r="H126" s="201"/>
      <c r="I126" s="201"/>
      <c r="J126" s="134" t="s">
        <v>190</v>
      </c>
      <c r="K126" s="135">
        <v>33.119999999999997</v>
      </c>
      <c r="L126" s="202">
        <v>12.2</v>
      </c>
      <c r="M126" s="201"/>
      <c r="N126" s="202">
        <f t="shared" ref="N126:N147" si="10">ROUND(L126*K126,2)</f>
        <v>404.06</v>
      </c>
      <c r="O126" s="201"/>
      <c r="P126" s="201"/>
      <c r="Q126" s="201"/>
      <c r="R126" s="136"/>
      <c r="T126" s="137" t="s">
        <v>3</v>
      </c>
      <c r="U126" s="36" t="s">
        <v>47</v>
      </c>
      <c r="V126" s="138">
        <v>5.1999999999999998E-2</v>
      </c>
      <c r="W126" s="138">
        <f t="shared" ref="W126:W147" si="11">V126*K126</f>
        <v>1.7222399999999998</v>
      </c>
      <c r="X126" s="138">
        <v>0</v>
      </c>
      <c r="Y126" s="138">
        <f t="shared" ref="Y126:Y147" si="12">X126*K126</f>
        <v>0</v>
      </c>
      <c r="Z126" s="138">
        <v>0</v>
      </c>
      <c r="AA126" s="139">
        <f t="shared" ref="AA126:AA147" si="13">Z126*K126</f>
        <v>0</v>
      </c>
      <c r="AR126" s="13" t="s">
        <v>151</v>
      </c>
      <c r="AT126" s="13" t="s">
        <v>147</v>
      </c>
      <c r="AU126" s="13" t="s">
        <v>113</v>
      </c>
      <c r="AY126" s="13" t="s">
        <v>146</v>
      </c>
      <c r="BE126" s="140">
        <f t="shared" ref="BE126:BE147" si="14">IF(U126="základní",N126,0)</f>
        <v>404.06</v>
      </c>
      <c r="BF126" s="140">
        <f t="shared" ref="BF126:BF147" si="15">IF(U126="snížená",N126,0)</f>
        <v>0</v>
      </c>
      <c r="BG126" s="140">
        <f t="shared" ref="BG126:BG147" si="16">IF(U126="zákl. přenesená",N126,0)</f>
        <v>0</v>
      </c>
      <c r="BH126" s="140">
        <f t="shared" ref="BH126:BH147" si="17">IF(U126="sníž. přenesená",N126,0)</f>
        <v>0</v>
      </c>
      <c r="BI126" s="140">
        <f t="shared" ref="BI126:BI147" si="18">IF(U126="nulová",N126,0)</f>
        <v>0</v>
      </c>
      <c r="BJ126" s="13" t="s">
        <v>20</v>
      </c>
      <c r="BK126" s="140">
        <f t="shared" ref="BK126:BK147" si="19">ROUND(L126*K126,2)</f>
        <v>404.06</v>
      </c>
      <c r="BL126" s="13" t="s">
        <v>151</v>
      </c>
      <c r="BM126" s="13" t="s">
        <v>481</v>
      </c>
    </row>
    <row r="127" spans="2:65" s="1" customFormat="1" ht="44.25" customHeight="1" x14ac:dyDescent="0.3">
      <c r="B127" s="131"/>
      <c r="C127" s="132" t="s">
        <v>179</v>
      </c>
      <c r="D127" s="132" t="s">
        <v>147</v>
      </c>
      <c r="E127" s="133" t="s">
        <v>482</v>
      </c>
      <c r="F127" s="200" t="s">
        <v>483</v>
      </c>
      <c r="G127" s="201"/>
      <c r="H127" s="201"/>
      <c r="I127" s="201"/>
      <c r="J127" s="134" t="s">
        <v>215</v>
      </c>
      <c r="K127" s="135">
        <v>96</v>
      </c>
      <c r="L127" s="202">
        <v>57</v>
      </c>
      <c r="M127" s="201"/>
      <c r="N127" s="202">
        <f t="shared" si="10"/>
        <v>5472</v>
      </c>
      <c r="O127" s="201"/>
      <c r="P127" s="201"/>
      <c r="Q127" s="201"/>
      <c r="R127" s="136"/>
      <c r="T127" s="137" t="s">
        <v>3</v>
      </c>
      <c r="U127" s="36" t="s">
        <v>47</v>
      </c>
      <c r="V127" s="138">
        <v>0.19500000000000001</v>
      </c>
      <c r="W127" s="138">
        <f t="shared" si="11"/>
        <v>18.72</v>
      </c>
      <c r="X127" s="138">
        <v>0</v>
      </c>
      <c r="Y127" s="138">
        <f t="shared" si="12"/>
        <v>0</v>
      </c>
      <c r="Z127" s="138">
        <v>0</v>
      </c>
      <c r="AA127" s="139">
        <f t="shared" si="13"/>
        <v>0</v>
      </c>
      <c r="AR127" s="13" t="s">
        <v>151</v>
      </c>
      <c r="AT127" s="13" t="s">
        <v>147</v>
      </c>
      <c r="AU127" s="13" t="s">
        <v>113</v>
      </c>
      <c r="AY127" s="13" t="s">
        <v>146</v>
      </c>
      <c r="BE127" s="140">
        <f t="shared" si="14"/>
        <v>5472</v>
      </c>
      <c r="BF127" s="140">
        <f t="shared" si="15"/>
        <v>0</v>
      </c>
      <c r="BG127" s="140">
        <f t="shared" si="16"/>
        <v>0</v>
      </c>
      <c r="BH127" s="140">
        <f t="shared" si="17"/>
        <v>0</v>
      </c>
      <c r="BI127" s="140">
        <f t="shared" si="18"/>
        <v>0</v>
      </c>
      <c r="BJ127" s="13" t="s">
        <v>20</v>
      </c>
      <c r="BK127" s="140">
        <f t="shared" si="19"/>
        <v>5472</v>
      </c>
      <c r="BL127" s="13" t="s">
        <v>151</v>
      </c>
      <c r="BM127" s="13" t="s">
        <v>484</v>
      </c>
    </row>
    <row r="128" spans="2:65" s="1" customFormat="1" ht="22.5" customHeight="1" x14ac:dyDescent="0.3">
      <c r="B128" s="131"/>
      <c r="C128" s="141" t="s">
        <v>25</v>
      </c>
      <c r="D128" s="141" t="s">
        <v>201</v>
      </c>
      <c r="E128" s="142" t="s">
        <v>485</v>
      </c>
      <c r="F128" s="203" t="s">
        <v>486</v>
      </c>
      <c r="G128" s="204"/>
      <c r="H128" s="204"/>
      <c r="I128" s="204"/>
      <c r="J128" s="143" t="s">
        <v>215</v>
      </c>
      <c r="K128" s="144">
        <v>2.4</v>
      </c>
      <c r="L128" s="205">
        <v>114</v>
      </c>
      <c r="M128" s="204"/>
      <c r="N128" s="205">
        <f t="shared" si="10"/>
        <v>273.60000000000002</v>
      </c>
      <c r="O128" s="201"/>
      <c r="P128" s="201"/>
      <c r="Q128" s="201"/>
      <c r="R128" s="136"/>
      <c r="T128" s="137" t="s">
        <v>3</v>
      </c>
      <c r="U128" s="36" t="s">
        <v>47</v>
      </c>
      <c r="V128" s="138">
        <v>0</v>
      </c>
      <c r="W128" s="138">
        <f t="shared" si="11"/>
        <v>0</v>
      </c>
      <c r="X128" s="138">
        <v>2.5000000000000001E-2</v>
      </c>
      <c r="Y128" s="138">
        <f t="shared" si="12"/>
        <v>0.06</v>
      </c>
      <c r="Z128" s="138">
        <v>0</v>
      </c>
      <c r="AA128" s="139">
        <f t="shared" si="13"/>
        <v>0</v>
      </c>
      <c r="AR128" s="13" t="s">
        <v>175</v>
      </c>
      <c r="AT128" s="13" t="s">
        <v>201</v>
      </c>
      <c r="AU128" s="13" t="s">
        <v>113</v>
      </c>
      <c r="AY128" s="13" t="s">
        <v>146</v>
      </c>
      <c r="BE128" s="140">
        <f t="shared" si="14"/>
        <v>273.60000000000002</v>
      </c>
      <c r="BF128" s="140">
        <f t="shared" si="15"/>
        <v>0</v>
      </c>
      <c r="BG128" s="140">
        <f t="shared" si="16"/>
        <v>0</v>
      </c>
      <c r="BH128" s="140">
        <f t="shared" si="17"/>
        <v>0</v>
      </c>
      <c r="BI128" s="140">
        <f t="shared" si="18"/>
        <v>0</v>
      </c>
      <c r="BJ128" s="13" t="s">
        <v>20</v>
      </c>
      <c r="BK128" s="140">
        <f t="shared" si="19"/>
        <v>273.60000000000002</v>
      </c>
      <c r="BL128" s="13" t="s">
        <v>151</v>
      </c>
      <c r="BM128" s="13" t="s">
        <v>487</v>
      </c>
    </row>
    <row r="129" spans="2:65" s="1" customFormat="1" ht="22.5" customHeight="1" x14ac:dyDescent="0.3">
      <c r="B129" s="131"/>
      <c r="C129" s="132" t="s">
        <v>187</v>
      </c>
      <c r="D129" s="132" t="s">
        <v>147</v>
      </c>
      <c r="E129" s="133" t="s">
        <v>488</v>
      </c>
      <c r="F129" s="200" t="s">
        <v>489</v>
      </c>
      <c r="G129" s="201"/>
      <c r="H129" s="201"/>
      <c r="I129" s="201"/>
      <c r="J129" s="134" t="s">
        <v>215</v>
      </c>
      <c r="K129" s="135">
        <v>96</v>
      </c>
      <c r="L129" s="202">
        <v>10.8</v>
      </c>
      <c r="M129" s="201"/>
      <c r="N129" s="202">
        <f t="shared" si="10"/>
        <v>1036.8</v>
      </c>
      <c r="O129" s="201"/>
      <c r="P129" s="201"/>
      <c r="Q129" s="201"/>
      <c r="R129" s="136"/>
      <c r="T129" s="137" t="s">
        <v>3</v>
      </c>
      <c r="U129" s="36" t="s">
        <v>47</v>
      </c>
      <c r="V129" s="138">
        <v>3.3000000000000002E-2</v>
      </c>
      <c r="W129" s="138">
        <f t="shared" si="11"/>
        <v>3.1680000000000001</v>
      </c>
      <c r="X129" s="138">
        <v>0</v>
      </c>
      <c r="Y129" s="138">
        <f t="shared" si="12"/>
        <v>0</v>
      </c>
      <c r="Z129" s="138">
        <v>0</v>
      </c>
      <c r="AA129" s="139">
        <f t="shared" si="13"/>
        <v>0</v>
      </c>
      <c r="AR129" s="13" t="s">
        <v>151</v>
      </c>
      <c r="AT129" s="13" t="s">
        <v>147</v>
      </c>
      <c r="AU129" s="13" t="s">
        <v>113</v>
      </c>
      <c r="AY129" s="13" t="s">
        <v>146</v>
      </c>
      <c r="BE129" s="140">
        <f t="shared" si="14"/>
        <v>1036.8</v>
      </c>
      <c r="BF129" s="140">
        <f t="shared" si="15"/>
        <v>0</v>
      </c>
      <c r="BG129" s="140">
        <f t="shared" si="16"/>
        <v>0</v>
      </c>
      <c r="BH129" s="140">
        <f t="shared" si="17"/>
        <v>0</v>
      </c>
      <c r="BI129" s="140">
        <f t="shared" si="18"/>
        <v>0</v>
      </c>
      <c r="BJ129" s="13" t="s">
        <v>20</v>
      </c>
      <c r="BK129" s="140">
        <f t="shared" si="19"/>
        <v>1036.8</v>
      </c>
      <c r="BL129" s="13" t="s">
        <v>151</v>
      </c>
      <c r="BM129" s="13" t="s">
        <v>490</v>
      </c>
    </row>
    <row r="130" spans="2:65" s="1" customFormat="1" ht="31.5" customHeight="1" x14ac:dyDescent="0.3">
      <c r="B130" s="131"/>
      <c r="C130" s="141" t="s">
        <v>192</v>
      </c>
      <c r="D130" s="141" t="s">
        <v>201</v>
      </c>
      <c r="E130" s="142" t="s">
        <v>491</v>
      </c>
      <c r="F130" s="203" t="s">
        <v>492</v>
      </c>
      <c r="G130" s="204"/>
      <c r="H130" s="204"/>
      <c r="I130" s="204"/>
      <c r="J130" s="143" t="s">
        <v>493</v>
      </c>
      <c r="K130" s="144">
        <v>7</v>
      </c>
      <c r="L130" s="205">
        <v>95</v>
      </c>
      <c r="M130" s="204"/>
      <c r="N130" s="205">
        <f t="shared" si="10"/>
        <v>665</v>
      </c>
      <c r="O130" s="201"/>
      <c r="P130" s="201"/>
      <c r="Q130" s="201"/>
      <c r="R130" s="136"/>
      <c r="T130" s="137" t="s">
        <v>3</v>
      </c>
      <c r="U130" s="36" t="s">
        <v>47</v>
      </c>
      <c r="V130" s="138">
        <v>0</v>
      </c>
      <c r="W130" s="138">
        <f t="shared" si="11"/>
        <v>0</v>
      </c>
      <c r="X130" s="138">
        <v>0</v>
      </c>
      <c r="Y130" s="138">
        <f t="shared" si="12"/>
        <v>0</v>
      </c>
      <c r="Z130" s="138">
        <v>0</v>
      </c>
      <c r="AA130" s="139">
        <f t="shared" si="13"/>
        <v>0</v>
      </c>
      <c r="AR130" s="13" t="s">
        <v>258</v>
      </c>
      <c r="AT130" s="13" t="s">
        <v>201</v>
      </c>
      <c r="AU130" s="13" t="s">
        <v>113</v>
      </c>
      <c r="AY130" s="13" t="s">
        <v>146</v>
      </c>
      <c r="BE130" s="140">
        <f t="shared" si="14"/>
        <v>665</v>
      </c>
      <c r="BF130" s="140">
        <f t="shared" si="15"/>
        <v>0</v>
      </c>
      <c r="BG130" s="140">
        <f t="shared" si="16"/>
        <v>0</v>
      </c>
      <c r="BH130" s="140">
        <f t="shared" si="17"/>
        <v>0</v>
      </c>
      <c r="BI130" s="140">
        <f t="shared" si="18"/>
        <v>0</v>
      </c>
      <c r="BJ130" s="13" t="s">
        <v>20</v>
      </c>
      <c r="BK130" s="140">
        <f t="shared" si="19"/>
        <v>665</v>
      </c>
      <c r="BL130" s="13" t="s">
        <v>208</v>
      </c>
      <c r="BM130" s="13" t="s">
        <v>494</v>
      </c>
    </row>
    <row r="131" spans="2:65" s="1" customFormat="1" ht="22.5" customHeight="1" x14ac:dyDescent="0.3">
      <c r="B131" s="131"/>
      <c r="C131" s="141" t="s">
        <v>196</v>
      </c>
      <c r="D131" s="141" t="s">
        <v>201</v>
      </c>
      <c r="E131" s="142" t="s">
        <v>495</v>
      </c>
      <c r="F131" s="203" t="s">
        <v>496</v>
      </c>
      <c r="G131" s="204"/>
      <c r="H131" s="204"/>
      <c r="I131" s="204"/>
      <c r="J131" s="143" t="s">
        <v>493</v>
      </c>
      <c r="K131" s="144">
        <v>6</v>
      </c>
      <c r="L131" s="205">
        <v>95</v>
      </c>
      <c r="M131" s="204"/>
      <c r="N131" s="205">
        <f t="shared" si="10"/>
        <v>570</v>
      </c>
      <c r="O131" s="201"/>
      <c r="P131" s="201"/>
      <c r="Q131" s="201"/>
      <c r="R131" s="136"/>
      <c r="T131" s="137" t="s">
        <v>3</v>
      </c>
      <c r="U131" s="36" t="s">
        <v>47</v>
      </c>
      <c r="V131" s="138">
        <v>0</v>
      </c>
      <c r="W131" s="138">
        <f t="shared" si="11"/>
        <v>0</v>
      </c>
      <c r="X131" s="138">
        <v>0</v>
      </c>
      <c r="Y131" s="138">
        <f t="shared" si="12"/>
        <v>0</v>
      </c>
      <c r="Z131" s="138">
        <v>0</v>
      </c>
      <c r="AA131" s="139">
        <f t="shared" si="13"/>
        <v>0</v>
      </c>
      <c r="AR131" s="13" t="s">
        <v>258</v>
      </c>
      <c r="AT131" s="13" t="s">
        <v>201</v>
      </c>
      <c r="AU131" s="13" t="s">
        <v>113</v>
      </c>
      <c r="AY131" s="13" t="s">
        <v>146</v>
      </c>
      <c r="BE131" s="140">
        <f t="shared" si="14"/>
        <v>570</v>
      </c>
      <c r="BF131" s="140">
        <f t="shared" si="15"/>
        <v>0</v>
      </c>
      <c r="BG131" s="140">
        <f t="shared" si="16"/>
        <v>0</v>
      </c>
      <c r="BH131" s="140">
        <f t="shared" si="17"/>
        <v>0</v>
      </c>
      <c r="BI131" s="140">
        <f t="shared" si="18"/>
        <v>0</v>
      </c>
      <c r="BJ131" s="13" t="s">
        <v>20</v>
      </c>
      <c r="BK131" s="140">
        <f t="shared" si="19"/>
        <v>570</v>
      </c>
      <c r="BL131" s="13" t="s">
        <v>208</v>
      </c>
      <c r="BM131" s="13" t="s">
        <v>497</v>
      </c>
    </row>
    <row r="132" spans="2:65" s="1" customFormat="1" ht="22.5" customHeight="1" x14ac:dyDescent="0.3">
      <c r="B132" s="131"/>
      <c r="C132" s="141" t="s">
        <v>200</v>
      </c>
      <c r="D132" s="141" t="s">
        <v>201</v>
      </c>
      <c r="E132" s="142" t="s">
        <v>498</v>
      </c>
      <c r="F132" s="203" t="s">
        <v>499</v>
      </c>
      <c r="G132" s="204"/>
      <c r="H132" s="204"/>
      <c r="I132" s="204"/>
      <c r="J132" s="143" t="s">
        <v>493</v>
      </c>
      <c r="K132" s="144">
        <v>3</v>
      </c>
      <c r="L132" s="205">
        <v>45</v>
      </c>
      <c r="M132" s="204"/>
      <c r="N132" s="205">
        <f t="shared" si="10"/>
        <v>135</v>
      </c>
      <c r="O132" s="201"/>
      <c r="P132" s="201"/>
      <c r="Q132" s="201"/>
      <c r="R132" s="136"/>
      <c r="T132" s="137" t="s">
        <v>3</v>
      </c>
      <c r="U132" s="36" t="s">
        <v>47</v>
      </c>
      <c r="V132" s="138">
        <v>0</v>
      </c>
      <c r="W132" s="138">
        <f t="shared" si="11"/>
        <v>0</v>
      </c>
      <c r="X132" s="138">
        <v>0</v>
      </c>
      <c r="Y132" s="138">
        <f t="shared" si="12"/>
        <v>0</v>
      </c>
      <c r="Z132" s="138">
        <v>0</v>
      </c>
      <c r="AA132" s="139">
        <f t="shared" si="13"/>
        <v>0</v>
      </c>
      <c r="AR132" s="13" t="s">
        <v>258</v>
      </c>
      <c r="AT132" s="13" t="s">
        <v>201</v>
      </c>
      <c r="AU132" s="13" t="s">
        <v>113</v>
      </c>
      <c r="AY132" s="13" t="s">
        <v>146</v>
      </c>
      <c r="BE132" s="140">
        <f t="shared" si="14"/>
        <v>135</v>
      </c>
      <c r="BF132" s="140">
        <f t="shared" si="15"/>
        <v>0</v>
      </c>
      <c r="BG132" s="140">
        <f t="shared" si="16"/>
        <v>0</v>
      </c>
      <c r="BH132" s="140">
        <f t="shared" si="17"/>
        <v>0</v>
      </c>
      <c r="BI132" s="140">
        <f t="shared" si="18"/>
        <v>0</v>
      </c>
      <c r="BJ132" s="13" t="s">
        <v>20</v>
      </c>
      <c r="BK132" s="140">
        <f t="shared" si="19"/>
        <v>135</v>
      </c>
      <c r="BL132" s="13" t="s">
        <v>208</v>
      </c>
      <c r="BM132" s="13" t="s">
        <v>500</v>
      </c>
    </row>
    <row r="133" spans="2:65" s="1" customFormat="1" ht="31.5" customHeight="1" x14ac:dyDescent="0.3">
      <c r="B133" s="131"/>
      <c r="C133" s="141" t="s">
        <v>9</v>
      </c>
      <c r="D133" s="141" t="s">
        <v>201</v>
      </c>
      <c r="E133" s="142" t="s">
        <v>501</v>
      </c>
      <c r="F133" s="203" t="s">
        <v>502</v>
      </c>
      <c r="G133" s="204"/>
      <c r="H133" s="204"/>
      <c r="I133" s="204"/>
      <c r="J133" s="143" t="s">
        <v>493</v>
      </c>
      <c r="K133" s="144">
        <v>80</v>
      </c>
      <c r="L133" s="205">
        <v>48</v>
      </c>
      <c r="M133" s="204"/>
      <c r="N133" s="205">
        <f t="shared" si="10"/>
        <v>3840</v>
      </c>
      <c r="O133" s="201"/>
      <c r="P133" s="201"/>
      <c r="Q133" s="201"/>
      <c r="R133" s="136"/>
      <c r="T133" s="137" t="s">
        <v>3</v>
      </c>
      <c r="U133" s="36" t="s">
        <v>47</v>
      </c>
      <c r="V133" s="138">
        <v>0</v>
      </c>
      <c r="W133" s="138">
        <f t="shared" si="11"/>
        <v>0</v>
      </c>
      <c r="X133" s="138">
        <v>0</v>
      </c>
      <c r="Y133" s="138">
        <f t="shared" si="12"/>
        <v>0</v>
      </c>
      <c r="Z133" s="138">
        <v>0</v>
      </c>
      <c r="AA133" s="139">
        <f t="shared" si="13"/>
        <v>0</v>
      </c>
      <c r="AR133" s="13" t="s">
        <v>258</v>
      </c>
      <c r="AT133" s="13" t="s">
        <v>201</v>
      </c>
      <c r="AU133" s="13" t="s">
        <v>113</v>
      </c>
      <c r="AY133" s="13" t="s">
        <v>146</v>
      </c>
      <c r="BE133" s="140">
        <f t="shared" si="14"/>
        <v>3840</v>
      </c>
      <c r="BF133" s="140">
        <f t="shared" si="15"/>
        <v>0</v>
      </c>
      <c r="BG133" s="140">
        <f t="shared" si="16"/>
        <v>0</v>
      </c>
      <c r="BH133" s="140">
        <f t="shared" si="17"/>
        <v>0</v>
      </c>
      <c r="BI133" s="140">
        <f t="shared" si="18"/>
        <v>0</v>
      </c>
      <c r="BJ133" s="13" t="s">
        <v>20</v>
      </c>
      <c r="BK133" s="140">
        <f t="shared" si="19"/>
        <v>3840</v>
      </c>
      <c r="BL133" s="13" t="s">
        <v>208</v>
      </c>
      <c r="BM133" s="13" t="s">
        <v>503</v>
      </c>
    </row>
    <row r="134" spans="2:65" s="1" customFormat="1" ht="44.25" customHeight="1" x14ac:dyDescent="0.3">
      <c r="B134" s="131"/>
      <c r="C134" s="132" t="s">
        <v>208</v>
      </c>
      <c r="D134" s="132" t="s">
        <v>147</v>
      </c>
      <c r="E134" s="133" t="s">
        <v>504</v>
      </c>
      <c r="F134" s="200" t="s">
        <v>505</v>
      </c>
      <c r="G134" s="201"/>
      <c r="H134" s="201"/>
      <c r="I134" s="201"/>
      <c r="J134" s="134" t="s">
        <v>215</v>
      </c>
      <c r="K134" s="135">
        <v>111</v>
      </c>
      <c r="L134" s="202">
        <v>114</v>
      </c>
      <c r="M134" s="201"/>
      <c r="N134" s="202">
        <f t="shared" si="10"/>
        <v>12654</v>
      </c>
      <c r="O134" s="201"/>
      <c r="P134" s="201"/>
      <c r="Q134" s="201"/>
      <c r="R134" s="136"/>
      <c r="T134" s="137" t="s">
        <v>3</v>
      </c>
      <c r="U134" s="36" t="s">
        <v>47</v>
      </c>
      <c r="V134" s="138">
        <v>0.253</v>
      </c>
      <c r="W134" s="138">
        <f t="shared" si="11"/>
        <v>28.083000000000002</v>
      </c>
      <c r="X134" s="138">
        <v>0</v>
      </c>
      <c r="Y134" s="138">
        <f t="shared" si="12"/>
        <v>0</v>
      </c>
      <c r="Z134" s="138">
        <v>0</v>
      </c>
      <c r="AA134" s="139">
        <f t="shared" si="13"/>
        <v>0</v>
      </c>
      <c r="AR134" s="13" t="s">
        <v>151</v>
      </c>
      <c r="AT134" s="13" t="s">
        <v>147</v>
      </c>
      <c r="AU134" s="13" t="s">
        <v>113</v>
      </c>
      <c r="AY134" s="13" t="s">
        <v>146</v>
      </c>
      <c r="BE134" s="140">
        <f t="shared" si="14"/>
        <v>12654</v>
      </c>
      <c r="BF134" s="140">
        <f t="shared" si="15"/>
        <v>0</v>
      </c>
      <c r="BG134" s="140">
        <f t="shared" si="16"/>
        <v>0</v>
      </c>
      <c r="BH134" s="140">
        <f t="shared" si="17"/>
        <v>0</v>
      </c>
      <c r="BI134" s="140">
        <f t="shared" si="18"/>
        <v>0</v>
      </c>
      <c r="BJ134" s="13" t="s">
        <v>20</v>
      </c>
      <c r="BK134" s="140">
        <f t="shared" si="19"/>
        <v>12654</v>
      </c>
      <c r="BL134" s="13" t="s">
        <v>151</v>
      </c>
      <c r="BM134" s="13" t="s">
        <v>506</v>
      </c>
    </row>
    <row r="135" spans="2:65" s="1" customFormat="1" ht="31.5" customHeight="1" x14ac:dyDescent="0.3">
      <c r="B135" s="131"/>
      <c r="C135" s="132" t="s">
        <v>212</v>
      </c>
      <c r="D135" s="132" t="s">
        <v>147</v>
      </c>
      <c r="E135" s="133" t="s">
        <v>507</v>
      </c>
      <c r="F135" s="200" t="s">
        <v>508</v>
      </c>
      <c r="G135" s="201"/>
      <c r="H135" s="201"/>
      <c r="I135" s="201"/>
      <c r="J135" s="134" t="s">
        <v>215</v>
      </c>
      <c r="K135" s="135">
        <v>116</v>
      </c>
      <c r="L135" s="202">
        <v>23.5</v>
      </c>
      <c r="M135" s="201"/>
      <c r="N135" s="202">
        <f t="shared" si="10"/>
        <v>2726</v>
      </c>
      <c r="O135" s="201"/>
      <c r="P135" s="201"/>
      <c r="Q135" s="201"/>
      <c r="R135" s="136"/>
      <c r="T135" s="137" t="s">
        <v>3</v>
      </c>
      <c r="U135" s="36" t="s">
        <v>47</v>
      </c>
      <c r="V135" s="138">
        <v>9.5000000000000001E-2</v>
      </c>
      <c r="W135" s="138">
        <f t="shared" si="11"/>
        <v>11.02</v>
      </c>
      <c r="X135" s="138">
        <v>0</v>
      </c>
      <c r="Y135" s="138">
        <f t="shared" si="12"/>
        <v>0</v>
      </c>
      <c r="Z135" s="138">
        <v>0</v>
      </c>
      <c r="AA135" s="139">
        <f t="shared" si="13"/>
        <v>0</v>
      </c>
      <c r="AR135" s="13" t="s">
        <v>151</v>
      </c>
      <c r="AT135" s="13" t="s">
        <v>147</v>
      </c>
      <c r="AU135" s="13" t="s">
        <v>113</v>
      </c>
      <c r="AY135" s="13" t="s">
        <v>146</v>
      </c>
      <c r="BE135" s="140">
        <f t="shared" si="14"/>
        <v>2726</v>
      </c>
      <c r="BF135" s="140">
        <f t="shared" si="15"/>
        <v>0</v>
      </c>
      <c r="BG135" s="140">
        <f t="shared" si="16"/>
        <v>0</v>
      </c>
      <c r="BH135" s="140">
        <f t="shared" si="17"/>
        <v>0</v>
      </c>
      <c r="BI135" s="140">
        <f t="shared" si="18"/>
        <v>0</v>
      </c>
      <c r="BJ135" s="13" t="s">
        <v>20</v>
      </c>
      <c r="BK135" s="140">
        <f t="shared" si="19"/>
        <v>2726</v>
      </c>
      <c r="BL135" s="13" t="s">
        <v>151</v>
      </c>
      <c r="BM135" s="13" t="s">
        <v>509</v>
      </c>
    </row>
    <row r="136" spans="2:65" s="1" customFormat="1" ht="22.5" customHeight="1" x14ac:dyDescent="0.3">
      <c r="B136" s="131"/>
      <c r="C136" s="141" t="s">
        <v>217</v>
      </c>
      <c r="D136" s="141" t="s">
        <v>201</v>
      </c>
      <c r="E136" s="142" t="s">
        <v>510</v>
      </c>
      <c r="F136" s="203" t="s">
        <v>511</v>
      </c>
      <c r="G136" s="204"/>
      <c r="H136" s="204"/>
      <c r="I136" s="204"/>
      <c r="J136" s="143" t="s">
        <v>493</v>
      </c>
      <c r="K136" s="144">
        <v>9</v>
      </c>
      <c r="L136" s="205">
        <v>95</v>
      </c>
      <c r="M136" s="204"/>
      <c r="N136" s="205">
        <f t="shared" si="10"/>
        <v>855</v>
      </c>
      <c r="O136" s="201"/>
      <c r="P136" s="201"/>
      <c r="Q136" s="201"/>
      <c r="R136" s="136"/>
      <c r="T136" s="137" t="s">
        <v>3</v>
      </c>
      <c r="U136" s="36" t="s">
        <v>47</v>
      </c>
      <c r="V136" s="138">
        <v>0</v>
      </c>
      <c r="W136" s="138">
        <f t="shared" si="11"/>
        <v>0</v>
      </c>
      <c r="X136" s="138">
        <v>0</v>
      </c>
      <c r="Y136" s="138">
        <f t="shared" si="12"/>
        <v>0</v>
      </c>
      <c r="Z136" s="138">
        <v>0</v>
      </c>
      <c r="AA136" s="139">
        <f t="shared" si="13"/>
        <v>0</v>
      </c>
      <c r="AR136" s="13" t="s">
        <v>258</v>
      </c>
      <c r="AT136" s="13" t="s">
        <v>201</v>
      </c>
      <c r="AU136" s="13" t="s">
        <v>113</v>
      </c>
      <c r="AY136" s="13" t="s">
        <v>146</v>
      </c>
      <c r="BE136" s="140">
        <f t="shared" si="14"/>
        <v>855</v>
      </c>
      <c r="BF136" s="140">
        <f t="shared" si="15"/>
        <v>0</v>
      </c>
      <c r="BG136" s="140">
        <f t="shared" si="16"/>
        <v>0</v>
      </c>
      <c r="BH136" s="140">
        <f t="shared" si="17"/>
        <v>0</v>
      </c>
      <c r="BI136" s="140">
        <f t="shared" si="18"/>
        <v>0</v>
      </c>
      <c r="BJ136" s="13" t="s">
        <v>20</v>
      </c>
      <c r="BK136" s="140">
        <f t="shared" si="19"/>
        <v>855</v>
      </c>
      <c r="BL136" s="13" t="s">
        <v>208</v>
      </c>
      <c r="BM136" s="13" t="s">
        <v>512</v>
      </c>
    </row>
    <row r="137" spans="2:65" s="1" customFormat="1" ht="22.5" customHeight="1" x14ac:dyDescent="0.3">
      <c r="B137" s="131"/>
      <c r="C137" s="141" t="s">
        <v>221</v>
      </c>
      <c r="D137" s="141" t="s">
        <v>201</v>
      </c>
      <c r="E137" s="142" t="s">
        <v>513</v>
      </c>
      <c r="F137" s="203" t="s">
        <v>514</v>
      </c>
      <c r="G137" s="204"/>
      <c r="H137" s="204"/>
      <c r="I137" s="204"/>
      <c r="J137" s="143" t="s">
        <v>493</v>
      </c>
      <c r="K137" s="144">
        <v>4</v>
      </c>
      <c r="L137" s="205">
        <v>95</v>
      </c>
      <c r="M137" s="204"/>
      <c r="N137" s="205">
        <f t="shared" si="10"/>
        <v>380</v>
      </c>
      <c r="O137" s="201"/>
      <c r="P137" s="201"/>
      <c r="Q137" s="201"/>
      <c r="R137" s="136"/>
      <c r="T137" s="137" t="s">
        <v>3</v>
      </c>
      <c r="U137" s="36" t="s">
        <v>47</v>
      </c>
      <c r="V137" s="138">
        <v>0</v>
      </c>
      <c r="W137" s="138">
        <f t="shared" si="11"/>
        <v>0</v>
      </c>
      <c r="X137" s="138">
        <v>0</v>
      </c>
      <c r="Y137" s="138">
        <f t="shared" si="12"/>
        <v>0</v>
      </c>
      <c r="Z137" s="138">
        <v>0</v>
      </c>
      <c r="AA137" s="139">
        <f t="shared" si="13"/>
        <v>0</v>
      </c>
      <c r="AR137" s="13" t="s">
        <v>258</v>
      </c>
      <c r="AT137" s="13" t="s">
        <v>201</v>
      </c>
      <c r="AU137" s="13" t="s">
        <v>113</v>
      </c>
      <c r="AY137" s="13" t="s">
        <v>146</v>
      </c>
      <c r="BE137" s="140">
        <f t="shared" si="14"/>
        <v>380</v>
      </c>
      <c r="BF137" s="140">
        <f t="shared" si="15"/>
        <v>0</v>
      </c>
      <c r="BG137" s="140">
        <f t="shared" si="16"/>
        <v>0</v>
      </c>
      <c r="BH137" s="140">
        <f t="shared" si="17"/>
        <v>0</v>
      </c>
      <c r="BI137" s="140">
        <f t="shared" si="18"/>
        <v>0</v>
      </c>
      <c r="BJ137" s="13" t="s">
        <v>20</v>
      </c>
      <c r="BK137" s="140">
        <f t="shared" si="19"/>
        <v>380</v>
      </c>
      <c r="BL137" s="13" t="s">
        <v>208</v>
      </c>
      <c r="BM137" s="13" t="s">
        <v>515</v>
      </c>
    </row>
    <row r="138" spans="2:65" s="1" customFormat="1" ht="22.5" customHeight="1" x14ac:dyDescent="0.3">
      <c r="B138" s="131"/>
      <c r="C138" s="141" t="s">
        <v>225</v>
      </c>
      <c r="D138" s="141" t="s">
        <v>201</v>
      </c>
      <c r="E138" s="142" t="s">
        <v>516</v>
      </c>
      <c r="F138" s="203" t="s">
        <v>517</v>
      </c>
      <c r="G138" s="204"/>
      <c r="H138" s="204"/>
      <c r="I138" s="204"/>
      <c r="J138" s="143" t="s">
        <v>493</v>
      </c>
      <c r="K138" s="144">
        <v>12</v>
      </c>
      <c r="L138" s="205">
        <v>95</v>
      </c>
      <c r="M138" s="204"/>
      <c r="N138" s="205">
        <f t="shared" si="10"/>
        <v>1140</v>
      </c>
      <c r="O138" s="201"/>
      <c r="P138" s="201"/>
      <c r="Q138" s="201"/>
      <c r="R138" s="136"/>
      <c r="T138" s="137" t="s">
        <v>3</v>
      </c>
      <c r="U138" s="36" t="s">
        <v>47</v>
      </c>
      <c r="V138" s="138">
        <v>0</v>
      </c>
      <c r="W138" s="138">
        <f t="shared" si="11"/>
        <v>0</v>
      </c>
      <c r="X138" s="138">
        <v>0</v>
      </c>
      <c r="Y138" s="138">
        <f t="shared" si="12"/>
        <v>0</v>
      </c>
      <c r="Z138" s="138">
        <v>0</v>
      </c>
      <c r="AA138" s="139">
        <f t="shared" si="13"/>
        <v>0</v>
      </c>
      <c r="AR138" s="13" t="s">
        <v>258</v>
      </c>
      <c r="AT138" s="13" t="s">
        <v>201</v>
      </c>
      <c r="AU138" s="13" t="s">
        <v>113</v>
      </c>
      <c r="AY138" s="13" t="s">
        <v>146</v>
      </c>
      <c r="BE138" s="140">
        <f t="shared" si="14"/>
        <v>1140</v>
      </c>
      <c r="BF138" s="140">
        <f t="shared" si="15"/>
        <v>0</v>
      </c>
      <c r="BG138" s="140">
        <f t="shared" si="16"/>
        <v>0</v>
      </c>
      <c r="BH138" s="140">
        <f t="shared" si="17"/>
        <v>0</v>
      </c>
      <c r="BI138" s="140">
        <f t="shared" si="18"/>
        <v>0</v>
      </c>
      <c r="BJ138" s="13" t="s">
        <v>20</v>
      </c>
      <c r="BK138" s="140">
        <f t="shared" si="19"/>
        <v>1140</v>
      </c>
      <c r="BL138" s="13" t="s">
        <v>208</v>
      </c>
      <c r="BM138" s="13" t="s">
        <v>518</v>
      </c>
    </row>
    <row r="139" spans="2:65" s="1" customFormat="1" ht="22.5" customHeight="1" x14ac:dyDescent="0.3">
      <c r="B139" s="131"/>
      <c r="C139" s="141" t="s">
        <v>8</v>
      </c>
      <c r="D139" s="141" t="s">
        <v>201</v>
      </c>
      <c r="E139" s="142" t="s">
        <v>519</v>
      </c>
      <c r="F139" s="203" t="s">
        <v>520</v>
      </c>
      <c r="G139" s="204"/>
      <c r="H139" s="204"/>
      <c r="I139" s="204"/>
      <c r="J139" s="143" t="s">
        <v>493</v>
      </c>
      <c r="K139" s="144">
        <v>11</v>
      </c>
      <c r="L139" s="205">
        <v>480</v>
      </c>
      <c r="M139" s="204"/>
      <c r="N139" s="205">
        <f t="shared" si="10"/>
        <v>5280</v>
      </c>
      <c r="O139" s="201"/>
      <c r="P139" s="201"/>
      <c r="Q139" s="201"/>
      <c r="R139" s="136"/>
      <c r="T139" s="137" t="s">
        <v>3</v>
      </c>
      <c r="U139" s="36" t="s">
        <v>47</v>
      </c>
      <c r="V139" s="138">
        <v>0</v>
      </c>
      <c r="W139" s="138">
        <f t="shared" si="11"/>
        <v>0</v>
      </c>
      <c r="X139" s="138">
        <v>0</v>
      </c>
      <c r="Y139" s="138">
        <f t="shared" si="12"/>
        <v>0</v>
      </c>
      <c r="Z139" s="138">
        <v>0</v>
      </c>
      <c r="AA139" s="139">
        <f t="shared" si="13"/>
        <v>0</v>
      </c>
      <c r="AR139" s="13" t="s">
        <v>258</v>
      </c>
      <c r="AT139" s="13" t="s">
        <v>201</v>
      </c>
      <c r="AU139" s="13" t="s">
        <v>113</v>
      </c>
      <c r="AY139" s="13" t="s">
        <v>146</v>
      </c>
      <c r="BE139" s="140">
        <f t="shared" si="14"/>
        <v>5280</v>
      </c>
      <c r="BF139" s="140">
        <f t="shared" si="15"/>
        <v>0</v>
      </c>
      <c r="BG139" s="140">
        <f t="shared" si="16"/>
        <v>0</v>
      </c>
      <c r="BH139" s="140">
        <f t="shared" si="17"/>
        <v>0</v>
      </c>
      <c r="BI139" s="140">
        <f t="shared" si="18"/>
        <v>0</v>
      </c>
      <c r="BJ139" s="13" t="s">
        <v>20</v>
      </c>
      <c r="BK139" s="140">
        <f t="shared" si="19"/>
        <v>5280</v>
      </c>
      <c r="BL139" s="13" t="s">
        <v>208</v>
      </c>
      <c r="BM139" s="13" t="s">
        <v>521</v>
      </c>
    </row>
    <row r="140" spans="2:65" s="1" customFormat="1" ht="22.5" customHeight="1" x14ac:dyDescent="0.3">
      <c r="B140" s="131"/>
      <c r="C140" s="141" t="s">
        <v>230</v>
      </c>
      <c r="D140" s="141" t="s">
        <v>201</v>
      </c>
      <c r="E140" s="142" t="s">
        <v>522</v>
      </c>
      <c r="F140" s="203" t="s">
        <v>523</v>
      </c>
      <c r="G140" s="204"/>
      <c r="H140" s="204"/>
      <c r="I140" s="204"/>
      <c r="J140" s="143" t="s">
        <v>493</v>
      </c>
      <c r="K140" s="144">
        <v>18</v>
      </c>
      <c r="L140" s="205">
        <v>30</v>
      </c>
      <c r="M140" s="204"/>
      <c r="N140" s="205">
        <f t="shared" si="10"/>
        <v>540</v>
      </c>
      <c r="O140" s="201"/>
      <c r="P140" s="201"/>
      <c r="Q140" s="201"/>
      <c r="R140" s="136"/>
      <c r="T140" s="137" t="s">
        <v>3</v>
      </c>
      <c r="U140" s="36" t="s">
        <v>47</v>
      </c>
      <c r="V140" s="138">
        <v>0</v>
      </c>
      <c r="W140" s="138">
        <f t="shared" si="11"/>
        <v>0</v>
      </c>
      <c r="X140" s="138">
        <v>0</v>
      </c>
      <c r="Y140" s="138">
        <f t="shared" si="12"/>
        <v>0</v>
      </c>
      <c r="Z140" s="138">
        <v>0</v>
      </c>
      <c r="AA140" s="139">
        <f t="shared" si="13"/>
        <v>0</v>
      </c>
      <c r="AR140" s="13" t="s">
        <v>258</v>
      </c>
      <c r="AT140" s="13" t="s">
        <v>201</v>
      </c>
      <c r="AU140" s="13" t="s">
        <v>113</v>
      </c>
      <c r="AY140" s="13" t="s">
        <v>146</v>
      </c>
      <c r="BE140" s="140">
        <f t="shared" si="14"/>
        <v>540</v>
      </c>
      <c r="BF140" s="140">
        <f t="shared" si="15"/>
        <v>0</v>
      </c>
      <c r="BG140" s="140">
        <f t="shared" si="16"/>
        <v>0</v>
      </c>
      <c r="BH140" s="140">
        <f t="shared" si="17"/>
        <v>0</v>
      </c>
      <c r="BI140" s="140">
        <f t="shared" si="18"/>
        <v>0</v>
      </c>
      <c r="BJ140" s="13" t="s">
        <v>20</v>
      </c>
      <c r="BK140" s="140">
        <f t="shared" si="19"/>
        <v>540</v>
      </c>
      <c r="BL140" s="13" t="s">
        <v>208</v>
      </c>
      <c r="BM140" s="13" t="s">
        <v>524</v>
      </c>
    </row>
    <row r="141" spans="2:65" s="1" customFormat="1" ht="22.5" customHeight="1" x14ac:dyDescent="0.3">
      <c r="B141" s="131"/>
      <c r="C141" s="141" t="s">
        <v>234</v>
      </c>
      <c r="D141" s="141" t="s">
        <v>201</v>
      </c>
      <c r="E141" s="142" t="s">
        <v>525</v>
      </c>
      <c r="F141" s="203" t="s">
        <v>526</v>
      </c>
      <c r="G141" s="204"/>
      <c r="H141" s="204"/>
      <c r="I141" s="204"/>
      <c r="J141" s="143" t="s">
        <v>493</v>
      </c>
      <c r="K141" s="144">
        <v>12</v>
      </c>
      <c r="L141" s="205">
        <v>800</v>
      </c>
      <c r="M141" s="204"/>
      <c r="N141" s="205">
        <f t="shared" si="10"/>
        <v>9600</v>
      </c>
      <c r="O141" s="201"/>
      <c r="P141" s="201"/>
      <c r="Q141" s="201"/>
      <c r="R141" s="136"/>
      <c r="T141" s="137" t="s">
        <v>3</v>
      </c>
      <c r="U141" s="36" t="s">
        <v>47</v>
      </c>
      <c r="V141" s="138">
        <v>0</v>
      </c>
      <c r="W141" s="138">
        <f t="shared" si="11"/>
        <v>0</v>
      </c>
      <c r="X141" s="138">
        <v>0</v>
      </c>
      <c r="Y141" s="138">
        <f t="shared" si="12"/>
        <v>0</v>
      </c>
      <c r="Z141" s="138">
        <v>0</v>
      </c>
      <c r="AA141" s="139">
        <f t="shared" si="13"/>
        <v>0</v>
      </c>
      <c r="AR141" s="13" t="s">
        <v>258</v>
      </c>
      <c r="AT141" s="13" t="s">
        <v>201</v>
      </c>
      <c r="AU141" s="13" t="s">
        <v>113</v>
      </c>
      <c r="AY141" s="13" t="s">
        <v>146</v>
      </c>
      <c r="BE141" s="140">
        <f t="shared" si="14"/>
        <v>9600</v>
      </c>
      <c r="BF141" s="140">
        <f t="shared" si="15"/>
        <v>0</v>
      </c>
      <c r="BG141" s="140">
        <f t="shared" si="16"/>
        <v>0</v>
      </c>
      <c r="BH141" s="140">
        <f t="shared" si="17"/>
        <v>0</v>
      </c>
      <c r="BI141" s="140">
        <f t="shared" si="18"/>
        <v>0</v>
      </c>
      <c r="BJ141" s="13" t="s">
        <v>20</v>
      </c>
      <c r="BK141" s="140">
        <f t="shared" si="19"/>
        <v>9600</v>
      </c>
      <c r="BL141" s="13" t="s">
        <v>208</v>
      </c>
      <c r="BM141" s="13" t="s">
        <v>527</v>
      </c>
    </row>
    <row r="142" spans="2:65" s="1" customFormat="1" ht="22.5" customHeight="1" x14ac:dyDescent="0.3">
      <c r="B142" s="131"/>
      <c r="C142" s="141" t="s">
        <v>238</v>
      </c>
      <c r="D142" s="141" t="s">
        <v>201</v>
      </c>
      <c r="E142" s="142" t="s">
        <v>528</v>
      </c>
      <c r="F142" s="203" t="s">
        <v>529</v>
      </c>
      <c r="G142" s="204"/>
      <c r="H142" s="204"/>
      <c r="I142" s="204"/>
      <c r="J142" s="143" t="s">
        <v>493</v>
      </c>
      <c r="K142" s="144">
        <v>12</v>
      </c>
      <c r="L142" s="205">
        <v>95</v>
      </c>
      <c r="M142" s="204"/>
      <c r="N142" s="205">
        <f t="shared" si="10"/>
        <v>1140</v>
      </c>
      <c r="O142" s="201"/>
      <c r="P142" s="201"/>
      <c r="Q142" s="201"/>
      <c r="R142" s="136"/>
      <c r="T142" s="137" t="s">
        <v>3</v>
      </c>
      <c r="U142" s="36" t="s">
        <v>47</v>
      </c>
      <c r="V142" s="138">
        <v>0</v>
      </c>
      <c r="W142" s="138">
        <f t="shared" si="11"/>
        <v>0</v>
      </c>
      <c r="X142" s="138">
        <v>0</v>
      </c>
      <c r="Y142" s="138">
        <f t="shared" si="12"/>
        <v>0</v>
      </c>
      <c r="Z142" s="138">
        <v>0</v>
      </c>
      <c r="AA142" s="139">
        <f t="shared" si="13"/>
        <v>0</v>
      </c>
      <c r="AR142" s="13" t="s">
        <v>258</v>
      </c>
      <c r="AT142" s="13" t="s">
        <v>201</v>
      </c>
      <c r="AU142" s="13" t="s">
        <v>113</v>
      </c>
      <c r="AY142" s="13" t="s">
        <v>146</v>
      </c>
      <c r="BE142" s="140">
        <f t="shared" si="14"/>
        <v>1140</v>
      </c>
      <c r="BF142" s="140">
        <f t="shared" si="15"/>
        <v>0</v>
      </c>
      <c r="BG142" s="140">
        <f t="shared" si="16"/>
        <v>0</v>
      </c>
      <c r="BH142" s="140">
        <f t="shared" si="17"/>
        <v>0</v>
      </c>
      <c r="BI142" s="140">
        <f t="shared" si="18"/>
        <v>0</v>
      </c>
      <c r="BJ142" s="13" t="s">
        <v>20</v>
      </c>
      <c r="BK142" s="140">
        <f t="shared" si="19"/>
        <v>1140</v>
      </c>
      <c r="BL142" s="13" t="s">
        <v>208</v>
      </c>
      <c r="BM142" s="13" t="s">
        <v>530</v>
      </c>
    </row>
    <row r="143" spans="2:65" s="1" customFormat="1" ht="22.5" customHeight="1" x14ac:dyDescent="0.3">
      <c r="B143" s="131"/>
      <c r="C143" s="141" t="s">
        <v>240</v>
      </c>
      <c r="D143" s="141" t="s">
        <v>201</v>
      </c>
      <c r="E143" s="142" t="s">
        <v>531</v>
      </c>
      <c r="F143" s="203" t="s">
        <v>532</v>
      </c>
      <c r="G143" s="204"/>
      <c r="H143" s="204"/>
      <c r="I143" s="204"/>
      <c r="J143" s="143" t="s">
        <v>493</v>
      </c>
      <c r="K143" s="144">
        <v>16</v>
      </c>
      <c r="L143" s="205">
        <v>95</v>
      </c>
      <c r="M143" s="204"/>
      <c r="N143" s="205">
        <f t="shared" si="10"/>
        <v>1520</v>
      </c>
      <c r="O143" s="201"/>
      <c r="P143" s="201"/>
      <c r="Q143" s="201"/>
      <c r="R143" s="136"/>
      <c r="T143" s="137" t="s">
        <v>3</v>
      </c>
      <c r="U143" s="36" t="s">
        <v>47</v>
      </c>
      <c r="V143" s="138">
        <v>0</v>
      </c>
      <c r="W143" s="138">
        <f t="shared" si="11"/>
        <v>0</v>
      </c>
      <c r="X143" s="138">
        <v>0</v>
      </c>
      <c r="Y143" s="138">
        <f t="shared" si="12"/>
        <v>0</v>
      </c>
      <c r="Z143" s="138">
        <v>0</v>
      </c>
      <c r="AA143" s="139">
        <f t="shared" si="13"/>
        <v>0</v>
      </c>
      <c r="AR143" s="13" t="s">
        <v>258</v>
      </c>
      <c r="AT143" s="13" t="s">
        <v>201</v>
      </c>
      <c r="AU143" s="13" t="s">
        <v>113</v>
      </c>
      <c r="AY143" s="13" t="s">
        <v>146</v>
      </c>
      <c r="BE143" s="140">
        <f t="shared" si="14"/>
        <v>1520</v>
      </c>
      <c r="BF143" s="140">
        <f t="shared" si="15"/>
        <v>0</v>
      </c>
      <c r="BG143" s="140">
        <f t="shared" si="16"/>
        <v>0</v>
      </c>
      <c r="BH143" s="140">
        <f t="shared" si="17"/>
        <v>0</v>
      </c>
      <c r="BI143" s="140">
        <f t="shared" si="18"/>
        <v>0</v>
      </c>
      <c r="BJ143" s="13" t="s">
        <v>20</v>
      </c>
      <c r="BK143" s="140">
        <f t="shared" si="19"/>
        <v>1520</v>
      </c>
      <c r="BL143" s="13" t="s">
        <v>208</v>
      </c>
      <c r="BM143" s="13" t="s">
        <v>533</v>
      </c>
    </row>
    <row r="144" spans="2:65" s="1" customFormat="1" ht="31.5" customHeight="1" x14ac:dyDescent="0.3">
      <c r="B144" s="131"/>
      <c r="C144" s="141" t="s">
        <v>242</v>
      </c>
      <c r="D144" s="141" t="s">
        <v>201</v>
      </c>
      <c r="E144" s="142" t="s">
        <v>534</v>
      </c>
      <c r="F144" s="203" t="s">
        <v>535</v>
      </c>
      <c r="G144" s="204"/>
      <c r="H144" s="204"/>
      <c r="I144" s="204"/>
      <c r="J144" s="143" t="s">
        <v>493</v>
      </c>
      <c r="K144" s="144">
        <v>5</v>
      </c>
      <c r="L144" s="205">
        <v>75</v>
      </c>
      <c r="M144" s="204"/>
      <c r="N144" s="205">
        <f t="shared" si="10"/>
        <v>375</v>
      </c>
      <c r="O144" s="201"/>
      <c r="P144" s="201"/>
      <c r="Q144" s="201"/>
      <c r="R144" s="136"/>
      <c r="T144" s="137" t="s">
        <v>3</v>
      </c>
      <c r="U144" s="36" t="s">
        <v>47</v>
      </c>
      <c r="V144" s="138">
        <v>0</v>
      </c>
      <c r="W144" s="138">
        <f t="shared" si="11"/>
        <v>0</v>
      </c>
      <c r="X144" s="138">
        <v>0</v>
      </c>
      <c r="Y144" s="138">
        <f t="shared" si="12"/>
        <v>0</v>
      </c>
      <c r="Z144" s="138">
        <v>0</v>
      </c>
      <c r="AA144" s="139">
        <f t="shared" si="13"/>
        <v>0</v>
      </c>
      <c r="AR144" s="13" t="s">
        <v>258</v>
      </c>
      <c r="AT144" s="13" t="s">
        <v>201</v>
      </c>
      <c r="AU144" s="13" t="s">
        <v>113</v>
      </c>
      <c r="AY144" s="13" t="s">
        <v>146</v>
      </c>
      <c r="BE144" s="140">
        <f t="shared" si="14"/>
        <v>375</v>
      </c>
      <c r="BF144" s="140">
        <f t="shared" si="15"/>
        <v>0</v>
      </c>
      <c r="BG144" s="140">
        <f t="shared" si="16"/>
        <v>0</v>
      </c>
      <c r="BH144" s="140">
        <f t="shared" si="17"/>
        <v>0</v>
      </c>
      <c r="BI144" s="140">
        <f t="shared" si="18"/>
        <v>0</v>
      </c>
      <c r="BJ144" s="13" t="s">
        <v>20</v>
      </c>
      <c r="BK144" s="140">
        <f t="shared" si="19"/>
        <v>375</v>
      </c>
      <c r="BL144" s="13" t="s">
        <v>208</v>
      </c>
      <c r="BM144" s="13" t="s">
        <v>536</v>
      </c>
    </row>
    <row r="145" spans="2:65" s="1" customFormat="1" ht="22.5" customHeight="1" x14ac:dyDescent="0.3">
      <c r="B145" s="131"/>
      <c r="C145" s="141" t="s">
        <v>244</v>
      </c>
      <c r="D145" s="141" t="s">
        <v>201</v>
      </c>
      <c r="E145" s="142" t="s">
        <v>537</v>
      </c>
      <c r="F145" s="203" t="s">
        <v>514</v>
      </c>
      <c r="G145" s="204"/>
      <c r="H145" s="204"/>
      <c r="I145" s="204"/>
      <c r="J145" s="143" t="s">
        <v>493</v>
      </c>
      <c r="K145" s="144">
        <v>9</v>
      </c>
      <c r="L145" s="205">
        <v>95</v>
      </c>
      <c r="M145" s="204"/>
      <c r="N145" s="205">
        <f t="shared" si="10"/>
        <v>855</v>
      </c>
      <c r="O145" s="201"/>
      <c r="P145" s="201"/>
      <c r="Q145" s="201"/>
      <c r="R145" s="136"/>
      <c r="T145" s="137" t="s">
        <v>3</v>
      </c>
      <c r="U145" s="36" t="s">
        <v>47</v>
      </c>
      <c r="V145" s="138">
        <v>0</v>
      </c>
      <c r="W145" s="138">
        <f t="shared" si="11"/>
        <v>0</v>
      </c>
      <c r="X145" s="138">
        <v>0</v>
      </c>
      <c r="Y145" s="138">
        <f t="shared" si="12"/>
        <v>0</v>
      </c>
      <c r="Z145" s="138">
        <v>0</v>
      </c>
      <c r="AA145" s="139">
        <f t="shared" si="13"/>
        <v>0</v>
      </c>
      <c r="AR145" s="13" t="s">
        <v>258</v>
      </c>
      <c r="AT145" s="13" t="s">
        <v>201</v>
      </c>
      <c r="AU145" s="13" t="s">
        <v>113</v>
      </c>
      <c r="AY145" s="13" t="s">
        <v>146</v>
      </c>
      <c r="BE145" s="140">
        <f t="shared" si="14"/>
        <v>855</v>
      </c>
      <c r="BF145" s="140">
        <f t="shared" si="15"/>
        <v>0</v>
      </c>
      <c r="BG145" s="140">
        <f t="shared" si="16"/>
        <v>0</v>
      </c>
      <c r="BH145" s="140">
        <f t="shared" si="17"/>
        <v>0</v>
      </c>
      <c r="BI145" s="140">
        <f t="shared" si="18"/>
        <v>0</v>
      </c>
      <c r="BJ145" s="13" t="s">
        <v>20</v>
      </c>
      <c r="BK145" s="140">
        <f t="shared" si="19"/>
        <v>855</v>
      </c>
      <c r="BL145" s="13" t="s">
        <v>208</v>
      </c>
      <c r="BM145" s="13" t="s">
        <v>538</v>
      </c>
    </row>
    <row r="146" spans="2:65" s="1" customFormat="1" ht="22.5" customHeight="1" x14ac:dyDescent="0.3">
      <c r="B146" s="131"/>
      <c r="C146" s="141" t="s">
        <v>246</v>
      </c>
      <c r="D146" s="141" t="s">
        <v>201</v>
      </c>
      <c r="E146" s="142" t="s">
        <v>539</v>
      </c>
      <c r="F146" s="203" t="s">
        <v>540</v>
      </c>
      <c r="G146" s="204"/>
      <c r="H146" s="204"/>
      <c r="I146" s="204"/>
      <c r="J146" s="143" t="s">
        <v>493</v>
      </c>
      <c r="K146" s="144">
        <v>3</v>
      </c>
      <c r="L146" s="205">
        <v>95</v>
      </c>
      <c r="M146" s="204"/>
      <c r="N146" s="205">
        <f t="shared" si="10"/>
        <v>285</v>
      </c>
      <c r="O146" s="201"/>
      <c r="P146" s="201"/>
      <c r="Q146" s="201"/>
      <c r="R146" s="136"/>
      <c r="T146" s="137" t="s">
        <v>3</v>
      </c>
      <c r="U146" s="36" t="s">
        <v>47</v>
      </c>
      <c r="V146" s="138">
        <v>0</v>
      </c>
      <c r="W146" s="138">
        <f t="shared" si="11"/>
        <v>0</v>
      </c>
      <c r="X146" s="138">
        <v>0</v>
      </c>
      <c r="Y146" s="138">
        <f t="shared" si="12"/>
        <v>0</v>
      </c>
      <c r="Z146" s="138">
        <v>0</v>
      </c>
      <c r="AA146" s="139">
        <f t="shared" si="13"/>
        <v>0</v>
      </c>
      <c r="AR146" s="13" t="s">
        <v>258</v>
      </c>
      <c r="AT146" s="13" t="s">
        <v>201</v>
      </c>
      <c r="AU146" s="13" t="s">
        <v>113</v>
      </c>
      <c r="AY146" s="13" t="s">
        <v>146</v>
      </c>
      <c r="BE146" s="140">
        <f t="shared" si="14"/>
        <v>285</v>
      </c>
      <c r="BF146" s="140">
        <f t="shared" si="15"/>
        <v>0</v>
      </c>
      <c r="BG146" s="140">
        <f t="shared" si="16"/>
        <v>0</v>
      </c>
      <c r="BH146" s="140">
        <f t="shared" si="17"/>
        <v>0</v>
      </c>
      <c r="BI146" s="140">
        <f t="shared" si="18"/>
        <v>0</v>
      </c>
      <c r="BJ146" s="13" t="s">
        <v>20</v>
      </c>
      <c r="BK146" s="140">
        <f t="shared" si="19"/>
        <v>285</v>
      </c>
      <c r="BL146" s="13" t="s">
        <v>208</v>
      </c>
      <c r="BM146" s="13" t="s">
        <v>541</v>
      </c>
    </row>
    <row r="147" spans="2:65" s="1" customFormat="1" ht="31.5" customHeight="1" x14ac:dyDescent="0.3">
      <c r="B147" s="131"/>
      <c r="C147" s="132" t="s">
        <v>248</v>
      </c>
      <c r="D147" s="132" t="s">
        <v>147</v>
      </c>
      <c r="E147" s="133" t="s">
        <v>542</v>
      </c>
      <c r="F147" s="200" t="s">
        <v>543</v>
      </c>
      <c r="G147" s="201"/>
      <c r="H147" s="201"/>
      <c r="I147" s="201"/>
      <c r="J147" s="134" t="s">
        <v>215</v>
      </c>
      <c r="K147" s="135">
        <v>207</v>
      </c>
      <c r="L147" s="202">
        <v>13.4</v>
      </c>
      <c r="M147" s="201"/>
      <c r="N147" s="202">
        <f t="shared" si="10"/>
        <v>2773.8</v>
      </c>
      <c r="O147" s="201"/>
      <c r="P147" s="201"/>
      <c r="Q147" s="201"/>
      <c r="R147" s="136"/>
      <c r="T147" s="137" t="s">
        <v>3</v>
      </c>
      <c r="U147" s="36" t="s">
        <v>47</v>
      </c>
      <c r="V147" s="138">
        <v>5.7000000000000002E-2</v>
      </c>
      <c r="W147" s="138">
        <f t="shared" si="11"/>
        <v>11.799000000000001</v>
      </c>
      <c r="X147" s="138">
        <v>0</v>
      </c>
      <c r="Y147" s="138">
        <f t="shared" si="12"/>
        <v>0</v>
      </c>
      <c r="Z147" s="138">
        <v>0</v>
      </c>
      <c r="AA147" s="139">
        <f t="shared" si="13"/>
        <v>0</v>
      </c>
      <c r="AR147" s="13" t="s">
        <v>151</v>
      </c>
      <c r="AT147" s="13" t="s">
        <v>147</v>
      </c>
      <c r="AU147" s="13" t="s">
        <v>113</v>
      </c>
      <c r="AY147" s="13" t="s">
        <v>146</v>
      </c>
      <c r="BE147" s="140">
        <f t="shared" si="14"/>
        <v>2773.8</v>
      </c>
      <c r="BF147" s="140">
        <f t="shared" si="15"/>
        <v>0</v>
      </c>
      <c r="BG147" s="140">
        <f t="shared" si="16"/>
        <v>0</v>
      </c>
      <c r="BH147" s="140">
        <f t="shared" si="17"/>
        <v>0</v>
      </c>
      <c r="BI147" s="140">
        <f t="shared" si="18"/>
        <v>0</v>
      </c>
      <c r="BJ147" s="13" t="s">
        <v>20</v>
      </c>
      <c r="BK147" s="140">
        <f t="shared" si="19"/>
        <v>2773.8</v>
      </c>
      <c r="BL147" s="13" t="s">
        <v>151</v>
      </c>
      <c r="BM147" s="13" t="s">
        <v>544</v>
      </c>
    </row>
    <row r="148" spans="2:65" s="9" customFormat="1" ht="29.85" customHeight="1" x14ac:dyDescent="0.3">
      <c r="B148" s="120"/>
      <c r="C148" s="121"/>
      <c r="D148" s="130" t="s">
        <v>456</v>
      </c>
      <c r="E148" s="130"/>
      <c r="F148" s="130"/>
      <c r="G148" s="130"/>
      <c r="H148" s="130"/>
      <c r="I148" s="130"/>
      <c r="J148" s="130"/>
      <c r="K148" s="130"/>
      <c r="L148" s="130"/>
      <c r="M148" s="130"/>
      <c r="N148" s="195">
        <f>BK148</f>
        <v>26625.200000000001</v>
      </c>
      <c r="O148" s="196"/>
      <c r="P148" s="196"/>
      <c r="Q148" s="196"/>
      <c r="R148" s="123"/>
      <c r="T148" s="124"/>
      <c r="U148" s="121"/>
      <c r="V148" s="121"/>
      <c r="W148" s="125">
        <f>SUM(W149:W152)</f>
        <v>39.375</v>
      </c>
      <c r="X148" s="121"/>
      <c r="Y148" s="125">
        <f>SUM(Y149:Y152)</f>
        <v>3.6575000000000002</v>
      </c>
      <c r="Z148" s="121"/>
      <c r="AA148" s="126">
        <f>SUM(AA149:AA152)</f>
        <v>0</v>
      </c>
      <c r="AR148" s="127" t="s">
        <v>20</v>
      </c>
      <c r="AT148" s="128" t="s">
        <v>81</v>
      </c>
      <c r="AU148" s="128" t="s">
        <v>20</v>
      </c>
      <c r="AY148" s="127" t="s">
        <v>146</v>
      </c>
      <c r="BK148" s="129">
        <f>SUM(BK149:BK152)</f>
        <v>26625.200000000001</v>
      </c>
    </row>
    <row r="149" spans="2:65" s="1" customFormat="1" ht="31.5" customHeight="1" x14ac:dyDescent="0.3">
      <c r="B149" s="131"/>
      <c r="C149" s="132" t="s">
        <v>252</v>
      </c>
      <c r="D149" s="132" t="s">
        <v>147</v>
      </c>
      <c r="E149" s="133" t="s">
        <v>545</v>
      </c>
      <c r="F149" s="200" t="s">
        <v>546</v>
      </c>
      <c r="G149" s="201"/>
      <c r="H149" s="201"/>
      <c r="I149" s="201"/>
      <c r="J149" s="134" t="s">
        <v>190</v>
      </c>
      <c r="K149" s="135">
        <v>175</v>
      </c>
      <c r="L149" s="202">
        <v>26.9</v>
      </c>
      <c r="M149" s="201"/>
      <c r="N149" s="202">
        <f>ROUND(L149*K149,2)</f>
        <v>4707.5</v>
      </c>
      <c r="O149" s="201"/>
      <c r="P149" s="201"/>
      <c r="Q149" s="201"/>
      <c r="R149" s="136"/>
      <c r="T149" s="137" t="s">
        <v>3</v>
      </c>
      <c r="U149" s="36" t="s">
        <v>47</v>
      </c>
      <c r="V149" s="138">
        <v>0.112</v>
      </c>
      <c r="W149" s="138">
        <f>V149*K149</f>
        <v>19.600000000000001</v>
      </c>
      <c r="X149" s="138">
        <v>0</v>
      </c>
      <c r="Y149" s="138">
        <f>X149*K149</f>
        <v>0</v>
      </c>
      <c r="Z149" s="138">
        <v>0</v>
      </c>
      <c r="AA149" s="139">
        <f>Z149*K149</f>
        <v>0</v>
      </c>
      <c r="AR149" s="13" t="s">
        <v>151</v>
      </c>
      <c r="AT149" s="13" t="s">
        <v>147</v>
      </c>
      <c r="AU149" s="13" t="s">
        <v>113</v>
      </c>
      <c r="AY149" s="13" t="s">
        <v>146</v>
      </c>
      <c r="BE149" s="140">
        <f>IF(U149="základní",N149,0)</f>
        <v>4707.5</v>
      </c>
      <c r="BF149" s="140">
        <f>IF(U149="snížená",N149,0)</f>
        <v>0</v>
      </c>
      <c r="BG149" s="140">
        <f>IF(U149="zákl. přenesená",N149,0)</f>
        <v>0</v>
      </c>
      <c r="BH149" s="140">
        <f>IF(U149="sníž. přenesená",N149,0)</f>
        <v>0</v>
      </c>
      <c r="BI149" s="140">
        <f>IF(U149="nulová",N149,0)</f>
        <v>0</v>
      </c>
      <c r="BJ149" s="13" t="s">
        <v>20</v>
      </c>
      <c r="BK149" s="140">
        <f>ROUND(L149*K149,2)</f>
        <v>4707.5</v>
      </c>
      <c r="BL149" s="13" t="s">
        <v>151</v>
      </c>
      <c r="BM149" s="13" t="s">
        <v>547</v>
      </c>
    </row>
    <row r="150" spans="2:65" s="1" customFormat="1" ht="22.5" customHeight="1" x14ac:dyDescent="0.3">
      <c r="B150" s="131"/>
      <c r="C150" s="141" t="s">
        <v>256</v>
      </c>
      <c r="D150" s="141" t="s">
        <v>201</v>
      </c>
      <c r="E150" s="142" t="s">
        <v>548</v>
      </c>
      <c r="F150" s="203" t="s">
        <v>549</v>
      </c>
      <c r="G150" s="204"/>
      <c r="H150" s="204"/>
      <c r="I150" s="204"/>
      <c r="J150" s="143" t="s">
        <v>190</v>
      </c>
      <c r="K150" s="144">
        <v>175</v>
      </c>
      <c r="L150" s="205">
        <v>18.5</v>
      </c>
      <c r="M150" s="204"/>
      <c r="N150" s="205">
        <f>ROUND(L150*K150,2)</f>
        <v>3237.5</v>
      </c>
      <c r="O150" s="201"/>
      <c r="P150" s="201"/>
      <c r="Q150" s="201"/>
      <c r="R150" s="136"/>
      <c r="T150" s="137" t="s">
        <v>3</v>
      </c>
      <c r="U150" s="36" t="s">
        <v>47</v>
      </c>
      <c r="V150" s="138">
        <v>0</v>
      </c>
      <c r="W150" s="138">
        <f>V150*K150</f>
        <v>0</v>
      </c>
      <c r="X150" s="138">
        <v>2.9999999999999997E-4</v>
      </c>
      <c r="Y150" s="138">
        <f>X150*K150</f>
        <v>5.2499999999999998E-2</v>
      </c>
      <c r="Z150" s="138">
        <v>0</v>
      </c>
      <c r="AA150" s="139">
        <f>Z150*K150</f>
        <v>0</v>
      </c>
      <c r="AR150" s="13" t="s">
        <v>175</v>
      </c>
      <c r="AT150" s="13" t="s">
        <v>201</v>
      </c>
      <c r="AU150" s="13" t="s">
        <v>113</v>
      </c>
      <c r="AY150" s="13" t="s">
        <v>146</v>
      </c>
      <c r="BE150" s="140">
        <f>IF(U150="základní",N150,0)</f>
        <v>3237.5</v>
      </c>
      <c r="BF150" s="140">
        <f>IF(U150="snížená",N150,0)</f>
        <v>0</v>
      </c>
      <c r="BG150" s="140">
        <f>IF(U150="zákl. přenesená",N150,0)</f>
        <v>0</v>
      </c>
      <c r="BH150" s="140">
        <f>IF(U150="sníž. přenesená",N150,0)</f>
        <v>0</v>
      </c>
      <c r="BI150" s="140">
        <f>IF(U150="nulová",N150,0)</f>
        <v>0</v>
      </c>
      <c r="BJ150" s="13" t="s">
        <v>20</v>
      </c>
      <c r="BK150" s="140">
        <f>ROUND(L150*K150,2)</f>
        <v>3237.5</v>
      </c>
      <c r="BL150" s="13" t="s">
        <v>151</v>
      </c>
      <c r="BM150" s="13" t="s">
        <v>550</v>
      </c>
    </row>
    <row r="151" spans="2:65" s="1" customFormat="1" ht="31.5" customHeight="1" x14ac:dyDescent="0.3">
      <c r="B151" s="131"/>
      <c r="C151" s="132" t="s">
        <v>258</v>
      </c>
      <c r="D151" s="132" t="s">
        <v>147</v>
      </c>
      <c r="E151" s="133" t="s">
        <v>551</v>
      </c>
      <c r="F151" s="200" t="s">
        <v>552</v>
      </c>
      <c r="G151" s="201"/>
      <c r="H151" s="201"/>
      <c r="I151" s="201"/>
      <c r="J151" s="134" t="s">
        <v>190</v>
      </c>
      <c r="K151" s="135">
        <v>175</v>
      </c>
      <c r="L151" s="202">
        <v>29.7</v>
      </c>
      <c r="M151" s="201"/>
      <c r="N151" s="202">
        <f>ROUND(L151*K151,2)</f>
        <v>5197.5</v>
      </c>
      <c r="O151" s="201"/>
      <c r="P151" s="201"/>
      <c r="Q151" s="201"/>
      <c r="R151" s="136"/>
      <c r="T151" s="137" t="s">
        <v>3</v>
      </c>
      <c r="U151" s="36" t="s">
        <v>47</v>
      </c>
      <c r="V151" s="138">
        <v>0.113</v>
      </c>
      <c r="W151" s="138">
        <f>V151*K151</f>
        <v>19.775000000000002</v>
      </c>
      <c r="X151" s="138">
        <v>0</v>
      </c>
      <c r="Y151" s="138">
        <f>X151*K151</f>
        <v>0</v>
      </c>
      <c r="Z151" s="138">
        <v>0</v>
      </c>
      <c r="AA151" s="139">
        <f>Z151*K151</f>
        <v>0</v>
      </c>
      <c r="AR151" s="13" t="s">
        <v>151</v>
      </c>
      <c r="AT151" s="13" t="s">
        <v>147</v>
      </c>
      <c r="AU151" s="13" t="s">
        <v>113</v>
      </c>
      <c r="AY151" s="13" t="s">
        <v>146</v>
      </c>
      <c r="BE151" s="140">
        <f>IF(U151="základní",N151,0)</f>
        <v>5197.5</v>
      </c>
      <c r="BF151" s="140">
        <f>IF(U151="snížená",N151,0)</f>
        <v>0</v>
      </c>
      <c r="BG151" s="140">
        <f>IF(U151="zákl. přenesená",N151,0)</f>
        <v>0</v>
      </c>
      <c r="BH151" s="140">
        <f>IF(U151="sníž. přenesená",N151,0)</f>
        <v>0</v>
      </c>
      <c r="BI151" s="140">
        <f>IF(U151="nulová",N151,0)</f>
        <v>0</v>
      </c>
      <c r="BJ151" s="13" t="s">
        <v>20</v>
      </c>
      <c r="BK151" s="140">
        <f>ROUND(L151*K151,2)</f>
        <v>5197.5</v>
      </c>
      <c r="BL151" s="13" t="s">
        <v>151</v>
      </c>
      <c r="BM151" s="13" t="s">
        <v>553</v>
      </c>
    </row>
    <row r="152" spans="2:65" s="1" customFormat="1" ht="22.5" customHeight="1" x14ac:dyDescent="0.3">
      <c r="B152" s="131"/>
      <c r="C152" s="141" t="s">
        <v>260</v>
      </c>
      <c r="D152" s="141" t="s">
        <v>201</v>
      </c>
      <c r="E152" s="142" t="s">
        <v>554</v>
      </c>
      <c r="F152" s="203" t="s">
        <v>555</v>
      </c>
      <c r="G152" s="204"/>
      <c r="H152" s="204"/>
      <c r="I152" s="204"/>
      <c r="J152" s="143" t="s">
        <v>150</v>
      </c>
      <c r="K152" s="144">
        <v>18.024999999999999</v>
      </c>
      <c r="L152" s="205">
        <v>748</v>
      </c>
      <c r="M152" s="204"/>
      <c r="N152" s="205">
        <f>ROUND(L152*K152,2)</f>
        <v>13482.7</v>
      </c>
      <c r="O152" s="201"/>
      <c r="P152" s="201"/>
      <c r="Q152" s="201"/>
      <c r="R152" s="136"/>
      <c r="T152" s="137" t="s">
        <v>3</v>
      </c>
      <c r="U152" s="36" t="s">
        <v>47</v>
      </c>
      <c r="V152" s="138">
        <v>0</v>
      </c>
      <c r="W152" s="138">
        <f>V152*K152</f>
        <v>0</v>
      </c>
      <c r="X152" s="138">
        <v>0.2</v>
      </c>
      <c r="Y152" s="138">
        <f>X152*K152</f>
        <v>3.605</v>
      </c>
      <c r="Z152" s="138">
        <v>0</v>
      </c>
      <c r="AA152" s="139">
        <f>Z152*K152</f>
        <v>0</v>
      </c>
      <c r="AR152" s="13" t="s">
        <v>175</v>
      </c>
      <c r="AT152" s="13" t="s">
        <v>201</v>
      </c>
      <c r="AU152" s="13" t="s">
        <v>113</v>
      </c>
      <c r="AY152" s="13" t="s">
        <v>146</v>
      </c>
      <c r="BE152" s="140">
        <f>IF(U152="základní",N152,0)</f>
        <v>13482.7</v>
      </c>
      <c r="BF152" s="140">
        <f>IF(U152="snížená",N152,0)</f>
        <v>0</v>
      </c>
      <c r="BG152" s="140">
        <f>IF(U152="zákl. přenesená",N152,0)</f>
        <v>0</v>
      </c>
      <c r="BH152" s="140">
        <f>IF(U152="sníž. přenesená",N152,0)</f>
        <v>0</v>
      </c>
      <c r="BI152" s="140">
        <f>IF(U152="nulová",N152,0)</f>
        <v>0</v>
      </c>
      <c r="BJ152" s="13" t="s">
        <v>20</v>
      </c>
      <c r="BK152" s="140">
        <f>ROUND(L152*K152,2)</f>
        <v>13482.7</v>
      </c>
      <c r="BL152" s="13" t="s">
        <v>151</v>
      </c>
      <c r="BM152" s="13" t="s">
        <v>556</v>
      </c>
    </row>
    <row r="153" spans="2:65" s="9" customFormat="1" ht="29.85" customHeight="1" x14ac:dyDescent="0.3">
      <c r="B153" s="120"/>
      <c r="C153" s="121"/>
      <c r="D153" s="130" t="s">
        <v>457</v>
      </c>
      <c r="E153" s="130"/>
      <c r="F153" s="130"/>
      <c r="G153" s="130"/>
      <c r="H153" s="130"/>
      <c r="I153" s="130"/>
      <c r="J153" s="130"/>
      <c r="K153" s="130"/>
      <c r="L153" s="130"/>
      <c r="M153" s="130"/>
      <c r="N153" s="195">
        <f>BK153</f>
        <v>9239.6200000000008</v>
      </c>
      <c r="O153" s="196"/>
      <c r="P153" s="196"/>
      <c r="Q153" s="196"/>
      <c r="R153" s="123"/>
      <c r="T153" s="124"/>
      <c r="U153" s="121"/>
      <c r="V153" s="121"/>
      <c r="W153" s="125">
        <f>SUM(W154:W159)</f>
        <v>29.012999999999998</v>
      </c>
      <c r="X153" s="121"/>
      <c r="Y153" s="125">
        <f>SUM(Y154:Y159)</f>
        <v>1.2877700000000001E-2</v>
      </c>
      <c r="Z153" s="121"/>
      <c r="AA153" s="126">
        <f>SUM(AA154:AA159)</f>
        <v>0</v>
      </c>
      <c r="AR153" s="127" t="s">
        <v>20</v>
      </c>
      <c r="AT153" s="128" t="s">
        <v>81</v>
      </c>
      <c r="AU153" s="128" t="s">
        <v>20</v>
      </c>
      <c r="AY153" s="127" t="s">
        <v>146</v>
      </c>
      <c r="BK153" s="129">
        <f>SUM(BK154:BK159)</f>
        <v>9239.6200000000008</v>
      </c>
    </row>
    <row r="154" spans="2:65" s="1" customFormat="1" ht="31.5" customHeight="1" x14ac:dyDescent="0.3">
      <c r="B154" s="131"/>
      <c r="C154" s="132" t="s">
        <v>262</v>
      </c>
      <c r="D154" s="132" t="s">
        <v>147</v>
      </c>
      <c r="E154" s="133" t="s">
        <v>557</v>
      </c>
      <c r="F154" s="200" t="s">
        <v>558</v>
      </c>
      <c r="G154" s="201"/>
      <c r="H154" s="201"/>
      <c r="I154" s="201"/>
      <c r="J154" s="134" t="s">
        <v>190</v>
      </c>
      <c r="K154" s="135">
        <v>509</v>
      </c>
      <c r="L154" s="202">
        <v>5.68</v>
      </c>
      <c r="M154" s="201"/>
      <c r="N154" s="202">
        <f t="shared" ref="N154:N159" si="20">ROUND(L154*K154,2)</f>
        <v>2891.12</v>
      </c>
      <c r="O154" s="201"/>
      <c r="P154" s="201"/>
      <c r="Q154" s="201"/>
      <c r="R154" s="136"/>
      <c r="T154" s="137" t="s">
        <v>3</v>
      </c>
      <c r="U154" s="36" t="s">
        <v>47</v>
      </c>
      <c r="V154" s="138">
        <v>0.02</v>
      </c>
      <c r="W154" s="138">
        <f t="shared" ref="W154:W159" si="21">V154*K154</f>
        <v>10.18</v>
      </c>
      <c r="X154" s="138">
        <v>0</v>
      </c>
      <c r="Y154" s="138">
        <f t="shared" ref="Y154:Y159" si="22">X154*K154</f>
        <v>0</v>
      </c>
      <c r="Z154" s="138">
        <v>0</v>
      </c>
      <c r="AA154" s="139">
        <f t="shared" ref="AA154:AA159" si="23">Z154*K154</f>
        <v>0</v>
      </c>
      <c r="AR154" s="13" t="s">
        <v>151</v>
      </c>
      <c r="AT154" s="13" t="s">
        <v>147</v>
      </c>
      <c r="AU154" s="13" t="s">
        <v>113</v>
      </c>
      <c r="AY154" s="13" t="s">
        <v>146</v>
      </c>
      <c r="BE154" s="140">
        <f t="shared" ref="BE154:BE159" si="24">IF(U154="základní",N154,0)</f>
        <v>2891.12</v>
      </c>
      <c r="BF154" s="140">
        <f t="shared" ref="BF154:BF159" si="25">IF(U154="snížená",N154,0)</f>
        <v>0</v>
      </c>
      <c r="BG154" s="140">
        <f t="shared" ref="BG154:BG159" si="26">IF(U154="zákl. přenesená",N154,0)</f>
        <v>0</v>
      </c>
      <c r="BH154" s="140">
        <f t="shared" ref="BH154:BH159" si="27">IF(U154="sníž. přenesená",N154,0)</f>
        <v>0</v>
      </c>
      <c r="BI154" s="140">
        <f t="shared" ref="BI154:BI159" si="28">IF(U154="nulová",N154,0)</f>
        <v>0</v>
      </c>
      <c r="BJ154" s="13" t="s">
        <v>20</v>
      </c>
      <c r="BK154" s="140">
        <f t="shared" ref="BK154:BK159" si="29">ROUND(L154*K154,2)</f>
        <v>2891.12</v>
      </c>
      <c r="BL154" s="13" t="s">
        <v>151</v>
      </c>
      <c r="BM154" s="13" t="s">
        <v>559</v>
      </c>
    </row>
    <row r="155" spans="2:65" s="1" customFormat="1" ht="22.5" customHeight="1" x14ac:dyDescent="0.3">
      <c r="B155" s="131"/>
      <c r="C155" s="141" t="s">
        <v>266</v>
      </c>
      <c r="D155" s="141" t="s">
        <v>201</v>
      </c>
      <c r="E155" s="142" t="s">
        <v>560</v>
      </c>
      <c r="F155" s="203" t="s">
        <v>561</v>
      </c>
      <c r="G155" s="204"/>
      <c r="H155" s="204"/>
      <c r="I155" s="204"/>
      <c r="J155" s="143" t="s">
        <v>562</v>
      </c>
      <c r="K155" s="144">
        <v>12.725</v>
      </c>
      <c r="L155" s="205">
        <v>90.9</v>
      </c>
      <c r="M155" s="204"/>
      <c r="N155" s="205">
        <f t="shared" si="20"/>
        <v>1156.7</v>
      </c>
      <c r="O155" s="201"/>
      <c r="P155" s="201"/>
      <c r="Q155" s="201"/>
      <c r="R155" s="136"/>
      <c r="T155" s="137" t="s">
        <v>3</v>
      </c>
      <c r="U155" s="36" t="s">
        <v>47</v>
      </c>
      <c r="V155" s="138">
        <v>0</v>
      </c>
      <c r="W155" s="138">
        <f t="shared" si="21"/>
        <v>0</v>
      </c>
      <c r="X155" s="138">
        <v>1E-3</v>
      </c>
      <c r="Y155" s="138">
        <f t="shared" si="22"/>
        <v>1.2725E-2</v>
      </c>
      <c r="Z155" s="138">
        <v>0</v>
      </c>
      <c r="AA155" s="139">
        <f t="shared" si="23"/>
        <v>0</v>
      </c>
      <c r="AR155" s="13" t="s">
        <v>175</v>
      </c>
      <c r="AT155" s="13" t="s">
        <v>201</v>
      </c>
      <c r="AU155" s="13" t="s">
        <v>113</v>
      </c>
      <c r="AY155" s="13" t="s">
        <v>146</v>
      </c>
      <c r="BE155" s="140">
        <f t="shared" si="24"/>
        <v>1156.7</v>
      </c>
      <c r="BF155" s="140">
        <f t="shared" si="25"/>
        <v>0</v>
      </c>
      <c r="BG155" s="140">
        <f t="shared" si="26"/>
        <v>0</v>
      </c>
      <c r="BH155" s="140">
        <f t="shared" si="27"/>
        <v>0</v>
      </c>
      <c r="BI155" s="140">
        <f t="shared" si="28"/>
        <v>0</v>
      </c>
      <c r="BJ155" s="13" t="s">
        <v>20</v>
      </c>
      <c r="BK155" s="140">
        <f t="shared" si="29"/>
        <v>1156.7</v>
      </c>
      <c r="BL155" s="13" t="s">
        <v>151</v>
      </c>
      <c r="BM155" s="13" t="s">
        <v>563</v>
      </c>
    </row>
    <row r="156" spans="2:65" s="1" customFormat="1" ht="22.5" customHeight="1" x14ac:dyDescent="0.3">
      <c r="B156" s="131"/>
      <c r="C156" s="132" t="s">
        <v>271</v>
      </c>
      <c r="D156" s="132" t="s">
        <v>147</v>
      </c>
      <c r="E156" s="133" t="s">
        <v>473</v>
      </c>
      <c r="F156" s="200" t="s">
        <v>474</v>
      </c>
      <c r="G156" s="201"/>
      <c r="H156" s="201"/>
      <c r="I156" s="201"/>
      <c r="J156" s="134" t="s">
        <v>190</v>
      </c>
      <c r="K156" s="135">
        <v>509</v>
      </c>
      <c r="L156" s="202">
        <v>3</v>
      </c>
      <c r="M156" s="201"/>
      <c r="N156" s="202">
        <f t="shared" si="20"/>
        <v>1527</v>
      </c>
      <c r="O156" s="201"/>
      <c r="P156" s="201"/>
      <c r="Q156" s="201"/>
      <c r="R156" s="136"/>
      <c r="T156" s="137" t="s">
        <v>3</v>
      </c>
      <c r="U156" s="36" t="s">
        <v>47</v>
      </c>
      <c r="V156" s="138">
        <v>1.4999999999999999E-2</v>
      </c>
      <c r="W156" s="138">
        <f t="shared" si="21"/>
        <v>7.6349999999999998</v>
      </c>
      <c r="X156" s="138">
        <v>0</v>
      </c>
      <c r="Y156" s="138">
        <f t="shared" si="22"/>
        <v>0</v>
      </c>
      <c r="Z156" s="138">
        <v>0</v>
      </c>
      <c r="AA156" s="139">
        <f t="shared" si="23"/>
        <v>0</v>
      </c>
      <c r="AR156" s="13" t="s">
        <v>151</v>
      </c>
      <c r="AT156" s="13" t="s">
        <v>147</v>
      </c>
      <c r="AU156" s="13" t="s">
        <v>113</v>
      </c>
      <c r="AY156" s="13" t="s">
        <v>146</v>
      </c>
      <c r="BE156" s="140">
        <f t="shared" si="24"/>
        <v>1527</v>
      </c>
      <c r="BF156" s="140">
        <f t="shared" si="25"/>
        <v>0</v>
      </c>
      <c r="BG156" s="140">
        <f t="shared" si="26"/>
        <v>0</v>
      </c>
      <c r="BH156" s="140">
        <f t="shared" si="27"/>
        <v>0</v>
      </c>
      <c r="BI156" s="140">
        <f t="shared" si="28"/>
        <v>0</v>
      </c>
      <c r="BJ156" s="13" t="s">
        <v>20</v>
      </c>
      <c r="BK156" s="140">
        <f t="shared" si="29"/>
        <v>1527</v>
      </c>
      <c r="BL156" s="13" t="s">
        <v>151</v>
      </c>
      <c r="BM156" s="13" t="s">
        <v>564</v>
      </c>
    </row>
    <row r="157" spans="2:65" s="1" customFormat="1" ht="31.5" customHeight="1" x14ac:dyDescent="0.3">
      <c r="B157" s="131"/>
      <c r="C157" s="132" t="s">
        <v>275</v>
      </c>
      <c r="D157" s="132" t="s">
        <v>147</v>
      </c>
      <c r="E157" s="133" t="s">
        <v>565</v>
      </c>
      <c r="F157" s="200" t="s">
        <v>566</v>
      </c>
      <c r="G157" s="201"/>
      <c r="H157" s="201"/>
      <c r="I157" s="201"/>
      <c r="J157" s="134" t="s">
        <v>190</v>
      </c>
      <c r="K157" s="135">
        <v>509</v>
      </c>
      <c r="L157" s="202">
        <v>3.52</v>
      </c>
      <c r="M157" s="201"/>
      <c r="N157" s="202">
        <f t="shared" si="20"/>
        <v>1791.68</v>
      </c>
      <c r="O157" s="201"/>
      <c r="P157" s="201"/>
      <c r="Q157" s="201"/>
      <c r="R157" s="136"/>
      <c r="T157" s="137" t="s">
        <v>3</v>
      </c>
      <c r="U157" s="36" t="s">
        <v>47</v>
      </c>
      <c r="V157" s="138">
        <v>8.9999999999999993E-3</v>
      </c>
      <c r="W157" s="138">
        <f t="shared" si="21"/>
        <v>4.5809999999999995</v>
      </c>
      <c r="X157" s="138">
        <v>2.9999999999999999E-7</v>
      </c>
      <c r="Y157" s="138">
        <f t="shared" si="22"/>
        <v>1.527E-4</v>
      </c>
      <c r="Z157" s="138">
        <v>0</v>
      </c>
      <c r="AA157" s="139">
        <f t="shared" si="23"/>
        <v>0</v>
      </c>
      <c r="AR157" s="13" t="s">
        <v>151</v>
      </c>
      <c r="AT157" s="13" t="s">
        <v>147</v>
      </c>
      <c r="AU157" s="13" t="s">
        <v>113</v>
      </c>
      <c r="AY157" s="13" t="s">
        <v>146</v>
      </c>
      <c r="BE157" s="140">
        <f t="shared" si="24"/>
        <v>1791.68</v>
      </c>
      <c r="BF157" s="140">
        <f t="shared" si="25"/>
        <v>0</v>
      </c>
      <c r="BG157" s="140">
        <f t="shared" si="26"/>
        <v>0</v>
      </c>
      <c r="BH157" s="140">
        <f t="shared" si="27"/>
        <v>0</v>
      </c>
      <c r="BI157" s="140">
        <f t="shared" si="28"/>
        <v>0</v>
      </c>
      <c r="BJ157" s="13" t="s">
        <v>20</v>
      </c>
      <c r="BK157" s="140">
        <f t="shared" si="29"/>
        <v>1791.68</v>
      </c>
      <c r="BL157" s="13" t="s">
        <v>151</v>
      </c>
      <c r="BM157" s="13" t="s">
        <v>567</v>
      </c>
    </row>
    <row r="158" spans="2:65" s="1" customFormat="1" ht="31.5" customHeight="1" x14ac:dyDescent="0.3">
      <c r="B158" s="131"/>
      <c r="C158" s="132" t="s">
        <v>279</v>
      </c>
      <c r="D158" s="132" t="s">
        <v>147</v>
      </c>
      <c r="E158" s="133" t="s">
        <v>568</v>
      </c>
      <c r="F158" s="200" t="s">
        <v>569</v>
      </c>
      <c r="G158" s="201"/>
      <c r="H158" s="201"/>
      <c r="I158" s="201"/>
      <c r="J158" s="134" t="s">
        <v>190</v>
      </c>
      <c r="K158" s="135">
        <v>509</v>
      </c>
      <c r="L158" s="202">
        <v>3.12</v>
      </c>
      <c r="M158" s="201"/>
      <c r="N158" s="202">
        <f t="shared" si="20"/>
        <v>1588.08</v>
      </c>
      <c r="O158" s="201"/>
      <c r="P158" s="201"/>
      <c r="Q158" s="201"/>
      <c r="R158" s="136"/>
      <c r="T158" s="137" t="s">
        <v>3</v>
      </c>
      <c r="U158" s="36" t="s">
        <v>47</v>
      </c>
      <c r="V158" s="138">
        <v>1.0999999999999999E-2</v>
      </c>
      <c r="W158" s="138">
        <f t="shared" si="21"/>
        <v>5.5989999999999993</v>
      </c>
      <c r="X158" s="138">
        <v>0</v>
      </c>
      <c r="Y158" s="138">
        <f t="shared" si="22"/>
        <v>0</v>
      </c>
      <c r="Z158" s="138">
        <v>0</v>
      </c>
      <c r="AA158" s="139">
        <f t="shared" si="23"/>
        <v>0</v>
      </c>
      <c r="AR158" s="13" t="s">
        <v>151</v>
      </c>
      <c r="AT158" s="13" t="s">
        <v>147</v>
      </c>
      <c r="AU158" s="13" t="s">
        <v>113</v>
      </c>
      <c r="AY158" s="13" t="s">
        <v>146</v>
      </c>
      <c r="BE158" s="140">
        <f t="shared" si="24"/>
        <v>1588.08</v>
      </c>
      <c r="BF158" s="140">
        <f t="shared" si="25"/>
        <v>0</v>
      </c>
      <c r="BG158" s="140">
        <f t="shared" si="26"/>
        <v>0</v>
      </c>
      <c r="BH158" s="140">
        <f t="shared" si="27"/>
        <v>0</v>
      </c>
      <c r="BI158" s="140">
        <f t="shared" si="28"/>
        <v>0</v>
      </c>
      <c r="BJ158" s="13" t="s">
        <v>20</v>
      </c>
      <c r="BK158" s="140">
        <f t="shared" si="29"/>
        <v>1588.08</v>
      </c>
      <c r="BL158" s="13" t="s">
        <v>151</v>
      </c>
      <c r="BM158" s="13" t="s">
        <v>570</v>
      </c>
    </row>
    <row r="159" spans="2:65" s="1" customFormat="1" ht="22.5" customHeight="1" x14ac:dyDescent="0.3">
      <c r="B159" s="131"/>
      <c r="C159" s="132" t="s">
        <v>283</v>
      </c>
      <c r="D159" s="132" t="s">
        <v>147</v>
      </c>
      <c r="E159" s="133" t="s">
        <v>571</v>
      </c>
      <c r="F159" s="200" t="s">
        <v>572</v>
      </c>
      <c r="G159" s="201"/>
      <c r="H159" s="201"/>
      <c r="I159" s="201"/>
      <c r="J159" s="134" t="s">
        <v>190</v>
      </c>
      <c r="K159" s="135">
        <v>509</v>
      </c>
      <c r="L159" s="202">
        <v>0.56000000000000005</v>
      </c>
      <c r="M159" s="201"/>
      <c r="N159" s="202">
        <f t="shared" si="20"/>
        <v>285.04000000000002</v>
      </c>
      <c r="O159" s="201"/>
      <c r="P159" s="201"/>
      <c r="Q159" s="201"/>
      <c r="R159" s="136"/>
      <c r="T159" s="137" t="s">
        <v>3</v>
      </c>
      <c r="U159" s="36" t="s">
        <v>47</v>
      </c>
      <c r="V159" s="138">
        <v>2E-3</v>
      </c>
      <c r="W159" s="138">
        <f t="shared" si="21"/>
        <v>1.018</v>
      </c>
      <c r="X159" s="138">
        <v>0</v>
      </c>
      <c r="Y159" s="138">
        <f t="shared" si="22"/>
        <v>0</v>
      </c>
      <c r="Z159" s="138">
        <v>0</v>
      </c>
      <c r="AA159" s="139">
        <f t="shared" si="23"/>
        <v>0</v>
      </c>
      <c r="AR159" s="13" t="s">
        <v>151</v>
      </c>
      <c r="AT159" s="13" t="s">
        <v>147</v>
      </c>
      <c r="AU159" s="13" t="s">
        <v>113</v>
      </c>
      <c r="AY159" s="13" t="s">
        <v>146</v>
      </c>
      <c r="BE159" s="140">
        <f t="shared" si="24"/>
        <v>285.04000000000002</v>
      </c>
      <c r="BF159" s="140">
        <f t="shared" si="25"/>
        <v>0</v>
      </c>
      <c r="BG159" s="140">
        <f t="shared" si="26"/>
        <v>0</v>
      </c>
      <c r="BH159" s="140">
        <f t="shared" si="27"/>
        <v>0</v>
      </c>
      <c r="BI159" s="140">
        <f t="shared" si="28"/>
        <v>0</v>
      </c>
      <c r="BJ159" s="13" t="s">
        <v>20</v>
      </c>
      <c r="BK159" s="140">
        <f t="shared" si="29"/>
        <v>285.04000000000002</v>
      </c>
      <c r="BL159" s="13" t="s">
        <v>151</v>
      </c>
      <c r="BM159" s="13" t="s">
        <v>573</v>
      </c>
    </row>
    <row r="160" spans="2:65" s="9" customFormat="1" ht="29.85" customHeight="1" x14ac:dyDescent="0.3">
      <c r="B160" s="120"/>
      <c r="C160" s="121"/>
      <c r="D160" s="130" t="s">
        <v>128</v>
      </c>
      <c r="E160" s="130"/>
      <c r="F160" s="130"/>
      <c r="G160" s="130"/>
      <c r="H160" s="130"/>
      <c r="I160" s="130"/>
      <c r="J160" s="130"/>
      <c r="K160" s="130"/>
      <c r="L160" s="130"/>
      <c r="M160" s="130"/>
      <c r="N160" s="195">
        <f>BK160</f>
        <v>2872.87</v>
      </c>
      <c r="O160" s="196"/>
      <c r="P160" s="196"/>
      <c r="Q160" s="196"/>
      <c r="R160" s="123"/>
      <c r="T160" s="124"/>
      <c r="U160" s="121"/>
      <c r="V160" s="121"/>
      <c r="W160" s="125">
        <f>W161</f>
        <v>7.4731930000000002</v>
      </c>
      <c r="X160" s="121"/>
      <c r="Y160" s="125">
        <f>Y161</f>
        <v>0</v>
      </c>
      <c r="Z160" s="121"/>
      <c r="AA160" s="126">
        <f>AA161</f>
        <v>0</v>
      </c>
      <c r="AR160" s="127" t="s">
        <v>20</v>
      </c>
      <c r="AT160" s="128" t="s">
        <v>81</v>
      </c>
      <c r="AU160" s="128" t="s">
        <v>20</v>
      </c>
      <c r="AY160" s="127" t="s">
        <v>146</v>
      </c>
      <c r="BK160" s="129">
        <f>BK161</f>
        <v>2872.87</v>
      </c>
    </row>
    <row r="161" spans="2:65" s="1" customFormat="1" ht="31.5" customHeight="1" x14ac:dyDescent="0.3">
      <c r="B161" s="131"/>
      <c r="C161" s="132" t="s">
        <v>287</v>
      </c>
      <c r="D161" s="132" t="s">
        <v>147</v>
      </c>
      <c r="E161" s="133" t="s">
        <v>368</v>
      </c>
      <c r="F161" s="200" t="s">
        <v>369</v>
      </c>
      <c r="G161" s="201"/>
      <c r="H161" s="201"/>
      <c r="I161" s="201"/>
      <c r="J161" s="134" t="s">
        <v>182</v>
      </c>
      <c r="K161" s="135">
        <v>3.7309999999999999</v>
      </c>
      <c r="L161" s="202">
        <v>770</v>
      </c>
      <c r="M161" s="201"/>
      <c r="N161" s="202">
        <f>ROUND(L161*K161,2)</f>
        <v>2872.87</v>
      </c>
      <c r="O161" s="201"/>
      <c r="P161" s="201"/>
      <c r="Q161" s="201"/>
      <c r="R161" s="136"/>
      <c r="T161" s="137" t="s">
        <v>3</v>
      </c>
      <c r="U161" s="145" t="s">
        <v>47</v>
      </c>
      <c r="V161" s="146">
        <v>2.0030000000000001</v>
      </c>
      <c r="W161" s="146">
        <f>V161*K161</f>
        <v>7.4731930000000002</v>
      </c>
      <c r="X161" s="146">
        <v>0</v>
      </c>
      <c r="Y161" s="146">
        <f>X161*K161</f>
        <v>0</v>
      </c>
      <c r="Z161" s="146">
        <v>0</v>
      </c>
      <c r="AA161" s="147">
        <f>Z161*K161</f>
        <v>0</v>
      </c>
      <c r="AR161" s="13" t="s">
        <v>151</v>
      </c>
      <c r="AT161" s="13" t="s">
        <v>147</v>
      </c>
      <c r="AU161" s="13" t="s">
        <v>113</v>
      </c>
      <c r="AY161" s="13" t="s">
        <v>146</v>
      </c>
      <c r="BE161" s="140">
        <f>IF(U161="základní",N161,0)</f>
        <v>2872.87</v>
      </c>
      <c r="BF161" s="140">
        <f>IF(U161="snížená",N161,0)</f>
        <v>0</v>
      </c>
      <c r="BG161" s="140">
        <f>IF(U161="zákl. přenesená",N161,0)</f>
        <v>0</v>
      </c>
      <c r="BH161" s="140">
        <f>IF(U161="sníž. přenesená",N161,0)</f>
        <v>0</v>
      </c>
      <c r="BI161" s="140">
        <f>IF(U161="nulová",N161,0)</f>
        <v>0</v>
      </c>
      <c r="BJ161" s="13" t="s">
        <v>20</v>
      </c>
      <c r="BK161" s="140">
        <f>ROUND(L161*K161,2)</f>
        <v>2872.87</v>
      </c>
      <c r="BL161" s="13" t="s">
        <v>151</v>
      </c>
      <c r="BM161" s="13" t="s">
        <v>574</v>
      </c>
    </row>
    <row r="162" spans="2:65" s="1" customFormat="1" ht="6.95" customHeight="1" x14ac:dyDescent="0.3">
      <c r="B162" s="51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3"/>
    </row>
  </sheetData>
  <mergeCells count="183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6:Q96"/>
    <mergeCell ref="L98:Q98"/>
    <mergeCell ref="C104:Q104"/>
    <mergeCell ref="F106:P106"/>
    <mergeCell ref="F107:P107"/>
    <mergeCell ref="M109:P109"/>
    <mergeCell ref="M111:Q111"/>
    <mergeCell ref="M112:Q112"/>
    <mergeCell ref="F114:I114"/>
    <mergeCell ref="L114:M114"/>
    <mergeCell ref="N114:Q114"/>
    <mergeCell ref="F118:I118"/>
    <mergeCell ref="L118:M118"/>
    <mergeCell ref="N118:Q118"/>
    <mergeCell ref="N115:Q115"/>
    <mergeCell ref="N116:Q116"/>
    <mergeCell ref="N117:Q117"/>
    <mergeCell ref="F119:I119"/>
    <mergeCell ref="L119:M119"/>
    <mergeCell ref="N119:Q119"/>
    <mergeCell ref="F120:I120"/>
    <mergeCell ref="L120:M120"/>
    <mergeCell ref="N120:Q120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9:I149"/>
    <mergeCell ref="L149:M149"/>
    <mergeCell ref="N149:Q149"/>
    <mergeCell ref="F150:I150"/>
    <mergeCell ref="L150:M150"/>
    <mergeCell ref="N150:Q150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61:I161"/>
    <mergeCell ref="L161:M161"/>
    <mergeCell ref="N161:Q161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N125:Q125"/>
    <mergeCell ref="N148:Q148"/>
    <mergeCell ref="N153:Q153"/>
    <mergeCell ref="N160:Q160"/>
    <mergeCell ref="H1:K1"/>
    <mergeCell ref="S2:AC2"/>
    <mergeCell ref="F158:I158"/>
    <mergeCell ref="L158:M158"/>
    <mergeCell ref="N158:Q158"/>
    <mergeCell ref="F159:I159"/>
    <mergeCell ref="L159:M159"/>
    <mergeCell ref="N159:Q159"/>
    <mergeCell ref="F151:I151"/>
    <mergeCell ref="L151:M151"/>
    <mergeCell ref="N151:Q151"/>
    <mergeCell ref="F152:I152"/>
    <mergeCell ref="L152:M152"/>
    <mergeCell ref="N152:Q152"/>
    <mergeCell ref="F154:I154"/>
    <mergeCell ref="L154:M154"/>
    <mergeCell ref="N154:Q154"/>
    <mergeCell ref="F147:I147"/>
    <mergeCell ref="L147:M147"/>
    <mergeCell ref="N147:Q147"/>
  </mergeCells>
  <hyperlinks>
    <hyperlink ref="F1:G1" location="C2" tooltip="Krycí list rozpočtu" display="1) Krycí list rozpočtu" xr:uid="{00000000-0004-0000-0600-000000000000}"/>
    <hyperlink ref="H1:K1" location="C86" tooltip="Rekapitulace rozpočtu" display="2) Rekapitulace rozpočtu" xr:uid="{00000000-0004-0000-0600-000001000000}"/>
    <hyperlink ref="L1" location="C114" tooltip="Rozpočet" display="3) Rozpočet" xr:uid="{00000000-0004-0000-0600-000002000000}"/>
    <hyperlink ref="S1:T1" location="'Rekapitulace stavby'!C2" tooltip="Rekapitulace stavby" display="Rekapitulace stavby" xr:uid="{00000000-0004-0000-0600-000003000000}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14</vt:i4>
      </vt:variant>
    </vt:vector>
  </HeadingPairs>
  <TitlesOfParts>
    <vt:vector size="21" baseType="lpstr">
      <vt:lpstr>Rekapitulace stavby</vt:lpstr>
      <vt:lpstr>2016-212-01 - Přípojka vody</vt:lpstr>
      <vt:lpstr>2016-212-02 - Vsakování</vt:lpstr>
      <vt:lpstr>2016-212-03 - Mobiliář</vt:lpstr>
      <vt:lpstr>2016-212-04 - Příprava území</vt:lpstr>
      <vt:lpstr>2016-212-05 - Mlatové plochy</vt:lpstr>
      <vt:lpstr>2016-212-06 - Parkové úpravy</vt:lpstr>
      <vt:lpstr>'2016-212-01 - Přípojka vody'!Názvy_tisku</vt:lpstr>
      <vt:lpstr>'2016-212-02 - Vsakování'!Názvy_tisku</vt:lpstr>
      <vt:lpstr>'2016-212-03 - Mobiliář'!Názvy_tisku</vt:lpstr>
      <vt:lpstr>'2016-212-04 - Příprava území'!Názvy_tisku</vt:lpstr>
      <vt:lpstr>'2016-212-05 - Mlatové plochy'!Názvy_tisku</vt:lpstr>
      <vt:lpstr>'2016-212-06 - Parkové úpravy'!Názvy_tisku</vt:lpstr>
      <vt:lpstr>'Rekapitulace stavby'!Názvy_tisku</vt:lpstr>
      <vt:lpstr>'2016-212-01 - Přípojka vody'!Oblast_tisku</vt:lpstr>
      <vt:lpstr>'2016-212-02 - Vsakování'!Oblast_tisku</vt:lpstr>
      <vt:lpstr>'2016-212-03 - Mobiliář'!Oblast_tisku</vt:lpstr>
      <vt:lpstr>'2016-212-04 - Příprava území'!Oblast_tisku</vt:lpstr>
      <vt:lpstr>'2016-212-05 - Mlatové plochy'!Oblast_tisku</vt:lpstr>
      <vt:lpstr>'2016-212-06 - Parkové úpravy'!Oblast_tisku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Dana-PC\Dana</dc:creator>
  <cp:lastModifiedBy>Obecni Urad 3</cp:lastModifiedBy>
  <dcterms:created xsi:type="dcterms:W3CDTF">2016-12-19T19:30:21Z</dcterms:created>
  <dcterms:modified xsi:type="dcterms:W3CDTF">2022-07-19T07:23:08Z</dcterms:modified>
</cp:coreProperties>
</file>