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30" windowWidth="24615" windowHeight="13485"/>
  </bookViews>
  <sheets>
    <sheet name="Rekapitulace stavby" sheetId="1" r:id="rId1"/>
    <sheet name="035 - Kuchyň MŠ Cihelní –..." sheetId="2" r:id="rId2"/>
    <sheet name="Pokyny pro vyplnění" sheetId="3" r:id="rId3"/>
  </sheets>
  <definedNames>
    <definedName name="_xlnm._FilterDatabase" localSheetId="1" hidden="1">'035 - Kuchyň MŠ Cihelní –...'!$C$86:$K$220</definedName>
    <definedName name="_xlnm.Print_Titles" localSheetId="1">'035 - Kuchyň MŠ Cihelní –...'!$86:$86</definedName>
    <definedName name="_xlnm.Print_Titles" localSheetId="0">'Rekapitulace stavby'!$52:$52</definedName>
    <definedName name="_xlnm.Print_Area" localSheetId="1">'035 - Kuchyň MŠ Cihelní –...'!$C$4:$J$37,'035 - Kuchyň MŠ Cihelní –...'!$C$43:$J$70,'035 - Kuchyň MŠ Cihelní –...'!$C$76:$K$220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</definedNames>
  <calcPr calcId="145621"/>
</workbook>
</file>

<file path=xl/calcChain.xml><?xml version="1.0" encoding="utf-8"?>
<calcChain xmlns="http://schemas.openxmlformats.org/spreadsheetml/2006/main">
  <c r="J35" i="2" l="1"/>
  <c r="J34" i="2"/>
  <c r="AY55" i="1" s="1"/>
  <c r="J33" i="2"/>
  <c r="AX55" i="1" s="1"/>
  <c r="BI220" i="2"/>
  <c r="BH220" i="2"/>
  <c r="BG220" i="2"/>
  <c r="BF220" i="2"/>
  <c r="T220" i="2"/>
  <c r="R220" i="2"/>
  <c r="P220" i="2"/>
  <c r="BI219" i="2"/>
  <c r="BH219" i="2"/>
  <c r="BG219" i="2"/>
  <c r="BF219" i="2"/>
  <c r="T219" i="2"/>
  <c r="R219" i="2"/>
  <c r="P219" i="2"/>
  <c r="BI218" i="2"/>
  <c r="BH218" i="2"/>
  <c r="BG218" i="2"/>
  <c r="BF218" i="2"/>
  <c r="T218" i="2"/>
  <c r="R218" i="2"/>
  <c r="P218" i="2"/>
  <c r="BI217" i="2"/>
  <c r="BH217" i="2"/>
  <c r="BG217" i="2"/>
  <c r="BF217" i="2"/>
  <c r="T217" i="2"/>
  <c r="R217" i="2"/>
  <c r="P217" i="2"/>
  <c r="BI215" i="2"/>
  <c r="BH215" i="2"/>
  <c r="BG215" i="2"/>
  <c r="BF215" i="2"/>
  <c r="T215" i="2"/>
  <c r="R215" i="2"/>
  <c r="P215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5" i="2"/>
  <c r="BH205" i="2"/>
  <c r="BG205" i="2"/>
  <c r="BF205" i="2"/>
  <c r="T205" i="2"/>
  <c r="R205" i="2"/>
  <c r="P205" i="2"/>
  <c r="BI204" i="2"/>
  <c r="BH204" i="2"/>
  <c r="BG204" i="2"/>
  <c r="BF204" i="2"/>
  <c r="T204" i="2"/>
  <c r="R204" i="2"/>
  <c r="P204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201" i="2"/>
  <c r="BH201" i="2"/>
  <c r="BG201" i="2"/>
  <c r="BF201" i="2"/>
  <c r="T201" i="2"/>
  <c r="R201" i="2"/>
  <c r="P201" i="2"/>
  <c r="BI200" i="2"/>
  <c r="BH200" i="2"/>
  <c r="BG200" i="2"/>
  <c r="BF200" i="2"/>
  <c r="T200" i="2"/>
  <c r="R200" i="2"/>
  <c r="P200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4" i="2"/>
  <c r="BH194" i="2"/>
  <c r="BG194" i="2"/>
  <c r="BF194" i="2"/>
  <c r="T194" i="2"/>
  <c r="R194" i="2"/>
  <c r="P194" i="2"/>
  <c r="BI192" i="2"/>
  <c r="BH192" i="2"/>
  <c r="BG192" i="2"/>
  <c r="BF192" i="2"/>
  <c r="T192" i="2"/>
  <c r="R192" i="2"/>
  <c r="P192" i="2"/>
  <c r="BI190" i="2"/>
  <c r="BH190" i="2"/>
  <c r="BG190" i="2"/>
  <c r="BF190" i="2"/>
  <c r="T190" i="2"/>
  <c r="R190" i="2"/>
  <c r="P190" i="2"/>
  <c r="BI188" i="2"/>
  <c r="BH188" i="2"/>
  <c r="BG188" i="2"/>
  <c r="BF188" i="2"/>
  <c r="T188" i="2"/>
  <c r="R188" i="2"/>
  <c r="P188" i="2"/>
  <c r="BI186" i="2"/>
  <c r="BH186" i="2"/>
  <c r="BG186" i="2"/>
  <c r="BF186" i="2"/>
  <c r="T186" i="2"/>
  <c r="R186" i="2"/>
  <c r="P186" i="2"/>
  <c r="BI184" i="2"/>
  <c r="BH184" i="2"/>
  <c r="BG184" i="2"/>
  <c r="BF184" i="2"/>
  <c r="T184" i="2"/>
  <c r="R184" i="2"/>
  <c r="P184" i="2"/>
  <c r="BI183" i="2"/>
  <c r="BH183" i="2"/>
  <c r="BG183" i="2"/>
  <c r="BF183" i="2"/>
  <c r="T183" i="2"/>
  <c r="R183" i="2"/>
  <c r="P183" i="2"/>
  <c r="BI181" i="2"/>
  <c r="BH181" i="2"/>
  <c r="BG181" i="2"/>
  <c r="BF181" i="2"/>
  <c r="T181" i="2"/>
  <c r="R181" i="2"/>
  <c r="P181" i="2"/>
  <c r="BI177" i="2"/>
  <c r="BH177" i="2"/>
  <c r="BG177" i="2"/>
  <c r="BF177" i="2"/>
  <c r="T177" i="2"/>
  <c r="R177" i="2"/>
  <c r="P177" i="2"/>
  <c r="BI175" i="2"/>
  <c r="BH175" i="2"/>
  <c r="BG175" i="2"/>
  <c r="BF175" i="2"/>
  <c r="T175" i="2"/>
  <c r="R175" i="2"/>
  <c r="P175" i="2"/>
  <c r="BI173" i="2"/>
  <c r="BH173" i="2"/>
  <c r="BG173" i="2"/>
  <c r="BF173" i="2"/>
  <c r="T173" i="2"/>
  <c r="R173" i="2"/>
  <c r="P173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9" i="2"/>
  <c r="BH159" i="2"/>
  <c r="BG159" i="2"/>
  <c r="BF159" i="2"/>
  <c r="T159" i="2"/>
  <c r="R159" i="2"/>
  <c r="P159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6" i="2"/>
  <c r="BH136" i="2"/>
  <c r="BG136" i="2"/>
  <c r="BF136" i="2"/>
  <c r="T136" i="2"/>
  <c r="R136" i="2"/>
  <c r="P136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BI127" i="2"/>
  <c r="BH127" i="2"/>
  <c r="BG127" i="2"/>
  <c r="BF127" i="2"/>
  <c r="T127" i="2"/>
  <c r="R127" i="2"/>
  <c r="P127" i="2"/>
  <c r="BI126" i="2"/>
  <c r="BH126" i="2"/>
  <c r="BG126" i="2"/>
  <c r="BF126" i="2"/>
  <c r="T126" i="2"/>
  <c r="R126" i="2"/>
  <c r="P126" i="2"/>
  <c r="BI125" i="2"/>
  <c r="BH125" i="2"/>
  <c r="BG125" i="2"/>
  <c r="BF125" i="2"/>
  <c r="T125" i="2"/>
  <c r="R125" i="2"/>
  <c r="P125" i="2"/>
  <c r="BI122" i="2"/>
  <c r="BH122" i="2"/>
  <c r="BG122" i="2"/>
  <c r="BF122" i="2"/>
  <c r="T122" i="2"/>
  <c r="R122" i="2"/>
  <c r="P122" i="2"/>
  <c r="BI121" i="2"/>
  <c r="BH121" i="2"/>
  <c r="BG121" i="2"/>
  <c r="BF121" i="2"/>
  <c r="T121" i="2"/>
  <c r="R121" i="2"/>
  <c r="P121" i="2"/>
  <c r="BI120" i="2"/>
  <c r="BH120" i="2"/>
  <c r="BG120" i="2"/>
  <c r="BF120" i="2"/>
  <c r="T120" i="2"/>
  <c r="R120" i="2"/>
  <c r="P120" i="2"/>
  <c r="BI118" i="2"/>
  <c r="BH118" i="2"/>
  <c r="BG118" i="2"/>
  <c r="BF118" i="2"/>
  <c r="T118" i="2"/>
  <c r="R118" i="2"/>
  <c r="P118" i="2"/>
  <c r="BI117" i="2"/>
  <c r="BH117" i="2"/>
  <c r="BG117" i="2"/>
  <c r="BF117" i="2"/>
  <c r="T117" i="2"/>
  <c r="R117" i="2"/>
  <c r="P117" i="2"/>
  <c r="BI116" i="2"/>
  <c r="BH116" i="2"/>
  <c r="BG116" i="2"/>
  <c r="BF116" i="2"/>
  <c r="T116" i="2"/>
  <c r="R116" i="2"/>
  <c r="P116" i="2"/>
  <c r="BI113" i="2"/>
  <c r="BH113" i="2"/>
  <c r="BG113" i="2"/>
  <c r="BF113" i="2"/>
  <c r="T113" i="2"/>
  <c r="R113" i="2"/>
  <c r="P113" i="2"/>
  <c r="BI112" i="2"/>
  <c r="BH112" i="2"/>
  <c r="BG112" i="2"/>
  <c r="BF112" i="2"/>
  <c r="T112" i="2"/>
  <c r="R112" i="2"/>
  <c r="P112" i="2"/>
  <c r="BI111" i="2"/>
  <c r="BH111" i="2"/>
  <c r="BG111" i="2"/>
  <c r="BF111" i="2"/>
  <c r="T111" i="2"/>
  <c r="R111" i="2"/>
  <c r="P111" i="2"/>
  <c r="BI110" i="2"/>
  <c r="BH110" i="2"/>
  <c r="BG110" i="2"/>
  <c r="BF110" i="2"/>
  <c r="T110" i="2"/>
  <c r="R110" i="2"/>
  <c r="P110" i="2"/>
  <c r="BI109" i="2"/>
  <c r="BH109" i="2"/>
  <c r="BG109" i="2"/>
  <c r="BF109" i="2"/>
  <c r="T109" i="2"/>
  <c r="R109" i="2"/>
  <c r="P109" i="2"/>
  <c r="BI108" i="2"/>
  <c r="BH108" i="2"/>
  <c r="BG108" i="2"/>
  <c r="BF108" i="2"/>
  <c r="T108" i="2"/>
  <c r="R108" i="2"/>
  <c r="P108" i="2"/>
  <c r="BI107" i="2"/>
  <c r="BH107" i="2"/>
  <c r="BG107" i="2"/>
  <c r="BF107" i="2"/>
  <c r="T107" i="2"/>
  <c r="R107" i="2"/>
  <c r="P107" i="2"/>
  <c r="BI106" i="2"/>
  <c r="BH106" i="2"/>
  <c r="BG106" i="2"/>
  <c r="BF106" i="2"/>
  <c r="T106" i="2"/>
  <c r="R106" i="2"/>
  <c r="P106" i="2"/>
  <c r="BI104" i="2"/>
  <c r="BH104" i="2"/>
  <c r="BG104" i="2"/>
  <c r="BF104" i="2"/>
  <c r="T104" i="2"/>
  <c r="R104" i="2"/>
  <c r="P104" i="2"/>
  <c r="BI102" i="2"/>
  <c r="BH102" i="2"/>
  <c r="BG102" i="2"/>
  <c r="BF102" i="2"/>
  <c r="T102" i="2"/>
  <c r="T101" i="2" s="1"/>
  <c r="R102" i="2"/>
  <c r="R101" i="2" s="1"/>
  <c r="P102" i="2"/>
  <c r="P101" i="2" s="1"/>
  <c r="BI100" i="2"/>
  <c r="BH100" i="2"/>
  <c r="BG100" i="2"/>
  <c r="BF100" i="2"/>
  <c r="T100" i="2"/>
  <c r="R100" i="2"/>
  <c r="P100" i="2"/>
  <c r="BI98" i="2"/>
  <c r="BH98" i="2"/>
  <c r="BG98" i="2"/>
  <c r="BF98" i="2"/>
  <c r="T98" i="2"/>
  <c r="R98" i="2"/>
  <c r="P98" i="2"/>
  <c r="BI96" i="2"/>
  <c r="BH96" i="2"/>
  <c r="BG96" i="2"/>
  <c r="BF96" i="2"/>
  <c r="T96" i="2"/>
  <c r="R96" i="2"/>
  <c r="P96" i="2"/>
  <c r="BI94" i="2"/>
  <c r="BH94" i="2"/>
  <c r="BG94" i="2"/>
  <c r="BF94" i="2"/>
  <c r="T94" i="2"/>
  <c r="R94" i="2"/>
  <c r="P94" i="2"/>
  <c r="BI92" i="2"/>
  <c r="BH92" i="2"/>
  <c r="BG92" i="2"/>
  <c r="BF92" i="2"/>
  <c r="T92" i="2"/>
  <c r="R92" i="2"/>
  <c r="P92" i="2"/>
  <c r="BI90" i="2"/>
  <c r="BH90" i="2"/>
  <c r="BG90" i="2"/>
  <c r="BF90" i="2"/>
  <c r="T90" i="2"/>
  <c r="R90" i="2"/>
  <c r="P90" i="2"/>
  <c r="J83" i="2"/>
  <c r="F83" i="2"/>
  <c r="F81" i="2"/>
  <c r="E79" i="2"/>
  <c r="J50" i="2"/>
  <c r="F50" i="2"/>
  <c r="F48" i="2"/>
  <c r="E46" i="2"/>
  <c r="J22" i="2"/>
  <c r="E22" i="2"/>
  <c r="J84" i="2"/>
  <c r="J21" i="2"/>
  <c r="J16" i="2"/>
  <c r="E16" i="2"/>
  <c r="F84" i="2"/>
  <c r="J15" i="2"/>
  <c r="J10" i="2"/>
  <c r="J81" i="2" s="1"/>
  <c r="L50" i="1"/>
  <c r="AM50" i="1"/>
  <c r="AM49" i="1"/>
  <c r="L49" i="1"/>
  <c r="AM47" i="1"/>
  <c r="L47" i="1"/>
  <c r="L45" i="1"/>
  <c r="L44" i="1"/>
  <c r="J220" i="2"/>
  <c r="BK218" i="2"/>
  <c r="BK217" i="2"/>
  <c r="J214" i="2"/>
  <c r="BK211" i="2"/>
  <c r="BK209" i="2"/>
  <c r="J207" i="2"/>
  <c r="J205" i="2"/>
  <c r="BK203" i="2"/>
  <c r="J201" i="2"/>
  <c r="J197" i="2"/>
  <c r="J194" i="2"/>
  <c r="BK188" i="2"/>
  <c r="J184" i="2"/>
  <c r="BK181" i="2"/>
  <c r="BK175" i="2"/>
  <c r="J170" i="2"/>
  <c r="J168" i="2"/>
  <c r="BK165" i="2"/>
  <c r="J163" i="2"/>
  <c r="BK161" i="2"/>
  <c r="J159" i="2"/>
  <c r="BK157" i="2"/>
  <c r="J155" i="2"/>
  <c r="BK152" i="2"/>
  <c r="BK151" i="2"/>
  <c r="J148" i="2"/>
  <c r="J145" i="2"/>
  <c r="BK142" i="2"/>
  <c r="J140" i="2"/>
  <c r="BK138" i="2"/>
  <c r="J134" i="2"/>
  <c r="J131" i="2"/>
  <c r="J128" i="2"/>
  <c r="J127" i="2"/>
  <c r="J125" i="2"/>
  <c r="J121" i="2"/>
  <c r="J118" i="2"/>
  <c r="J116" i="2"/>
  <c r="BK112" i="2"/>
  <c r="J110" i="2"/>
  <c r="J108" i="2"/>
  <c r="J106" i="2"/>
  <c r="J102" i="2"/>
  <c r="J98" i="2"/>
  <c r="J94" i="2"/>
  <c r="J90" i="2"/>
  <c r="BK219" i="2"/>
  <c r="J217" i="2"/>
  <c r="BK214" i="2"/>
  <c r="J212" i="2"/>
  <c r="J210" i="2"/>
  <c r="J208" i="2"/>
  <c r="J206" i="2"/>
  <c r="J204" i="2"/>
  <c r="J202" i="2"/>
  <c r="J200" i="2"/>
  <c r="BK196" i="2"/>
  <c r="BK190" i="2"/>
  <c r="J190" i="2"/>
  <c r="J186" i="2"/>
  <c r="J183" i="2"/>
  <c r="J177" i="2"/>
  <c r="BK173" i="2"/>
  <c r="BK168" i="2"/>
  <c r="BK167" i="2"/>
  <c r="J164" i="2"/>
  <c r="BK162" i="2"/>
  <c r="J160" i="2"/>
  <c r="J158" i="2"/>
  <c r="BK155" i="2"/>
  <c r="J152" i="2"/>
  <c r="J151" i="2"/>
  <c r="BK148" i="2"/>
  <c r="BK145" i="2"/>
  <c r="J142" i="2"/>
  <c r="BK140" i="2"/>
  <c r="BK136" i="2"/>
  <c r="BK133" i="2"/>
  <c r="BK131" i="2"/>
  <c r="J129" i="2"/>
  <c r="BK127" i="2"/>
  <c r="BK125" i="2"/>
  <c r="BK121" i="2"/>
  <c r="BK117" i="2"/>
  <c r="BK116" i="2"/>
  <c r="J112" i="2"/>
  <c r="BK110" i="2"/>
  <c r="BK108" i="2"/>
  <c r="BK106" i="2"/>
  <c r="BK102" i="2"/>
  <c r="BK98" i="2"/>
  <c r="BK94" i="2"/>
  <c r="BK90" i="2"/>
  <c r="BK220" i="2"/>
  <c r="J219" i="2"/>
  <c r="J215" i="2"/>
  <c r="J213" i="2"/>
  <c r="BK212" i="2"/>
  <c r="BK210" i="2"/>
  <c r="BK208" i="2"/>
  <c r="BK206" i="2"/>
  <c r="BK204" i="2"/>
  <c r="BK202" i="2"/>
  <c r="BK200" i="2"/>
  <c r="J196" i="2"/>
  <c r="J192" i="2"/>
  <c r="BK186" i="2"/>
  <c r="BK183" i="2"/>
  <c r="BK177" i="2"/>
  <c r="J173" i="2"/>
  <c r="BK169" i="2"/>
  <c r="J167" i="2"/>
  <c r="BK164" i="2"/>
  <c r="J162" i="2"/>
  <c r="BK160" i="2"/>
  <c r="BK158" i="2"/>
  <c r="J156" i="2"/>
  <c r="BK154" i="2"/>
  <c r="J149" i="2"/>
  <c r="J146" i="2"/>
  <c r="BK143" i="2"/>
  <c r="BK141" i="2"/>
  <c r="BK139" i="2"/>
  <c r="J136" i="2"/>
  <c r="J133" i="2"/>
  <c r="BK130" i="2"/>
  <c r="BK129" i="2"/>
  <c r="J126" i="2"/>
  <c r="J122" i="2"/>
  <c r="BK120" i="2"/>
  <c r="J117" i="2"/>
  <c r="BK113" i="2"/>
  <c r="BK111" i="2"/>
  <c r="J109" i="2"/>
  <c r="BK107" i="2"/>
  <c r="J104" i="2"/>
  <c r="BK100" i="2"/>
  <c r="BK96" i="2"/>
  <c r="J92" i="2"/>
  <c r="AS54" i="1"/>
  <c r="J218" i="2"/>
  <c r="BK215" i="2"/>
  <c r="BK213" i="2"/>
  <c r="J211" i="2"/>
  <c r="J209" i="2"/>
  <c r="BK207" i="2"/>
  <c r="BK205" i="2"/>
  <c r="J203" i="2"/>
  <c r="BK201" i="2"/>
  <c r="BK197" i="2"/>
  <c r="BK194" i="2"/>
  <c r="BK192" i="2"/>
  <c r="J188" i="2"/>
  <c r="BK184" i="2"/>
  <c r="J181" i="2"/>
  <c r="J175" i="2"/>
  <c r="BK170" i="2"/>
  <c r="J169" i="2"/>
  <c r="J165" i="2"/>
  <c r="BK163" i="2"/>
  <c r="J161" i="2"/>
  <c r="BK159" i="2"/>
  <c r="J157" i="2"/>
  <c r="BK156" i="2"/>
  <c r="J154" i="2"/>
  <c r="BK149" i="2"/>
  <c r="BK146" i="2"/>
  <c r="J143" i="2"/>
  <c r="J141" i="2"/>
  <c r="J139" i="2"/>
  <c r="J138" i="2"/>
  <c r="BK134" i="2"/>
  <c r="J130" i="2"/>
  <c r="BK128" i="2"/>
  <c r="BK126" i="2"/>
  <c r="BK122" i="2"/>
  <c r="J120" i="2"/>
  <c r="BK118" i="2"/>
  <c r="J113" i="2"/>
  <c r="J111" i="2"/>
  <c r="BK109" i="2"/>
  <c r="J107" i="2"/>
  <c r="BK104" i="2"/>
  <c r="J100" i="2"/>
  <c r="J96" i="2"/>
  <c r="BK92" i="2"/>
  <c r="BK89" i="2" l="1"/>
  <c r="J89" i="2"/>
  <c r="J57" i="2" s="1"/>
  <c r="R89" i="2"/>
  <c r="BK103" i="2"/>
  <c r="J103" i="2"/>
  <c r="J59" i="2" s="1"/>
  <c r="R103" i="2"/>
  <c r="BK115" i="2"/>
  <c r="J115" i="2"/>
  <c r="J60" i="2" s="1"/>
  <c r="R115" i="2"/>
  <c r="P199" i="2"/>
  <c r="P89" i="2"/>
  <c r="T89" i="2"/>
  <c r="P103" i="2"/>
  <c r="T103" i="2"/>
  <c r="P115" i="2"/>
  <c r="T115" i="2"/>
  <c r="BK124" i="2"/>
  <c r="J124" i="2" s="1"/>
  <c r="J62" i="2" s="1"/>
  <c r="P124" i="2"/>
  <c r="R124" i="2"/>
  <c r="T124" i="2"/>
  <c r="BK132" i="2"/>
  <c r="J132" i="2" s="1"/>
  <c r="J63" i="2" s="1"/>
  <c r="P132" i="2"/>
  <c r="R132" i="2"/>
  <c r="T132" i="2"/>
  <c r="BK166" i="2"/>
  <c r="J166" i="2" s="1"/>
  <c r="J64" i="2" s="1"/>
  <c r="P166" i="2"/>
  <c r="R166" i="2"/>
  <c r="T166" i="2"/>
  <c r="BK174" i="2"/>
  <c r="J174" i="2" s="1"/>
  <c r="J65" i="2" s="1"/>
  <c r="P174" i="2"/>
  <c r="R174" i="2"/>
  <c r="T174" i="2"/>
  <c r="BK193" i="2"/>
  <c r="J193" i="2" s="1"/>
  <c r="J66" i="2" s="1"/>
  <c r="P193" i="2"/>
  <c r="R193" i="2"/>
  <c r="T193" i="2"/>
  <c r="BK199" i="2"/>
  <c r="J199" i="2" s="1"/>
  <c r="J68" i="2" s="1"/>
  <c r="R199" i="2"/>
  <c r="T199" i="2"/>
  <c r="BK216" i="2"/>
  <c r="J216" i="2"/>
  <c r="J69" i="2" s="1"/>
  <c r="P216" i="2"/>
  <c r="R216" i="2"/>
  <c r="T216" i="2"/>
  <c r="J48" i="2"/>
  <c r="F51" i="2"/>
  <c r="J51" i="2"/>
  <c r="BE90" i="2"/>
  <c r="BE100" i="2"/>
  <c r="BE108" i="2"/>
  <c r="BE109" i="2"/>
  <c r="BE113" i="2"/>
  <c r="BE118" i="2"/>
  <c r="BE120" i="2"/>
  <c r="BE121" i="2"/>
  <c r="BE122" i="2"/>
  <c r="BE125" i="2"/>
  <c r="BE127" i="2"/>
  <c r="BE133" i="2"/>
  <c r="BE138" i="2"/>
  <c r="BE143" i="2"/>
  <c r="BE148" i="2"/>
  <c r="BE151" i="2"/>
  <c r="BE154" i="2"/>
  <c r="BE158" i="2"/>
  <c r="BE161" i="2"/>
  <c r="BE162" i="2"/>
  <c r="BE164" i="2"/>
  <c r="BE167" i="2"/>
  <c r="BE169" i="2"/>
  <c r="BE170" i="2"/>
  <c r="BE177" i="2"/>
  <c r="BE183" i="2"/>
  <c r="BE186" i="2"/>
  <c r="BE190" i="2"/>
  <c r="BE201" i="2"/>
  <c r="BE204" i="2"/>
  <c r="BE206" i="2"/>
  <c r="BE209" i="2"/>
  <c r="BE212" i="2"/>
  <c r="BE214" i="2"/>
  <c r="BE92" i="2"/>
  <c r="BE94" i="2"/>
  <c r="BE96" i="2"/>
  <c r="BE98" i="2"/>
  <c r="BE102" i="2"/>
  <c r="BE104" i="2"/>
  <c r="BE106" i="2"/>
  <c r="BE107" i="2"/>
  <c r="BE110" i="2"/>
  <c r="BE111" i="2"/>
  <c r="BE112" i="2"/>
  <c r="BE116" i="2"/>
  <c r="BE117" i="2"/>
  <c r="BE126" i="2"/>
  <c r="BE128" i="2"/>
  <c r="BE129" i="2"/>
  <c r="BE130" i="2"/>
  <c r="BE131" i="2"/>
  <c r="BE134" i="2"/>
  <c r="BE136" i="2"/>
  <c r="BE139" i="2"/>
  <c r="BE140" i="2"/>
  <c r="BE141" i="2"/>
  <c r="BE142" i="2"/>
  <c r="BE145" i="2"/>
  <c r="BE146" i="2"/>
  <c r="BE149" i="2"/>
  <c r="BE152" i="2"/>
  <c r="BE155" i="2"/>
  <c r="BE156" i="2"/>
  <c r="BE157" i="2"/>
  <c r="BE159" i="2"/>
  <c r="BE160" i="2"/>
  <c r="BE163" i="2"/>
  <c r="BE165" i="2"/>
  <c r="BE168" i="2"/>
  <c r="BE173" i="2"/>
  <c r="BE175" i="2"/>
  <c r="BE181" i="2"/>
  <c r="BE184" i="2"/>
  <c r="BE188" i="2"/>
  <c r="BE192" i="2"/>
  <c r="BE194" i="2"/>
  <c r="BE196" i="2"/>
  <c r="BE197" i="2"/>
  <c r="BE200" i="2"/>
  <c r="BE202" i="2"/>
  <c r="BE203" i="2"/>
  <c r="BE205" i="2"/>
  <c r="BE207" i="2"/>
  <c r="BE208" i="2"/>
  <c r="BE210" i="2"/>
  <c r="BE211" i="2"/>
  <c r="BE213" i="2"/>
  <c r="BE215" i="2"/>
  <c r="BE217" i="2"/>
  <c r="BE218" i="2"/>
  <c r="BE219" i="2"/>
  <c r="BE220" i="2"/>
  <c r="BK101" i="2"/>
  <c r="J101" i="2"/>
  <c r="J58" i="2" s="1"/>
  <c r="F32" i="2"/>
  <c r="BA55" i="1" s="1"/>
  <c r="BA54" i="1" s="1"/>
  <c r="W30" i="1" s="1"/>
  <c r="F35" i="2"/>
  <c r="BD55" i="1" s="1"/>
  <c r="BD54" i="1" s="1"/>
  <c r="W33" i="1" s="1"/>
  <c r="F33" i="2"/>
  <c r="BB55" i="1" s="1"/>
  <c r="BB54" i="1" s="1"/>
  <c r="AX54" i="1" s="1"/>
  <c r="J32" i="2"/>
  <c r="AW55" i="1" s="1"/>
  <c r="F34" i="2"/>
  <c r="BC55" i="1" s="1"/>
  <c r="BC54" i="1" s="1"/>
  <c r="W32" i="1" s="1"/>
  <c r="T198" i="2" l="1"/>
  <c r="R198" i="2"/>
  <c r="T123" i="2"/>
  <c r="R123" i="2"/>
  <c r="P123" i="2"/>
  <c r="T88" i="2"/>
  <c r="T87" i="2" s="1"/>
  <c r="P88" i="2"/>
  <c r="P198" i="2"/>
  <c r="R88" i="2"/>
  <c r="R87" i="2" s="1"/>
  <c r="BK88" i="2"/>
  <c r="J88" i="2" s="1"/>
  <c r="J56" i="2" s="1"/>
  <c r="BK123" i="2"/>
  <c r="J123" i="2"/>
  <c r="J61" i="2" s="1"/>
  <c r="BK198" i="2"/>
  <c r="J198" i="2" s="1"/>
  <c r="J67" i="2" s="1"/>
  <c r="W31" i="1"/>
  <c r="J31" i="2"/>
  <c r="AV55" i="1" s="1"/>
  <c r="AT55" i="1" s="1"/>
  <c r="AW54" i="1"/>
  <c r="AK30" i="1"/>
  <c r="AY54" i="1"/>
  <c r="F31" i="2"/>
  <c r="AZ55" i="1" s="1"/>
  <c r="AZ54" i="1" s="1"/>
  <c r="AV54" i="1" s="1"/>
  <c r="AK29" i="1" s="1"/>
  <c r="P87" i="2" l="1"/>
  <c r="AU55" i="1"/>
  <c r="BK87" i="2"/>
  <c r="J87" i="2"/>
  <c r="J55" i="2" s="1"/>
  <c r="AU54" i="1"/>
  <c r="W29" i="1"/>
  <c r="AT54" i="1"/>
  <c r="J28" i="2" l="1"/>
  <c r="AG55" i="1"/>
  <c r="AG54" i="1" s="1"/>
  <c r="AK26" i="1" s="1"/>
  <c r="AK35" i="1" s="1"/>
  <c r="AN55" i="1" l="1"/>
  <c r="AN54" i="1"/>
  <c r="J37" i="2"/>
</calcChain>
</file>

<file path=xl/sharedStrings.xml><?xml version="1.0" encoding="utf-8"?>
<sst xmlns="http://schemas.openxmlformats.org/spreadsheetml/2006/main" count="2428" uniqueCount="732">
  <si>
    <t>Export Komplet</t>
  </si>
  <si>
    <t>VZ</t>
  </si>
  <si>
    <t>2.0</t>
  </si>
  <si>
    <t>ZAMOK</t>
  </si>
  <si>
    <t>False</t>
  </si>
  <si>
    <t>{61d1dd95-d803-40c8-b662-7f3216328b50}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</si>
  <si>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</si>
  <si>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</si>
  <si>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</si>
  <si>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</si>
  <si>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</si>
  <si>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</si>
  <si>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</si>
  <si>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</si>
  <si>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</si>
  <si>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</si>
  <si>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</si>
  <si>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Kuchyň MŠ Cihelní – výměna zařízení a související opravy</t>
  </si>
  <si>
    <t>KSO:</t>
  </si>
  <si>
    <t/>
  </si>
  <si>
    <t>CC-CZ:</t>
  </si>
  <si>
    <t>Místo:</t>
  </si>
  <si>
    <t>Benešov nad Ploučnicí</t>
  </si>
  <si>
    <t>Datum:</t>
  </si>
  <si>
    <t>16. 2. 2021</t>
  </si>
  <si>
    <t>Zadavatel:</t>
  </si>
  <si>
    <t>IČ:</t>
  </si>
  <si>
    <t>261181</t>
  </si>
  <si>
    <t>Město Benešov nad Ploučnicí</t>
  </si>
  <si>
    <t>DIČ:</t>
  </si>
  <si>
    <t>CZ261181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</si>
  <si>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</si>
  <si>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</si>
  <si>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</si>
  <si>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</si>
  <si>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</si>
  <si>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</si>
  <si>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</si>
  <si>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</si>
  <si>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</si>
  <si>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</si>
  <si>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</si>
  <si>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</si>
  <si>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</si>
  <si>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</si>
  <si>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</si>
  <si>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</si>
  <si>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</si>
  <si>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</si>
  <si>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</si>
  <si>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</si>
  <si>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</si>
  <si>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</si>
  <si>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</si>
  <si>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</si>
  <si>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</si>
  <si>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</si>
  <si>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</si>
  <si>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</si>
  <si>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</si>
  <si>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</si>
  <si>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</si>
  <si>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</si>
  <si>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</si>
  <si>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</si>
  <si>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</si>
  <si>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</si>
  <si>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</si>
  <si>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</si>
  <si>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</si>
  <si>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</si>
  <si>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</si>
  <si>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</si>
  <si>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</si>
  <si>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</si>
  <si>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</si>
  <si>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</si>
  <si>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</si>
  <si>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</si>
  <si>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</si>
  <si>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</si>
  <si>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</si>
  <si>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</si>
  <si>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</si>
  <si>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</si>
  <si>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</si>
  <si>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</si>
  <si>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</si>
  <si>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</si>
  <si>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</si>
  <si>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61 - Úprava povrchů vnitřních</t>
  </si>
  <si>
    <t xml:space="preserve">    94 - Lešení</t>
  </si>
  <si>
    <t xml:space="preserve">    96 - Bourání konstrukcí</t>
  </si>
  <si>
    <t xml:space="preserve">    997 - Přesun sutě</t>
  </si>
  <si>
    <t>PSV - Práce a dodávky PSV</t>
  </si>
  <si>
    <t xml:space="preserve">    735 - Ústřední vytápění - otopná tělesa</t>
  </si>
  <si>
    <t xml:space="preserve">    741 - Elektroinstalace - silnoproud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</si>
  <si>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</si>
  <si>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</si>
  <si>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</si>
  <si>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</si>
  <si>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PS-01 - Nové spotřebiče</t>
  </si>
  <si>
    <t xml:space="preserve">    PS-02 - Nový nábytek kuchyňského provozu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</si>
  <si>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</si>
  <si>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</si>
  <si>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</si>
  <si>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</si>
  <si>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</si>
  <si>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</si>
  <si>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</si>
  <si>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</si>
  <si>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</si>
  <si>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</si>
  <si>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</si>
  <si>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</si>
  <si>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</si>
  <si>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</si>
  <si>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</si>
  <si>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</si>
  <si>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61</t>
  </si>
  <si>
    <t>Úprava povrchů vnitřních</t>
  </si>
  <si>
    <t>K</t>
  </si>
  <si>
    <t>611325121</t>
  </si>
  <si>
    <t>Vápenocementová omítka rýh štuková ve stropech, šířky rýhy do 150 mm</t>
  </si>
  <si>
    <t>m2</t>
  </si>
  <si>
    <t>CS ÚRS 2021 01</t>
  </si>
  <si>
    <t>4</t>
  </si>
  <si>
    <t>-1533975075</t>
  </si>
  <si>
    <t>VV</t>
  </si>
  <si>
    <t>20*0,15</t>
  </si>
  <si>
    <t>612325111</t>
  </si>
  <si>
    <t>Vápenocementová omítka rýh hladká ve stěnách, šířky rýhy do 150 mm</t>
  </si>
  <si>
    <t>238373786</t>
  </si>
  <si>
    <t>60,00*0,15</t>
  </si>
  <si>
    <t>3</t>
  </si>
  <si>
    <t>612325121</t>
  </si>
  <si>
    <t>Vápenocementová omítka rýh štuková ve stěnách, šířky rýhy do 150 mm</t>
  </si>
  <si>
    <t>-96179337</t>
  </si>
  <si>
    <t>40,00*0,15</t>
  </si>
  <si>
    <t>612135001</t>
  </si>
  <si>
    <t>Vyrovnání nerovností podkladu vnitřních omítaných ploch maltou, tloušťky do 10 mm vápenocementovou stěn</t>
  </si>
  <si>
    <t>1757844998</t>
  </si>
  <si>
    <t>(12,64+4,86+1,20)*2*1,80</t>
  </si>
  <si>
    <t>5</t>
  </si>
  <si>
    <t>612135091</t>
  </si>
  <si>
    <t>Vyrovnání nerovností podkladu vnitřních omítaných ploch Příplatek k ceně za každých dalších 5 mm tloušťky podkladní vrstvy přes 10 mm maltou vápenocementovou stěn</t>
  </si>
  <si>
    <t>-1192026608</t>
  </si>
  <si>
    <t>33,66*2 'Přepočtené koeficientem množství</t>
  </si>
  <si>
    <t>6</t>
  </si>
  <si>
    <t>612321121</t>
  </si>
  <si>
    <t>Omítka vápenocementová vnitřních ploch nanášená ručně jednovrstvá, tloušťky do 10 mm hladká svislých konstrukcí stěn</t>
  </si>
  <si>
    <t>-1019880515</t>
  </si>
  <si>
    <t>94</t>
  </si>
  <si>
    <t>Lešení</t>
  </si>
  <si>
    <t>7</t>
  </si>
  <si>
    <t>949101111</t>
  </si>
  <si>
    <t>Lešení pomocné pracovní pro objekty pozemních staveb pro zatížení do 150 kg/m2, o výšce lešeňové podlahy do 1,9 m</t>
  </si>
  <si>
    <t>-387727646</t>
  </si>
  <si>
    <t>96</t>
  </si>
  <si>
    <t>Bourání konstrukcí</t>
  </si>
  <si>
    <t>8</t>
  </si>
  <si>
    <t>735121810</t>
  </si>
  <si>
    <t>Demontáž otopných těles ocelových článkových</t>
  </si>
  <si>
    <t>736635873</t>
  </si>
  <si>
    <t>21*0,254</t>
  </si>
  <si>
    <t>9</t>
  </si>
  <si>
    <t>965081213</t>
  </si>
  <si>
    <t>Bourání podlah z dlaždic bez podkladního lože nebo mazaniny, s jakoukoliv výplní spár keramických nebo xylolitových tl. do 10 mm, plochy přes 1 m2</t>
  </si>
  <si>
    <t>-1294898359</t>
  </si>
  <si>
    <t>10</t>
  </si>
  <si>
    <t>971033151</t>
  </si>
  <si>
    <t>Vybourání otvorů ve zdivu základovém nebo nadzákladovém z cihel, tvárnic, příčkovek z cihel pálených na maltu vápennou nebo vápenocementovou průměru profilu do 60 mm, tl. do 450 mm</t>
  </si>
  <si>
    <t>kus</t>
  </si>
  <si>
    <t>1532295278</t>
  </si>
  <si>
    <t>11</t>
  </si>
  <si>
    <t>973031151</t>
  </si>
  <si>
    <t>Vysekání výklenků nebo kapes ve zdivu z cihel na maltu vápennou nebo vápenocementovou výklenků, pohledové plochy přes 0,25 m2</t>
  </si>
  <si>
    <t>m3</t>
  </si>
  <si>
    <t>-1015737349</t>
  </si>
  <si>
    <t>12</t>
  </si>
  <si>
    <t>973031616</t>
  </si>
  <si>
    <t>Vysekání výklenků nebo kapes ve zdivu z cihel na maltu vápennou nebo vápenocementovou kapes pro špalíky a krabice, velikosti do 100x100x50 mm</t>
  </si>
  <si>
    <t>1820048481</t>
  </si>
  <si>
    <t>13</t>
  </si>
  <si>
    <t>974031121</t>
  </si>
  <si>
    <t>Vysekání rýh ve zdivu cihelném na maltu vápennou nebo vápenocementovou do hl. 30 mm a šířky do 30 mm</t>
  </si>
  <si>
    <t>m</t>
  </si>
  <si>
    <t>1563080448</t>
  </si>
  <si>
    <t>14</t>
  </si>
  <si>
    <t>974031122</t>
  </si>
  <si>
    <t>Vysekání rýh ve zdivu cihelném na maltu vápennou nebo vápenocementovou do hl. 30 mm a šířky do 70 mm</t>
  </si>
  <si>
    <t>1660579105</t>
  </si>
  <si>
    <t>974082821</t>
  </si>
  <si>
    <t>Vysekání rýh pro ploché vodiče v podhledu kamenných kleneb nebo betonových stropů do hl. 30 mm a šířky do 30 mm</t>
  </si>
  <si>
    <t>-264239100</t>
  </si>
  <si>
    <t>16</t>
  </si>
  <si>
    <t>978059541</t>
  </si>
  <si>
    <t>Odsekání obkladů stěn včetně otlučení podkladní omítky až na zdivo z obkládaček vnitřních, z jakýchkoliv materiálů, plochy přes 1 m2</t>
  </si>
  <si>
    <t>287186055</t>
  </si>
  <si>
    <t>997</t>
  </si>
  <si>
    <t>Přesun sutě</t>
  </si>
  <si>
    <t>17</t>
  </si>
  <si>
    <t>997013214</t>
  </si>
  <si>
    <t>Vnitrostaveništní doprava suti a vybouraných hmot vodorovně do 50 m svisle ručně pro budovy a haly výšky přes 12 do 15 m</t>
  </si>
  <si>
    <t>t</t>
  </si>
  <si>
    <t>156425034</t>
  </si>
  <si>
    <t>18</t>
  </si>
  <si>
    <t>997013501</t>
  </si>
  <si>
    <t>Odvoz suti a vybouraných hmot na skládku nebo meziskládku se složením, na vzdálenost do 1 km</t>
  </si>
  <si>
    <t>-899263680</t>
  </si>
  <si>
    <t>19</t>
  </si>
  <si>
    <t>997013509</t>
  </si>
  <si>
    <t>Odvoz suti a vybouraných hmot na skládku nebo meziskládku se složením, na vzdálenost Příplatek k ceně za každý další i započatý 1 km přes 1 km</t>
  </si>
  <si>
    <t>-1483158510</t>
  </si>
  <si>
    <t>6,85*17 'Přepočtené koeficientem množství</t>
  </si>
  <si>
    <t>20</t>
  </si>
  <si>
    <t>M</t>
  </si>
  <si>
    <t>94620003</t>
  </si>
  <si>
    <t>poplatek za uložení stavebního odpadu cihelného zatříděného kódem 17 01 02</t>
  </si>
  <si>
    <t>-203684848</t>
  </si>
  <si>
    <t>94620230</t>
  </si>
  <si>
    <t>poplatek za uložení stavebního odpadu keramického zatříděného kódem 17 01 03</t>
  </si>
  <si>
    <t>1252722816</t>
  </si>
  <si>
    <t>22</t>
  </si>
  <si>
    <t>94620250</t>
  </si>
  <si>
    <t>poplatek za uložení směsného stavebního a demoličního odpadu zatříděného kódem 17 09 04</t>
  </si>
  <si>
    <t>-1934146936</t>
  </si>
  <si>
    <t>PSV</t>
  </si>
  <si>
    <t>Práce a dodávky PSV</t>
  </si>
  <si>
    <t>735</t>
  </si>
  <si>
    <t>Ústřední vytápění - otopná tělesa</t>
  </si>
  <si>
    <t>23</t>
  </si>
  <si>
    <t>734221532</t>
  </si>
  <si>
    <t>Ventily regulační závitové termostatické, bez hlavice ovládání PN 16 do 110°C rohové jednoregulační G 1/2</t>
  </si>
  <si>
    <t>1680153186</t>
  </si>
  <si>
    <t>24</t>
  </si>
  <si>
    <t>734221680</t>
  </si>
  <si>
    <t>Ventily regulační závitové hlavice termostatické, pro ovládání ventilů PN 10 do 110°C kapalinové s odděleným čidlem</t>
  </si>
  <si>
    <t>soubor</t>
  </si>
  <si>
    <t>-196031904</t>
  </si>
  <si>
    <t>25</t>
  </si>
  <si>
    <t>734261417</t>
  </si>
  <si>
    <t>Šroubení regulační radiátorové rohové s vypouštěním G 1/2</t>
  </si>
  <si>
    <t>-681193783</t>
  </si>
  <si>
    <t>26</t>
  </si>
  <si>
    <t>735151580</t>
  </si>
  <si>
    <t>Otopná tělesa panelová dvoudesková PN 1,0 MPa, T do 110°C se dvěma přídavnými přestupními plochami výšky tělesa 600 mm stavební délky / výkonu 1400 mm / 2351 W</t>
  </si>
  <si>
    <t>147324716</t>
  </si>
  <si>
    <t>27</t>
  </si>
  <si>
    <t>735151822</t>
  </si>
  <si>
    <t>Demontáž otopných těles panelových dvouřadých stavební délky přes 1500 do 2820 mm</t>
  </si>
  <si>
    <t>-979979690</t>
  </si>
  <si>
    <t>28</t>
  </si>
  <si>
    <t>735159230</t>
  </si>
  <si>
    <t>Montáž otopných těles panelových dvouřadých, stavební délky přes 1500 do 1980 mm</t>
  </si>
  <si>
    <t>1396925231</t>
  </si>
  <si>
    <t>29</t>
  </si>
  <si>
    <t>998735101</t>
  </si>
  <si>
    <t>Přesun hmot pro otopná tělesa stanovený z hmotnosti přesunovaného materiálu vodorovná dopravní vzdálenost do 50 m v objektech výšky do 6 m</t>
  </si>
  <si>
    <t>1683774391</t>
  </si>
  <si>
    <t>741</t>
  </si>
  <si>
    <t>Elektroinstalace - silnoproud</t>
  </si>
  <si>
    <t>30</t>
  </si>
  <si>
    <t>741110062</t>
  </si>
  <si>
    <t>Montáž trubek elektroinstalačních s nasunutím nebo našroubováním do krabic plastových ohebných, uložených pod omítku, vnější Ø přes 23 do 35 mm</t>
  </si>
  <si>
    <t>206606330</t>
  </si>
  <si>
    <t>31</t>
  </si>
  <si>
    <t>34571152</t>
  </si>
  <si>
    <t>trubka elektroinstalační ohebná z PH, D 16/21,2mm</t>
  </si>
  <si>
    <t>32</t>
  </si>
  <si>
    <t>-1142010346</t>
  </si>
  <si>
    <t>38*1,15 'Přepočtené koeficientem množství</t>
  </si>
  <si>
    <t>34571156</t>
  </si>
  <si>
    <t>trubka elektroinstalační ohebná z PH, D 28,4/34,5mm</t>
  </si>
  <si>
    <t>-1263063800</t>
  </si>
  <si>
    <t>60*1,15 'Přepočtené koeficientem množství</t>
  </si>
  <si>
    <t>33</t>
  </si>
  <si>
    <t>741112001</t>
  </si>
  <si>
    <t>Montáž krabic elektroinstalačních bez napojení na trubky a lišty, demontáže a montáže víčka a přístroje protahovacích nebo odbočných zapuštěných plastových kruhových</t>
  </si>
  <si>
    <t>1770799310</t>
  </si>
  <si>
    <t>34</t>
  </si>
  <si>
    <t>34571457</t>
  </si>
  <si>
    <t>krabice pod omítku PVC odbočná kruhová D 70mm s víčkem</t>
  </si>
  <si>
    <t>-378712986</t>
  </si>
  <si>
    <t>35</t>
  </si>
  <si>
    <t>741112022</t>
  </si>
  <si>
    <t>Montáž krabic elektroinstalačních bez napojení na trubky a lišty, demontáže a montáže víčka a přístroje protahovacích nebo odbočných nástěnných plastových čtyřhranných, vel. do 160x160 mm</t>
  </si>
  <si>
    <t>-1702062004</t>
  </si>
  <si>
    <t>36</t>
  </si>
  <si>
    <t>34571480</t>
  </si>
  <si>
    <t>krabice v uzavřeném provedení PP s krytím IP 66 čtvercová 125x125mm</t>
  </si>
  <si>
    <t>304730129</t>
  </si>
  <si>
    <t>37</t>
  </si>
  <si>
    <t>741120003</t>
  </si>
  <si>
    <t>Montáž vodičů izolovaných měděných bez ukončení uložených pod omítku plných a laněných (např. CY), průřezu žíly 10 až 16 mm2</t>
  </si>
  <si>
    <t>360545884</t>
  </si>
  <si>
    <t>38</t>
  </si>
  <si>
    <t>34140825</t>
  </si>
  <si>
    <t>vodič propojovací jádro Cu plné izolace PVC 450/750V (H07V-U) 1x4mm2</t>
  </si>
  <si>
    <t>595381540</t>
  </si>
  <si>
    <t>39</t>
  </si>
  <si>
    <t>741122015</t>
  </si>
  <si>
    <t>Montáž kabelů měděných bez ukončení uložených pod omítku plných kulatých (např. CYKY), počtu a průřezu žil 3x1,5 mm2</t>
  </si>
  <si>
    <t>1906206331</t>
  </si>
  <si>
    <t>40</t>
  </si>
  <si>
    <t>34111030</t>
  </si>
  <si>
    <t>kabel instalační jádro Cu plné izolace PVC plášť PVC 450/750V (CYKY) 3x1,5mm2</t>
  </si>
  <si>
    <t>-2122637341</t>
  </si>
  <si>
    <t>186*1,08 'Přepočtené koeficientem množství</t>
  </si>
  <si>
    <t>41</t>
  </si>
  <si>
    <t>741122016</t>
  </si>
  <si>
    <t>Montáž kabelů měděných bez ukončení uložených pod omítku plných kulatých (např. CYKY), počtu a průřezu žil 3x2,5 až 6 mm2</t>
  </si>
  <si>
    <t>-1585548555</t>
  </si>
  <si>
    <t>42</t>
  </si>
  <si>
    <t>34111036</t>
  </si>
  <si>
    <t>kabel instalační jádro Cu plné izolace PVC plášť PVC 450/750V (CYKY) 3x2,5mm2</t>
  </si>
  <si>
    <t>1934783009</t>
  </si>
  <si>
    <t>250*1,15 'Přepočtené koeficientem množství</t>
  </si>
  <si>
    <t>43</t>
  </si>
  <si>
    <t>741122032</t>
  </si>
  <si>
    <t>Montáž kabelů měděných bez ukončení uložených pod omítku plných kulatých (např. CYKY), počtu a průřezu žil 5x4 až 6 mm2</t>
  </si>
  <si>
    <t>1001847971</t>
  </si>
  <si>
    <t>44</t>
  </si>
  <si>
    <t>34111098</t>
  </si>
  <si>
    <t>kabel instalační jádro Cu plné izolace PVC plášť PVC 450/750V (CYKY) 5x4mm2</t>
  </si>
  <si>
    <t>-1803598303</t>
  </si>
  <si>
    <t>80*1,15 'Přepočtené koeficientem množství</t>
  </si>
  <si>
    <t>45</t>
  </si>
  <si>
    <t>741130001</t>
  </si>
  <si>
    <t>Ukončení vodičů izolovaných s označením a zapojením v rozváděči nebo na přístroji, průřezu žíly do 2,5 mm2</t>
  </si>
  <si>
    <t>-1259917396</t>
  </si>
  <si>
    <t>46</t>
  </si>
  <si>
    <t>741130003</t>
  </si>
  <si>
    <t>Ukončení vodičů izolovaných s označením a zapojením v rozváděči nebo na přístroji, průřezu žíly do 4 mm2</t>
  </si>
  <si>
    <t>1939305346</t>
  </si>
  <si>
    <t>47</t>
  </si>
  <si>
    <t>741210001</t>
  </si>
  <si>
    <t>Montáž rozvodnic oceloplechových nebo plastových bez zapojení vodičů běžných, hmotnosti do 20 kg</t>
  </si>
  <si>
    <t>2023834456</t>
  </si>
  <si>
    <t>48</t>
  </si>
  <si>
    <t>35711672</t>
  </si>
  <si>
    <t>rozvodnice zapuštěná, neprůhledné dveře, 3 řady, šířka 14 modulárních jednotek včetně výzbroje</t>
  </si>
  <si>
    <t>-798739686</t>
  </si>
  <si>
    <t>49</t>
  </si>
  <si>
    <t>741310101</t>
  </si>
  <si>
    <t>Montáž spínačů jedno nebo dvoupólových polozapuštěných nebo zapuštěných se zapojením vodičů bezšroubové připojení vypínačů, řazení 1-jednopólových</t>
  </si>
  <si>
    <t>1755964328</t>
  </si>
  <si>
    <t>50</t>
  </si>
  <si>
    <t>34535071</t>
  </si>
  <si>
    <t>spínač nástěnný jednopólový, řazení 1, IP54, bezšroubové svorky</t>
  </si>
  <si>
    <t>1449034934</t>
  </si>
  <si>
    <t>51</t>
  </si>
  <si>
    <t>741313101</t>
  </si>
  <si>
    <t>Montáž zásuvek průmyslových se zapojením vodičů spojovacích, provedení IP 67 2P+PE 16 A</t>
  </si>
  <si>
    <t>1742486779</t>
  </si>
  <si>
    <t>52</t>
  </si>
  <si>
    <t>35811306</t>
  </si>
  <si>
    <t>zásuvka spojovací 16A - 3pól, řazení 2P+PE IP67, šroubové svorky</t>
  </si>
  <si>
    <t>-661695687</t>
  </si>
  <si>
    <t>53</t>
  </si>
  <si>
    <t>741372062</t>
  </si>
  <si>
    <t>Montáž svítidel LED se zapojením vodičů bytových nebo společenských místností přisazených stropních panelových, obsahu přes 0,09 do 0,36 m2</t>
  </si>
  <si>
    <t>-846204614</t>
  </si>
  <si>
    <t>54</t>
  </si>
  <si>
    <t>34774112</t>
  </si>
  <si>
    <t>LED svítidlo lineární 2,4ft 8800/840, IP66, 4000°K, 54W, 8180lm, opál difuzor</t>
  </si>
  <si>
    <t>1667712726</t>
  </si>
  <si>
    <t>55</t>
  </si>
  <si>
    <t>741810001</t>
  </si>
  <si>
    <t>Zkoušky a prohlídky elektrických rozvodů a zařízení celková prohlídka a vyhotovení revizní zprávy pro objem montážních prací do 100 tis. Kč</t>
  </si>
  <si>
    <t>1577317156</t>
  </si>
  <si>
    <t>56</t>
  </si>
  <si>
    <t>998741101</t>
  </si>
  <si>
    <t>Přesun hmot pro silnoproud stanovený z hmotnosti přesunovaného materiálu vodorovná dopravní vzdálenost do 50 m v objektech výšky do 6 m</t>
  </si>
  <si>
    <t>625507973</t>
  </si>
  <si>
    <t>771</t>
  </si>
  <si>
    <t>Podlahy z dlaždic</t>
  </si>
  <si>
    <t>57</t>
  </si>
  <si>
    <t>771111011</t>
  </si>
  <si>
    <t>Příprava podkladu před provedením dlažby vysátí podlah</t>
  </si>
  <si>
    <t>-793396607</t>
  </si>
  <si>
    <t>58</t>
  </si>
  <si>
    <t>771121011</t>
  </si>
  <si>
    <t>Příprava podkladu před provedením dlažby nátěr penetrační na podlahu</t>
  </si>
  <si>
    <t>76747044</t>
  </si>
  <si>
    <t>59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</si>
  <si>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</si>
  <si>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</si>
  <si>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131949107</t>
  </si>
  <si>
    <t>60</t>
  </si>
  <si>
    <t>LSS.TR335061</t>
  </si>
  <si>
    <t>dlažba keramická slinutá protiskluzná do interiéru pro vysoké mechanické namáhání, 298x298x9mm</t>
  </si>
  <si>
    <t>R-položka</t>
  </si>
  <si>
    <t>-1683468560</t>
  </si>
  <si>
    <t>P</t>
  </si>
  <si>
    <t>Poznámka k položce:_x000D_
- síla min. 9 mm nebo větší_x000D_
- rozměr 298 x 298 mm_x000D_
- součinitel smykového tření min. 0,5, PEI IV vyšší odolnost otěruvzdornosti. _x000D_
- protiskluznost R10  (ČSN 74 4505)_x000D_
- barva a provedení dle výběru investora</t>
  </si>
  <si>
    <t>46,77*1,1 'Přepočtené koeficientem množství</t>
  </si>
  <si>
    <t>998771101</t>
  </si>
  <si>
    <t>Přesun hmot pro podlahy z dlaždic stanovený z hmotnosti přesunovaného materiálu vodorovná dopravní vzdálenost do 50 m v objektech výšky do 6 m</t>
  </si>
  <si>
    <t>-524139533</t>
  </si>
  <si>
    <t>781</t>
  </si>
  <si>
    <t>Dokončovací práce - obklady</t>
  </si>
  <si>
    <t>62</t>
  </si>
  <si>
    <t>781474115</t>
  </si>
  <si>
    <t>Montáž obkladů vnitřních stěn z dlaždic keramických lepených flexibilním lepidlem maloformátových hladkých přes 22 do 25 ks/m2</t>
  </si>
  <si>
    <t>-559556375</t>
  </si>
  <si>
    <t>63</t>
  </si>
  <si>
    <t>781494111</t>
  </si>
  <si>
    <t>Obklad - dokončující práce profily ukončovací lepené flexibilním lepidlem rohové</t>
  </si>
  <si>
    <t>-996103686</t>
  </si>
  <si>
    <t>6*1,80</t>
  </si>
  <si>
    <t>7*2,20</t>
  </si>
  <si>
    <t>Součet</t>
  </si>
  <si>
    <t>64</t>
  </si>
  <si>
    <t>781495141</t>
  </si>
  <si>
    <t>Obklad - dokončující práce průnik obkladem kruhový, bez izolace do DN 30</t>
  </si>
  <si>
    <t>-2101983259</t>
  </si>
  <si>
    <t>14+9+8+10</t>
  </si>
  <si>
    <t>65</t>
  </si>
  <si>
    <t>781495143</t>
  </si>
  <si>
    <t>Obklad - dokončující práce průnik obkladem kruhový, bez izolace přes DN 90</t>
  </si>
  <si>
    <t>168549350</t>
  </si>
  <si>
    <t>66</t>
  </si>
  <si>
    <t>781495185</t>
  </si>
  <si>
    <t>Obklad - dokončující práce pracnější řezání obkladaček rovné</t>
  </si>
  <si>
    <t>1951668720</t>
  </si>
  <si>
    <t>298,722*4 'Přepočtené koeficientem množství</t>
  </si>
  <si>
    <t>67</t>
  </si>
  <si>
    <t>781571141</t>
  </si>
  <si>
    <t>Montáž obkladů ostění z obkladaček keramických lepených flexibilním lepidlem šířky ostění přes 200 do 400 mm</t>
  </si>
  <si>
    <t>-1467901357</t>
  </si>
  <si>
    <t>7*2*1,00</t>
  </si>
  <si>
    <t>68</t>
  </si>
  <si>
    <t>781674113</t>
  </si>
  <si>
    <t>Montáž obkladů parapetů z dlaždic keramických lepených flexibilním lepidlem, šířky parapetu přes 150 do 200 mm</t>
  </si>
  <si>
    <t>541744696</t>
  </si>
  <si>
    <t>7*1,20</t>
  </si>
  <si>
    <t>69</t>
  </si>
  <si>
    <t>59761039</t>
  </si>
  <si>
    <t>obklad keramický hladký přes 22 do 25ks/m2</t>
  </si>
  <si>
    <t>-765911681</t>
  </si>
  <si>
    <t>67,32*1,15 'Přepočtené koeficientem množství</t>
  </si>
  <si>
    <t>70</t>
  </si>
  <si>
    <t>998781103</t>
  </si>
  <si>
    <t>Přesun hmot pro obklady keramické stanovený z hmotnosti přesunovaného materiálu vodorovná dopravní vzdálenost do 50 m v objektech výšky přes 12 do 24 m</t>
  </si>
  <si>
    <t>-759715282</t>
  </si>
  <si>
    <t>784</t>
  </si>
  <si>
    <t>Dokončovací práce - malby a tapety</t>
  </si>
  <si>
    <t>71</t>
  </si>
  <si>
    <t>784111031</t>
  </si>
  <si>
    <t>Omytí podkladu omytí v místnostech výšky do 3,80 m</t>
  </si>
  <si>
    <t>1018839657</t>
  </si>
  <si>
    <t>46,77+(12,64+4,86+1,20)*2*1,20</t>
  </si>
  <si>
    <t>72</t>
  </si>
  <si>
    <t>784181101</t>
  </si>
  <si>
    <t>Penetrace podkladu jednonásobná základní akrylátová bezbarvá v místnostech výšky do 3,80 m</t>
  </si>
  <si>
    <t>-1250492194</t>
  </si>
  <si>
    <t>73</t>
  </si>
  <si>
    <t>784211101</t>
  </si>
  <si>
    <t>Malby z malířských směsí otěruvzdorných za mokra dvojnásobné, bílé za mokra otěruvzdorné výborně v místnostech výšky do 3,80 m</t>
  </si>
  <si>
    <t>943733197</t>
  </si>
  <si>
    <t>Práce a dodávky M</t>
  </si>
  <si>
    <t>PS-01</t>
  </si>
  <si>
    <t>Nové spotřebiče</t>
  </si>
  <si>
    <t>74</t>
  </si>
  <si>
    <t>OZN.6</t>
  </si>
  <si>
    <t>Elektrický konvektomat 18,6 kW velikost 933x1046x821 mm</t>
  </si>
  <si>
    <t>555596842</t>
  </si>
  <si>
    <t>75</t>
  </si>
  <si>
    <t>OZN.6.01</t>
  </si>
  <si>
    <t>Nerez podstavec pod konvektomat s 16 vsuny</t>
  </si>
  <si>
    <t>6364856</t>
  </si>
  <si>
    <t>76</t>
  </si>
  <si>
    <t>OZN.6.02</t>
  </si>
  <si>
    <t>Konvektomat - Filtr na mechanické nečistoty</t>
  </si>
  <si>
    <t>451476747</t>
  </si>
  <si>
    <t>77</t>
  </si>
  <si>
    <t>OZN.6.03</t>
  </si>
  <si>
    <t>Konvektomat - GN 1/1 plná nerez 100 mm</t>
  </si>
  <si>
    <t>-246078905</t>
  </si>
  <si>
    <t>78</t>
  </si>
  <si>
    <t>OZN.6.04</t>
  </si>
  <si>
    <t>Konvektomat - GN 1/1 děrovaná (perforovaná) nerez 40 mm</t>
  </si>
  <si>
    <t>-1367194911</t>
  </si>
  <si>
    <t>79</t>
  </si>
  <si>
    <t>OZN.6.05</t>
  </si>
  <si>
    <t>Konvektomat - GN 1/1 děrovaná (perforovaná) nerez 60 mm</t>
  </si>
  <si>
    <t>1455303997</t>
  </si>
  <si>
    <t>80</t>
  </si>
  <si>
    <t>OZN.6.06</t>
  </si>
  <si>
    <t>Konvektomat - GN 1/1 smalt se zabolenými rohy 40 mm</t>
  </si>
  <si>
    <t>-247596367</t>
  </si>
  <si>
    <t>81</t>
  </si>
  <si>
    <t>OZN.6.07</t>
  </si>
  <si>
    <t>Konvektomat - GN 1/1 smalt se zaoblenými rohy 60 mm</t>
  </si>
  <si>
    <t>-1657172128</t>
  </si>
  <si>
    <t>82</t>
  </si>
  <si>
    <t>OZN.6.08</t>
  </si>
  <si>
    <t>Konvektomat - GN 1/1 nerezový rošt</t>
  </si>
  <si>
    <t>1591443615</t>
  </si>
  <si>
    <t>83</t>
  </si>
  <si>
    <t>OZN.6.09</t>
  </si>
  <si>
    <t>Doprava konvektomatu</t>
  </si>
  <si>
    <t>-1634922876</t>
  </si>
  <si>
    <t>84</t>
  </si>
  <si>
    <t>OZN.6.10</t>
  </si>
  <si>
    <t>Úplná instalace a zprovoznění konvektomatu</t>
  </si>
  <si>
    <t>-2036567837</t>
  </si>
  <si>
    <t>85</t>
  </si>
  <si>
    <t>OZN.7.1</t>
  </si>
  <si>
    <t>Celonerezová digestoř nástěnná,  vel. 1200x1200x450 mm, žlábek s vývodem, tukové filtry, horní vývod pr. 200 mm, včetně osvětlení</t>
  </si>
  <si>
    <t>-1739742433</t>
  </si>
  <si>
    <t>86</t>
  </si>
  <si>
    <t>OZN.7.2</t>
  </si>
  <si>
    <t>Celonerezová digestoř závěsná,  vel. 1200x1200x450 mm, žlábek s vývodem, tukové filtry, horní vývod pr. 200 mm, včetně osvětlení</t>
  </si>
  <si>
    <t>-116356016</t>
  </si>
  <si>
    <t>87</t>
  </si>
  <si>
    <t>OZN.8</t>
  </si>
  <si>
    <t>Celonerezová digestoř nástěnná závěsná 2000x1200x450 mm, , žlábek s vývodem, tukové filtry, horní vývod pr. 200 mm, včetně osvětlení</t>
  </si>
  <si>
    <t>1437228945</t>
  </si>
  <si>
    <t>88</t>
  </si>
  <si>
    <t>OZN.7 a 8</t>
  </si>
  <si>
    <t>Instalační materiál digestoří</t>
  </si>
  <si>
    <t>-1622875351</t>
  </si>
  <si>
    <t>89</t>
  </si>
  <si>
    <t>OZN.7 a 8.</t>
  </si>
  <si>
    <t>Montáž digestoří na stávající techniku</t>
  </si>
  <si>
    <t>-1942758414</t>
  </si>
  <si>
    <t>PS-02</t>
  </si>
  <si>
    <t>Nový nábytek kuchyňského provozu</t>
  </si>
  <si>
    <t>90</t>
  </si>
  <si>
    <t>OZN.2</t>
  </si>
  <si>
    <t>Mycí stůl nerezový, zadní lem, pravá a levá strana lem 40 mm, zásuvkový blok vlevo, pravá strana bez police, vel. 2000x700x900 mm</t>
  </si>
  <si>
    <t>1377051985</t>
  </si>
  <si>
    <t>91</t>
  </si>
  <si>
    <t>OZN.3</t>
  </si>
  <si>
    <t>Pracovní stůl nerezový uzavřený, zadní lem a pravá strana lem 40 mm, spodní a prostřední police, 6 x noha, dva páry posuvných dvířek, oplechovaný, vel. 2000x600x850  mm</t>
  </si>
  <si>
    <t>1439056804</t>
  </si>
  <si>
    <t>92</t>
  </si>
  <si>
    <t>OZN.4</t>
  </si>
  <si>
    <t>Pracovní stůl nerezový, zadní lem 40 mm, spodní plná police, 2 ks zásuvka pod pracovní deskou, vel. 1200x700x850 mm</t>
  </si>
  <si>
    <t>-1142949345</t>
  </si>
  <si>
    <t>93</t>
  </si>
  <si>
    <t>OZN.5</t>
  </si>
  <si>
    <t>Pracovní stůl nerezový, uzavřený, bez lemu, spodní a prostřední police, dvoukřídlové dveře, Vel. 900x900x900 mm</t>
  </si>
  <si>
    <t>327181849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</si>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</sst>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0" fillId="4" borderId="9" xfId="0" applyFont="1" applyFill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8" fillId="0" borderId="15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4" fontId="26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29" fillId="0" borderId="13" xfId="0" applyNumberFormat="1" applyFont="1" applyBorder="1" applyAlignment="1" applyProtection="1"/>
    <xf numFmtId="166" fontId="29" fillId="0" borderId="14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3" xfId="0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167" fontId="20" fillId="0" borderId="23" xfId="0" applyNumberFormat="1" applyFont="1" applyBorder="1" applyAlignment="1" applyProtection="1">
      <alignment vertical="center"/>
    </xf>
    <xf numFmtId="4" fontId="20" fillId="2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</xf>
    <xf numFmtId="0" fontId="21" fillId="2" borderId="15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6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2" fillId="0" borderId="23" xfId="0" applyFont="1" applyBorder="1" applyAlignment="1" applyProtection="1">
      <alignment horizontal="center" vertical="center"/>
    </xf>
    <xf numFmtId="49" fontId="32" fillId="0" borderId="23" xfId="0" applyNumberFormat="1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center" vertical="center" wrapText="1"/>
    </xf>
    <xf numFmtId="167" fontId="32" fillId="0" borderId="23" xfId="0" applyNumberFormat="1" applyFont="1" applyBorder="1" applyAlignment="1" applyProtection="1">
      <alignment vertical="center"/>
    </xf>
    <xf numFmtId="4" fontId="32" fillId="2" borderId="23" xfId="0" applyNumberFormat="1" applyFont="1" applyFill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</xf>
    <xf numFmtId="0" fontId="33" fillId="0" borderId="4" xfId="0" applyFont="1" applyBorder="1" applyAlignment="1">
      <alignment vertical="center"/>
    </xf>
    <xf numFmtId="0" fontId="32" fillId="2" borderId="15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34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2" fillId="2" borderId="20" xfId="0" applyFont="1" applyFill="1" applyBorder="1" applyAlignment="1" applyProtection="1">
      <alignment horizontal="left" vertical="center"/>
      <protection locked="0"/>
    </xf>
    <xf numFmtId="0" fontId="32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  <xf numFmtId="166" fontId="21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7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7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9" fillId="0" borderId="27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49" fontId="38" fillId="0" borderId="1" xfId="0" applyNumberFormat="1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5" fillId="0" borderId="31" xfId="0" applyFont="1" applyBorder="1" applyAlignment="1">
      <alignment vertical="center" wrapText="1"/>
    </xf>
    <xf numFmtId="0" fontId="35" fillId="0" borderId="1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/>
    </xf>
    <xf numFmtId="0" fontId="35" fillId="0" borderId="3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top"/>
    </xf>
    <xf numFmtId="0" fontId="38" fillId="0" borderId="1" xfId="0" applyFont="1" applyBorder="1" applyAlignment="1">
      <alignment horizontal="center" vertical="top"/>
    </xf>
    <xf numFmtId="0" fontId="39" fillId="0" borderId="30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7" fillId="0" borderId="1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8" fillId="0" borderId="1" xfId="0" applyFont="1" applyBorder="1" applyAlignment="1">
      <alignment vertical="top"/>
    </xf>
    <xf numFmtId="49" fontId="38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1" fillId="0" borderId="29" xfId="0" applyFont="1" applyBorder="1" applyAlignment="1"/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30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1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6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5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8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top"/>
    </xf>
    <xf numFmtId="0" fontId="38" fillId="0" borderId="1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wrapText="1"/>
    </xf>
    <xf numFmtId="49" fontId="38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>
      <selection activeCell="AH9" sqref="AH9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7" t="s">
        <v>14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22"/>
      <c r="AQ5" s="22"/>
      <c r="AR5" s="20"/>
      <c r="BE5" s="304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9" t="s">
        <v>17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22"/>
      <c r="AQ6" s="22"/>
      <c r="AR6" s="20"/>
      <c r="BE6" s="305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05"/>
      <c r="BS7" s="17" t="s">
        <v>6</v>
      </c>
    </row>
    <row r="8" spans="1:74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05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5"/>
      <c r="BS9" s="17" t="s">
        <v>6</v>
      </c>
    </row>
    <row r="10" spans="1:74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05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05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5"/>
      <c r="BS12" s="17" t="s">
        <v>6</v>
      </c>
    </row>
    <row r="13" spans="1:74" s="1" customFormat="1" ht="12" customHeight="1">
      <c r="B13" s="21"/>
      <c r="C13" s="22"/>
      <c r="D13" s="29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32</v>
      </c>
      <c r="AO13" s="22"/>
      <c r="AP13" s="22"/>
      <c r="AQ13" s="22"/>
      <c r="AR13" s="20"/>
      <c r="BE13" s="305"/>
      <c r="BS13" s="17" t="s">
        <v>6</v>
      </c>
    </row>
    <row r="14" spans="1:74" ht="12.75">
      <c r="B14" s="21"/>
      <c r="C14" s="22"/>
      <c r="D14" s="22"/>
      <c r="E14" s="310" t="s">
        <v>32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29" t="s">
        <v>29</v>
      </c>
      <c r="AL14" s="22"/>
      <c r="AM14" s="22"/>
      <c r="AN14" s="31" t="s">
        <v>32</v>
      </c>
      <c r="AO14" s="22"/>
      <c r="AP14" s="22"/>
      <c r="AQ14" s="22"/>
      <c r="AR14" s="20"/>
      <c r="BE14" s="305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5"/>
      <c r="BS15" s="17" t="s">
        <v>4</v>
      </c>
    </row>
    <row r="16" spans="1:74" s="1" customFormat="1" ht="12" customHeight="1">
      <c r="B16" s="21"/>
      <c r="C16" s="22"/>
      <c r="D16" s="29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05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36</v>
      </c>
      <c r="AO17" s="22"/>
      <c r="AP17" s="22"/>
      <c r="AQ17" s="22"/>
      <c r="AR17" s="20"/>
      <c r="BE17" s="305"/>
      <c r="BS17" s="17" t="s">
        <v>37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5"/>
      <c r="BS18" s="17" t="s">
        <v>6</v>
      </c>
    </row>
    <row r="19" spans="1:71" s="1" customFormat="1" ht="12" customHeight="1">
      <c r="B19" s="21"/>
      <c r="C19" s="22"/>
      <c r="D19" s="29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05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05"/>
      <c r="BS20" s="17" t="s">
        <v>4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5"/>
    </row>
    <row r="22" spans="1:71" s="1" customFormat="1" ht="12" customHeight="1">
      <c r="B22" s="21"/>
      <c r="C22" s="22"/>
      <c r="D22" s="29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5"/>
    </row>
    <row r="23" spans="1:71" s="1" customFormat="1" ht="47.25" customHeight="1">
      <c r="B23" s="21"/>
      <c r="C23" s="22"/>
      <c r="D23" s="22"/>
      <c r="E23" s="312" t="s">
        <v>41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22"/>
      <c r="AP23" s="22"/>
      <c r="AQ23" s="22"/>
      <c r="AR23" s="20"/>
      <c r="BE23" s="305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5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5"/>
    </row>
    <row r="26" spans="1:71" s="2" customFormat="1" ht="25.9" customHeight="1">
      <c r="A26" s="34"/>
      <c r="B26" s="35"/>
      <c r="C26" s="36"/>
      <c r="D26" s="37" t="s">
        <v>42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13">
        <f>ROUND(AG54,2)</f>
        <v>0</v>
      </c>
      <c r="AL26" s="314"/>
      <c r="AM26" s="314"/>
      <c r="AN26" s="314"/>
      <c r="AO26" s="314"/>
      <c r="AP26" s="36"/>
      <c r="AQ26" s="36"/>
      <c r="AR26" s="39"/>
      <c r="BE26" s="305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5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5" t="s">
        <v>43</v>
      </c>
      <c r="M28" s="315"/>
      <c r="N28" s="315"/>
      <c r="O28" s="315"/>
      <c r="P28" s="315"/>
      <c r="Q28" s="36"/>
      <c r="R28" s="36"/>
      <c r="S28" s="36"/>
      <c r="T28" s="36"/>
      <c r="U28" s="36"/>
      <c r="V28" s="36"/>
      <c r="W28" s="315" t="s">
        <v>44</v>
      </c>
      <c r="X28" s="315"/>
      <c r="Y28" s="315"/>
      <c r="Z28" s="315"/>
      <c r="AA28" s="315"/>
      <c r="AB28" s="315"/>
      <c r="AC28" s="315"/>
      <c r="AD28" s="315"/>
      <c r="AE28" s="315"/>
      <c r="AF28" s="36"/>
      <c r="AG28" s="36"/>
      <c r="AH28" s="36"/>
      <c r="AI28" s="36"/>
      <c r="AJ28" s="36"/>
      <c r="AK28" s="315" t="s">
        <v>45</v>
      </c>
      <c r="AL28" s="315"/>
      <c r="AM28" s="315"/>
      <c r="AN28" s="315"/>
      <c r="AO28" s="315"/>
      <c r="AP28" s="36"/>
      <c r="AQ28" s="36"/>
      <c r="AR28" s="39"/>
      <c r="BE28" s="305"/>
    </row>
    <row r="29" spans="1:71" s="3" customFormat="1" ht="14.45" customHeight="1">
      <c r="B29" s="40"/>
      <c r="C29" s="41"/>
      <c r="D29" s="29" t="s">
        <v>46</v>
      </c>
      <c r="E29" s="41"/>
      <c r="F29" s="29" t="s">
        <v>47</v>
      </c>
      <c r="G29" s="41"/>
      <c r="H29" s="41"/>
      <c r="I29" s="41"/>
      <c r="J29" s="41"/>
      <c r="K29" s="41"/>
      <c r="L29" s="318">
        <v>0.21</v>
      </c>
      <c r="M29" s="317"/>
      <c r="N29" s="317"/>
      <c r="O29" s="317"/>
      <c r="P29" s="317"/>
      <c r="Q29" s="41"/>
      <c r="R29" s="41"/>
      <c r="S29" s="41"/>
      <c r="T29" s="41"/>
      <c r="U29" s="41"/>
      <c r="V29" s="41"/>
      <c r="W29" s="316">
        <f>ROUND(AZ54, 2)</f>
        <v>0</v>
      </c>
      <c r="X29" s="317"/>
      <c r="Y29" s="317"/>
      <c r="Z29" s="317"/>
      <c r="AA29" s="317"/>
      <c r="AB29" s="317"/>
      <c r="AC29" s="317"/>
      <c r="AD29" s="317"/>
      <c r="AE29" s="317"/>
      <c r="AF29" s="41"/>
      <c r="AG29" s="41"/>
      <c r="AH29" s="41"/>
      <c r="AI29" s="41"/>
      <c r="AJ29" s="41"/>
      <c r="AK29" s="316">
        <f>ROUND(AV54, 2)</f>
        <v>0</v>
      </c>
      <c r="AL29" s="317"/>
      <c r="AM29" s="317"/>
      <c r="AN29" s="317"/>
      <c r="AO29" s="317"/>
      <c r="AP29" s="41"/>
      <c r="AQ29" s="41"/>
      <c r="AR29" s="42"/>
      <c r="BE29" s="306"/>
    </row>
    <row r="30" spans="1:71" s="3" customFormat="1" ht="14.45" customHeight="1">
      <c r="B30" s="40"/>
      <c r="C30" s="41"/>
      <c r="D30" s="41"/>
      <c r="E30" s="41"/>
      <c r="F30" s="29" t="s">
        <v>48</v>
      </c>
      <c r="G30" s="41"/>
      <c r="H30" s="41"/>
      <c r="I30" s="41"/>
      <c r="J30" s="41"/>
      <c r="K30" s="41"/>
      <c r="L30" s="318">
        <v>0.15</v>
      </c>
      <c r="M30" s="317"/>
      <c r="N30" s="317"/>
      <c r="O30" s="317"/>
      <c r="P30" s="317"/>
      <c r="Q30" s="41"/>
      <c r="R30" s="41"/>
      <c r="S30" s="41"/>
      <c r="T30" s="41"/>
      <c r="U30" s="41"/>
      <c r="V30" s="41"/>
      <c r="W30" s="316">
        <f>ROUND(BA54, 2)</f>
        <v>0</v>
      </c>
      <c r="X30" s="317"/>
      <c r="Y30" s="317"/>
      <c r="Z30" s="317"/>
      <c r="AA30" s="317"/>
      <c r="AB30" s="317"/>
      <c r="AC30" s="317"/>
      <c r="AD30" s="317"/>
      <c r="AE30" s="317"/>
      <c r="AF30" s="41"/>
      <c r="AG30" s="41"/>
      <c r="AH30" s="41"/>
      <c r="AI30" s="41"/>
      <c r="AJ30" s="41"/>
      <c r="AK30" s="316">
        <f>ROUND(AW54, 2)</f>
        <v>0</v>
      </c>
      <c r="AL30" s="317"/>
      <c r="AM30" s="317"/>
      <c r="AN30" s="317"/>
      <c r="AO30" s="317"/>
      <c r="AP30" s="41"/>
      <c r="AQ30" s="41"/>
      <c r="AR30" s="42"/>
      <c r="BE30" s="306"/>
    </row>
    <row r="31" spans="1:71" s="3" customFormat="1" ht="14.45" hidden="1" customHeight="1">
      <c r="B31" s="40"/>
      <c r="C31" s="41"/>
      <c r="D31" s="41"/>
      <c r="E31" s="41"/>
      <c r="F31" s="29" t="s">
        <v>49</v>
      </c>
      <c r="G31" s="41"/>
      <c r="H31" s="41"/>
      <c r="I31" s="41"/>
      <c r="J31" s="41"/>
      <c r="K31" s="41"/>
      <c r="L31" s="318">
        <v>0.21</v>
      </c>
      <c r="M31" s="317"/>
      <c r="N31" s="317"/>
      <c r="O31" s="317"/>
      <c r="P31" s="317"/>
      <c r="Q31" s="41"/>
      <c r="R31" s="41"/>
      <c r="S31" s="41"/>
      <c r="T31" s="41"/>
      <c r="U31" s="41"/>
      <c r="V31" s="41"/>
      <c r="W31" s="316">
        <f>ROUND(BB54, 2)</f>
        <v>0</v>
      </c>
      <c r="X31" s="317"/>
      <c r="Y31" s="317"/>
      <c r="Z31" s="317"/>
      <c r="AA31" s="317"/>
      <c r="AB31" s="317"/>
      <c r="AC31" s="317"/>
      <c r="AD31" s="317"/>
      <c r="AE31" s="317"/>
      <c r="AF31" s="41"/>
      <c r="AG31" s="41"/>
      <c r="AH31" s="41"/>
      <c r="AI31" s="41"/>
      <c r="AJ31" s="41"/>
      <c r="AK31" s="316">
        <v>0</v>
      </c>
      <c r="AL31" s="317"/>
      <c r="AM31" s="317"/>
      <c r="AN31" s="317"/>
      <c r="AO31" s="317"/>
      <c r="AP31" s="41"/>
      <c r="AQ31" s="41"/>
      <c r="AR31" s="42"/>
      <c r="BE31" s="306"/>
    </row>
    <row r="32" spans="1:71" s="3" customFormat="1" ht="14.45" hidden="1" customHeight="1">
      <c r="B32" s="40"/>
      <c r="C32" s="41"/>
      <c r="D32" s="41"/>
      <c r="E32" s="41"/>
      <c r="F32" s="29" t="s">
        <v>50</v>
      </c>
      <c r="G32" s="41"/>
      <c r="H32" s="41"/>
      <c r="I32" s="41"/>
      <c r="J32" s="41"/>
      <c r="K32" s="41"/>
      <c r="L32" s="318">
        <v>0.15</v>
      </c>
      <c r="M32" s="317"/>
      <c r="N32" s="317"/>
      <c r="O32" s="317"/>
      <c r="P32" s="317"/>
      <c r="Q32" s="41"/>
      <c r="R32" s="41"/>
      <c r="S32" s="41"/>
      <c r="T32" s="41"/>
      <c r="U32" s="41"/>
      <c r="V32" s="41"/>
      <c r="W32" s="316">
        <f>ROUND(BC54, 2)</f>
        <v>0</v>
      </c>
      <c r="X32" s="317"/>
      <c r="Y32" s="317"/>
      <c r="Z32" s="317"/>
      <c r="AA32" s="317"/>
      <c r="AB32" s="317"/>
      <c r="AC32" s="317"/>
      <c r="AD32" s="317"/>
      <c r="AE32" s="317"/>
      <c r="AF32" s="41"/>
      <c r="AG32" s="41"/>
      <c r="AH32" s="41"/>
      <c r="AI32" s="41"/>
      <c r="AJ32" s="41"/>
      <c r="AK32" s="316">
        <v>0</v>
      </c>
      <c r="AL32" s="317"/>
      <c r="AM32" s="317"/>
      <c r="AN32" s="317"/>
      <c r="AO32" s="317"/>
      <c r="AP32" s="41"/>
      <c r="AQ32" s="41"/>
      <c r="AR32" s="42"/>
      <c r="BE32" s="306"/>
    </row>
    <row r="33" spans="1:57" s="3" customFormat="1" ht="14.45" hidden="1" customHeight="1">
      <c r="B33" s="40"/>
      <c r="C33" s="41"/>
      <c r="D33" s="41"/>
      <c r="E33" s="41"/>
      <c r="F33" s="29" t="s">
        <v>51</v>
      </c>
      <c r="G33" s="41"/>
      <c r="H33" s="41"/>
      <c r="I33" s="41"/>
      <c r="J33" s="41"/>
      <c r="K33" s="41"/>
      <c r="L33" s="318">
        <v>0</v>
      </c>
      <c r="M33" s="317"/>
      <c r="N33" s="317"/>
      <c r="O33" s="317"/>
      <c r="P33" s="317"/>
      <c r="Q33" s="41"/>
      <c r="R33" s="41"/>
      <c r="S33" s="41"/>
      <c r="T33" s="41"/>
      <c r="U33" s="41"/>
      <c r="V33" s="41"/>
      <c r="W33" s="316">
        <f>ROUND(BD54, 2)</f>
        <v>0</v>
      </c>
      <c r="X33" s="317"/>
      <c r="Y33" s="317"/>
      <c r="Z33" s="317"/>
      <c r="AA33" s="317"/>
      <c r="AB33" s="317"/>
      <c r="AC33" s="317"/>
      <c r="AD33" s="317"/>
      <c r="AE33" s="317"/>
      <c r="AF33" s="41"/>
      <c r="AG33" s="41"/>
      <c r="AH33" s="41"/>
      <c r="AI33" s="41"/>
      <c r="AJ33" s="41"/>
      <c r="AK33" s="316">
        <v>0</v>
      </c>
      <c r="AL33" s="317"/>
      <c r="AM33" s="317"/>
      <c r="AN33" s="317"/>
      <c r="AO33" s="317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52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53</v>
      </c>
      <c r="U35" s="45"/>
      <c r="V35" s="45"/>
      <c r="W35" s="45"/>
      <c r="X35" s="319" t="s">
        <v>54</v>
      </c>
      <c r="Y35" s="320"/>
      <c r="Z35" s="320"/>
      <c r="AA35" s="320"/>
      <c r="AB35" s="320"/>
      <c r="AC35" s="45"/>
      <c r="AD35" s="45"/>
      <c r="AE35" s="45"/>
      <c r="AF35" s="45"/>
      <c r="AG35" s="45"/>
      <c r="AH35" s="45"/>
      <c r="AI35" s="45"/>
      <c r="AJ35" s="45"/>
      <c r="AK35" s="321">
        <f>SUM(AK26:AK33)</f>
        <v>0</v>
      </c>
      <c r="AL35" s="320"/>
      <c r="AM35" s="320"/>
      <c r="AN35" s="320"/>
      <c r="AO35" s="32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55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1:57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035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1:57" s="5" customFormat="1" ht="36.950000000000003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23" t="str">
        <f>K6</f>
        <v>Kuchyň MŠ Cihelní – výměna zařízení a související opravy</v>
      </c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Benešov nad Ploučnicí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25" t="str">
        <f>IF(AN8= "","",AN8)</f>
        <v>16. 2. 2021</v>
      </c>
      <c r="AN47" s="325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90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 "","",E11)</f>
        <v>Město Benešov nad Ploučnicí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33</v>
      </c>
      <c r="AJ49" s="36"/>
      <c r="AK49" s="36"/>
      <c r="AL49" s="36"/>
      <c r="AM49" s="326" t="str">
        <f>IF(E17="","",E17)</f>
        <v>Vladimír Vidai</v>
      </c>
      <c r="AN49" s="327"/>
      <c r="AO49" s="327"/>
      <c r="AP49" s="327"/>
      <c r="AQ49" s="36"/>
      <c r="AR49" s="39"/>
      <c r="AS49" s="328" t="s">
        <v>56</v>
      </c>
      <c r="AT49" s="329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90" s="2" customFormat="1" ht="15.2" customHeight="1">
      <c r="A50" s="34"/>
      <c r="B50" s="35"/>
      <c r="C50" s="29" t="s">
        <v>31</v>
      </c>
      <c r="D50" s="36"/>
      <c r="E50" s="36"/>
      <c r="F50" s="36"/>
      <c r="G50" s="36"/>
      <c r="H50" s="36"/>
      <c r="I50" s="36"/>
      <c r="J50" s="36"/>
      <c r="K50" s="36"/>
      <c r="L50" s="52" t="str">
        <f>IF(E14= 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38</v>
      </c>
      <c r="AJ50" s="36"/>
      <c r="AK50" s="36"/>
      <c r="AL50" s="36"/>
      <c r="AM50" s="326" t="str">
        <f>IF(E20="","",E20)</f>
        <v xml:space="preserve"> </v>
      </c>
      <c r="AN50" s="327"/>
      <c r="AO50" s="327"/>
      <c r="AP50" s="327"/>
      <c r="AQ50" s="36"/>
      <c r="AR50" s="39"/>
      <c r="AS50" s="330"/>
      <c r="AT50" s="331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90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32"/>
      <c r="AT51" s="333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90" s="2" customFormat="1" ht="29.25" customHeight="1">
      <c r="A52" s="34"/>
      <c r="B52" s="35"/>
      <c r="C52" s="334" t="s">
        <v>57</v>
      </c>
      <c r="D52" s="335"/>
      <c r="E52" s="335"/>
      <c r="F52" s="335"/>
      <c r="G52" s="335"/>
      <c r="H52" s="66"/>
      <c r="I52" s="336" t="s">
        <v>58</v>
      </c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7" t="s">
        <v>59</v>
      </c>
      <c r="AH52" s="335"/>
      <c r="AI52" s="335"/>
      <c r="AJ52" s="335"/>
      <c r="AK52" s="335"/>
      <c r="AL52" s="335"/>
      <c r="AM52" s="335"/>
      <c r="AN52" s="336" t="s">
        <v>60</v>
      </c>
      <c r="AO52" s="335"/>
      <c r="AP52" s="335"/>
      <c r="AQ52" s="67" t="s">
        <v>61</v>
      </c>
      <c r="AR52" s="39"/>
      <c r="AS52" s="68" t="s">
        <v>62</v>
      </c>
      <c r="AT52" s="69" t="s">
        <v>63</v>
      </c>
      <c r="AU52" s="69" t="s">
        <v>64</v>
      </c>
      <c r="AV52" s="69" t="s">
        <v>65</v>
      </c>
      <c r="AW52" s="69" t="s">
        <v>66</v>
      </c>
      <c r="AX52" s="69" t="s">
        <v>67</v>
      </c>
      <c r="AY52" s="69" t="s">
        <v>68</v>
      </c>
      <c r="AZ52" s="69" t="s">
        <v>69</v>
      </c>
      <c r="BA52" s="69" t="s">
        <v>70</v>
      </c>
      <c r="BB52" s="69" t="s">
        <v>71</v>
      </c>
      <c r="BC52" s="69" t="s">
        <v>72</v>
      </c>
      <c r="BD52" s="70" t="s">
        <v>73</v>
      </c>
      <c r="BE52" s="34"/>
    </row>
    <row r="53" spans="1:90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1:90" s="6" customFormat="1" ht="32.450000000000003" customHeight="1">
      <c r="B54" s="74"/>
      <c r="C54" s="75" t="s">
        <v>74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41">
        <f>ROUND(AG55,2)</f>
        <v>0</v>
      </c>
      <c r="AH54" s="341"/>
      <c r="AI54" s="341"/>
      <c r="AJ54" s="341"/>
      <c r="AK54" s="341"/>
      <c r="AL54" s="341"/>
      <c r="AM54" s="341"/>
      <c r="AN54" s="342">
        <f>SUM(AG54,AT54)</f>
        <v>0</v>
      </c>
      <c r="AO54" s="342"/>
      <c r="AP54" s="342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75</v>
      </c>
      <c r="BT54" s="84" t="s">
        <v>76</v>
      </c>
      <c r="BV54" s="84" t="s">
        <v>77</v>
      </c>
      <c r="BW54" s="84" t="s">
        <v>5</v>
      </c>
      <c r="BX54" s="84" t="s">
        <v>78</v>
      </c>
      <c r="CL54" s="84" t="s">
        <v>19</v>
      </c>
    </row>
    <row r="55" spans="1:90" s="7" customFormat="1" ht="24.75" customHeight="1">
      <c r="A55" s="85" t="s">
        <v>79</v>
      </c>
      <c r="B55" s="86"/>
      <c r="C55" s="87"/>
      <c r="D55" s="340" t="s">
        <v>14</v>
      </c>
      <c r="E55" s="340"/>
      <c r="F55" s="340"/>
      <c r="G55" s="340"/>
      <c r="H55" s="340"/>
      <c r="I55" s="88"/>
      <c r="J55" s="340" t="s">
        <v>17</v>
      </c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38">
        <f>'035 - Kuchyň MŠ Cihelní –...'!J28</f>
        <v>0</v>
      </c>
      <c r="AH55" s="339"/>
      <c r="AI55" s="339"/>
      <c r="AJ55" s="339"/>
      <c r="AK55" s="339"/>
      <c r="AL55" s="339"/>
      <c r="AM55" s="339"/>
      <c r="AN55" s="338">
        <f>SUM(AG55,AT55)</f>
        <v>0</v>
      </c>
      <c r="AO55" s="339"/>
      <c r="AP55" s="339"/>
      <c r="AQ55" s="89" t="s">
        <v>80</v>
      </c>
      <c r="AR55" s="90"/>
      <c r="AS55" s="91">
        <v>0</v>
      </c>
      <c r="AT55" s="92">
        <f>ROUND(SUM(AV55:AW55),2)</f>
        <v>0</v>
      </c>
      <c r="AU55" s="93">
        <f>'035 - Kuchyň MŠ Cihelní –...'!P87</f>
        <v>0</v>
      </c>
      <c r="AV55" s="92">
        <f>'035 - Kuchyň MŠ Cihelní –...'!J31</f>
        <v>0</v>
      </c>
      <c r="AW55" s="92">
        <f>'035 - Kuchyň MŠ Cihelní –...'!J32</f>
        <v>0</v>
      </c>
      <c r="AX55" s="92">
        <f>'035 - Kuchyň MŠ Cihelní –...'!J33</f>
        <v>0</v>
      </c>
      <c r="AY55" s="92">
        <f>'035 - Kuchyň MŠ Cihelní –...'!J34</f>
        <v>0</v>
      </c>
      <c r="AZ55" s="92">
        <f>'035 - Kuchyň MŠ Cihelní –...'!F31</f>
        <v>0</v>
      </c>
      <c r="BA55" s="92">
        <f>'035 - Kuchyň MŠ Cihelní –...'!F32</f>
        <v>0</v>
      </c>
      <c r="BB55" s="92">
        <f>'035 - Kuchyň MŠ Cihelní –...'!F33</f>
        <v>0</v>
      </c>
      <c r="BC55" s="92">
        <f>'035 - Kuchyň MŠ Cihelní –...'!F34</f>
        <v>0</v>
      </c>
      <c r="BD55" s="94">
        <f>'035 - Kuchyň MŠ Cihelní –...'!F35</f>
        <v>0</v>
      </c>
      <c r="BT55" s="95" t="s">
        <v>81</v>
      </c>
      <c r="BU55" s="95" t="s">
        <v>82</v>
      </c>
      <c r="BV55" s="95" t="s">
        <v>77</v>
      </c>
      <c r="BW55" s="95" t="s">
        <v>5</v>
      </c>
      <c r="BX55" s="95" t="s">
        <v>78</v>
      </c>
      <c r="CL55" s="95" t="s">
        <v>19</v>
      </c>
    </row>
    <row r="56" spans="1:90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90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8y83NBG/GHffml/m53mmbqHKi99ihS1oEVwhFg9xSf8cH9XzSCcnYB6VP5jyS9vh+DZMJwvR5oXVHJ2fsI0aXA==" saltValue="cxODy9EMdOAkU7kjyauY+BDPDT1FGTQGlQSAuRmGNSh8XPRDN4iYI7O0ER3e/qIdiZctOW86cpMfCMbUzD/CC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35 - Kuchyň MŠ Cihelní –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7" t="s">
        <v>5</v>
      </c>
    </row>
    <row r="3" spans="1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83</v>
      </c>
    </row>
    <row r="4" spans="1:46" s="1" customFormat="1" ht="24.95" customHeight="1">
      <c r="B4" s="20"/>
      <c r="D4" s="98" t="s">
        <v>84</v>
      </c>
      <c r="L4" s="20"/>
      <c r="M4" s="99" t="s">
        <v>10</v>
      </c>
      <c r="AT4" s="17" t="s">
        <v>4</v>
      </c>
    </row>
    <row r="5" spans="1:46" s="1" customFormat="1" ht="6.95" customHeight="1">
      <c r="B5" s="20"/>
      <c r="L5" s="20"/>
    </row>
    <row r="6" spans="1:46" s="2" customFormat="1" ht="12" customHeight="1">
      <c r="A6" s="34"/>
      <c r="B6" s="39"/>
      <c r="C6" s="34"/>
      <c r="D6" s="100" t="s">
        <v>16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46" s="2" customFormat="1" ht="16.5" customHeight="1">
      <c r="A7" s="34"/>
      <c r="B7" s="39"/>
      <c r="C7" s="34"/>
      <c r="D7" s="34"/>
      <c r="E7" s="344" t="s">
        <v>17</v>
      </c>
      <c r="F7" s="345"/>
      <c r="G7" s="345"/>
      <c r="H7" s="345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46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2" customHeight="1">
      <c r="A9" s="34"/>
      <c r="B9" s="39"/>
      <c r="C9" s="34"/>
      <c r="D9" s="100" t="s">
        <v>18</v>
      </c>
      <c r="E9" s="34"/>
      <c r="F9" s="102" t="s">
        <v>19</v>
      </c>
      <c r="G9" s="34"/>
      <c r="H9" s="34"/>
      <c r="I9" s="100" t="s">
        <v>20</v>
      </c>
      <c r="J9" s="102" t="s">
        <v>19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00" t="s">
        <v>21</v>
      </c>
      <c r="E10" s="34"/>
      <c r="F10" s="102" t="s">
        <v>22</v>
      </c>
      <c r="G10" s="34"/>
      <c r="H10" s="34"/>
      <c r="I10" s="100" t="s">
        <v>23</v>
      </c>
      <c r="J10" s="103" t="str">
        <f>'Rekapitulace stavby'!AN8</f>
        <v>16. 2. 2021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00" t="s">
        <v>25</v>
      </c>
      <c r="E12" s="34"/>
      <c r="F12" s="34"/>
      <c r="G12" s="34"/>
      <c r="H12" s="34"/>
      <c r="I12" s="100" t="s">
        <v>26</v>
      </c>
      <c r="J12" s="102" t="s">
        <v>27</v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8" customHeight="1">
      <c r="A13" s="34"/>
      <c r="B13" s="39"/>
      <c r="C13" s="34"/>
      <c r="D13" s="34"/>
      <c r="E13" s="102" t="s">
        <v>28</v>
      </c>
      <c r="F13" s="34"/>
      <c r="G13" s="34"/>
      <c r="H13" s="34"/>
      <c r="I13" s="100" t="s">
        <v>29</v>
      </c>
      <c r="J13" s="102" t="s">
        <v>30</v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2" customHeight="1">
      <c r="A15" s="34"/>
      <c r="B15" s="39"/>
      <c r="C15" s="34"/>
      <c r="D15" s="100" t="s">
        <v>31</v>
      </c>
      <c r="E15" s="34"/>
      <c r="F15" s="34"/>
      <c r="G15" s="34"/>
      <c r="H15" s="34"/>
      <c r="I15" s="100" t="s">
        <v>26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8" customHeight="1">
      <c r="A16" s="34"/>
      <c r="B16" s="39"/>
      <c r="C16" s="34"/>
      <c r="D16" s="34"/>
      <c r="E16" s="346" t="str">
        <f>'Rekapitulace stavby'!E14</f>
        <v>Vyplň údaj</v>
      </c>
      <c r="F16" s="347"/>
      <c r="G16" s="347"/>
      <c r="H16" s="347"/>
      <c r="I16" s="100" t="s">
        <v>29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33</v>
      </c>
      <c r="E18" s="34"/>
      <c r="F18" s="34"/>
      <c r="G18" s="34"/>
      <c r="H18" s="34"/>
      <c r="I18" s="100" t="s">
        <v>26</v>
      </c>
      <c r="J18" s="102" t="s">
        <v>34</v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">
        <v>35</v>
      </c>
      <c r="F19" s="34"/>
      <c r="G19" s="34"/>
      <c r="H19" s="34"/>
      <c r="I19" s="100" t="s">
        <v>29</v>
      </c>
      <c r="J19" s="102" t="s">
        <v>36</v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38</v>
      </c>
      <c r="E21" s="34"/>
      <c r="F21" s="34"/>
      <c r="G21" s="34"/>
      <c r="H21" s="34"/>
      <c r="I21" s="100" t="s">
        <v>26</v>
      </c>
      <c r="J21" s="102" t="str">
        <f>IF('Rekapitulace stavby'!AN19="","",'Rekapitulace stavby'!AN19)</f>
        <v/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tr">
        <f>IF('Rekapitulace stavby'!E20="","",'Rekapitulace stavby'!E20)</f>
        <v xml:space="preserve"> </v>
      </c>
      <c r="F22" s="34"/>
      <c r="G22" s="34"/>
      <c r="H22" s="34"/>
      <c r="I22" s="100" t="s">
        <v>29</v>
      </c>
      <c r="J22" s="102" t="str">
        <f>IF('Rekapitulace stavby'!AN20="","",'Rekapitulace stavby'!AN20)</f>
        <v/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40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7.25" customHeight="1">
      <c r="A25" s="104"/>
      <c r="B25" s="105"/>
      <c r="C25" s="104"/>
      <c r="D25" s="104"/>
      <c r="E25" s="348" t="s">
        <v>41</v>
      </c>
      <c r="F25" s="348"/>
      <c r="G25" s="348"/>
      <c r="H25" s="348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42</v>
      </c>
      <c r="E28" s="34"/>
      <c r="F28" s="34"/>
      <c r="G28" s="34"/>
      <c r="H28" s="34"/>
      <c r="I28" s="34"/>
      <c r="J28" s="109">
        <f>ROUND(J87, 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44</v>
      </c>
      <c r="G30" s="34"/>
      <c r="H30" s="34"/>
      <c r="I30" s="110" t="s">
        <v>43</v>
      </c>
      <c r="J30" s="110" t="s">
        <v>45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46</v>
      </c>
      <c r="E31" s="100" t="s">
        <v>47</v>
      </c>
      <c r="F31" s="112">
        <f>ROUND((SUM(BE87:BE220)),  2)</f>
        <v>0</v>
      </c>
      <c r="G31" s="34"/>
      <c r="H31" s="34"/>
      <c r="I31" s="113">
        <v>0.21</v>
      </c>
      <c r="J31" s="112">
        <f>ROUND(((SUM(BE87:BE220))*I31),  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48</v>
      </c>
      <c r="F32" s="112">
        <f>ROUND((SUM(BF87:BF220)),  2)</f>
        <v>0</v>
      </c>
      <c r="G32" s="34"/>
      <c r="H32" s="34"/>
      <c r="I32" s="113">
        <v>0.15</v>
      </c>
      <c r="J32" s="112">
        <f>ROUND(((SUM(BF87:BF220))*I32),  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hidden="1" customHeight="1">
      <c r="A33" s="34"/>
      <c r="B33" s="39"/>
      <c r="C33" s="34"/>
      <c r="D33" s="34"/>
      <c r="E33" s="100" t="s">
        <v>49</v>
      </c>
      <c r="F33" s="112">
        <f>ROUND((SUM(BG87:BG220)),  2)</f>
        <v>0</v>
      </c>
      <c r="G33" s="34"/>
      <c r="H33" s="34"/>
      <c r="I33" s="113">
        <v>0.21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hidden="1" customHeight="1">
      <c r="A34" s="34"/>
      <c r="B34" s="39"/>
      <c r="C34" s="34"/>
      <c r="D34" s="34"/>
      <c r="E34" s="100" t="s">
        <v>50</v>
      </c>
      <c r="F34" s="112">
        <f>ROUND((SUM(BH87:BH220)),  2)</f>
        <v>0</v>
      </c>
      <c r="G34" s="34"/>
      <c r="H34" s="34"/>
      <c r="I34" s="113">
        <v>0.15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00" t="s">
        <v>51</v>
      </c>
      <c r="F35" s="112">
        <f>ROUND((SUM(BI87:BI220)),  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52</v>
      </c>
      <c r="E37" s="116"/>
      <c r="F37" s="116"/>
      <c r="G37" s="117" t="s">
        <v>53</v>
      </c>
      <c r="H37" s="118" t="s">
        <v>54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85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6.5" customHeight="1">
      <c r="A46" s="34"/>
      <c r="B46" s="35"/>
      <c r="C46" s="36"/>
      <c r="D46" s="36"/>
      <c r="E46" s="323" t="str">
        <f>E7</f>
        <v>Kuchyň MŠ Cihelní – výměna zařízení a související opravy</v>
      </c>
      <c r="F46" s="349"/>
      <c r="G46" s="349"/>
      <c r="H46" s="349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>Benešov nad Ploučnicí</v>
      </c>
      <c r="G48" s="36"/>
      <c r="H48" s="36"/>
      <c r="I48" s="29" t="s">
        <v>23</v>
      </c>
      <c r="J48" s="59" t="str">
        <f>IF(J10="","",J10)</f>
        <v>16. 2. 2021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5.2" customHeight="1">
      <c r="A50" s="34"/>
      <c r="B50" s="35"/>
      <c r="C50" s="29" t="s">
        <v>25</v>
      </c>
      <c r="D50" s="36"/>
      <c r="E50" s="36"/>
      <c r="F50" s="27" t="str">
        <f>E13</f>
        <v>Město Benešov nad Ploučnicí</v>
      </c>
      <c r="G50" s="36"/>
      <c r="H50" s="36"/>
      <c r="I50" s="29" t="s">
        <v>33</v>
      </c>
      <c r="J50" s="32" t="str">
        <f>E19</f>
        <v>Vladimír Vidai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15.2" customHeight="1">
      <c r="A51" s="34"/>
      <c r="B51" s="35"/>
      <c r="C51" s="29" t="s">
        <v>31</v>
      </c>
      <c r="D51" s="36"/>
      <c r="E51" s="36"/>
      <c r="F51" s="27" t="str">
        <f>IF(E16="","",E16)</f>
        <v>Vyplň údaj</v>
      </c>
      <c r="G51" s="36"/>
      <c r="H51" s="36"/>
      <c r="I51" s="29" t="s">
        <v>38</v>
      </c>
      <c r="J51" s="32" t="str">
        <f>E22</f>
        <v xml:space="preserve"> 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29.25" customHeight="1">
      <c r="A53" s="34"/>
      <c r="B53" s="35"/>
      <c r="C53" s="125" t="s">
        <v>86</v>
      </c>
      <c r="D53" s="126"/>
      <c r="E53" s="126"/>
      <c r="F53" s="126"/>
      <c r="G53" s="126"/>
      <c r="H53" s="126"/>
      <c r="I53" s="126"/>
      <c r="J53" s="127" t="s">
        <v>87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74</v>
      </c>
      <c r="D55" s="36"/>
      <c r="E55" s="36"/>
      <c r="F55" s="36"/>
      <c r="G55" s="36"/>
      <c r="H55" s="36"/>
      <c r="I55" s="36"/>
      <c r="J55" s="77">
        <f>J87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88</v>
      </c>
    </row>
    <row r="56" spans="1:47" s="9" customFormat="1" ht="24.95" customHeight="1">
      <c r="B56" s="129"/>
      <c r="C56" s="130"/>
      <c r="D56" s="131" t="s">
        <v>89</v>
      </c>
      <c r="E56" s="132"/>
      <c r="F56" s="132"/>
      <c r="G56" s="132"/>
      <c r="H56" s="132"/>
      <c r="I56" s="132"/>
      <c r="J56" s="133">
        <f>J88</f>
        <v>0</v>
      </c>
      <c r="K56" s="130"/>
      <c r="L56" s="134"/>
    </row>
    <row r="57" spans="1:47" s="10" customFormat="1" ht="19.899999999999999" customHeight="1">
      <c r="B57" s="135"/>
      <c r="C57" s="136"/>
      <c r="D57" s="137" t="s">
        <v>90</v>
      </c>
      <c r="E57" s="138"/>
      <c r="F57" s="138"/>
      <c r="G57" s="138"/>
      <c r="H57" s="138"/>
      <c r="I57" s="138"/>
      <c r="J57" s="139">
        <f>J89</f>
        <v>0</v>
      </c>
      <c r="K57" s="136"/>
      <c r="L57" s="140"/>
    </row>
    <row r="58" spans="1:47" s="10" customFormat="1" ht="19.899999999999999" customHeight="1">
      <c r="B58" s="135"/>
      <c r="C58" s="136"/>
      <c r="D58" s="137" t="s">
        <v>91</v>
      </c>
      <c r="E58" s="138"/>
      <c r="F58" s="138"/>
      <c r="G58" s="138"/>
      <c r="H58" s="138"/>
      <c r="I58" s="138"/>
      <c r="J58" s="139">
        <f>J101</f>
        <v>0</v>
      </c>
      <c r="K58" s="136"/>
      <c r="L58" s="140"/>
    </row>
    <row r="59" spans="1:47" s="10" customFormat="1" ht="19.899999999999999" customHeight="1">
      <c r="B59" s="135"/>
      <c r="C59" s="136"/>
      <c r="D59" s="137" t="s">
        <v>92</v>
      </c>
      <c r="E59" s="138"/>
      <c r="F59" s="138"/>
      <c r="G59" s="138"/>
      <c r="H59" s="138"/>
      <c r="I59" s="138"/>
      <c r="J59" s="139">
        <f>J103</f>
        <v>0</v>
      </c>
      <c r="K59" s="136"/>
      <c r="L59" s="140"/>
    </row>
    <row r="60" spans="1:47" s="10" customFormat="1" ht="19.899999999999999" customHeight="1">
      <c r="B60" s="135"/>
      <c r="C60" s="136"/>
      <c r="D60" s="137" t="s">
        <v>93</v>
      </c>
      <c r="E60" s="138"/>
      <c r="F60" s="138"/>
      <c r="G60" s="138"/>
      <c r="H60" s="138"/>
      <c r="I60" s="138"/>
      <c r="J60" s="139">
        <f>J115</f>
        <v>0</v>
      </c>
      <c r="K60" s="136"/>
      <c r="L60" s="140"/>
    </row>
    <row r="61" spans="1:47" s="9" customFormat="1" ht="24.95" customHeight="1">
      <c r="B61" s="129"/>
      <c r="C61" s="130"/>
      <c r="D61" s="131" t="s">
        <v>94</v>
      </c>
      <c r="E61" s="132"/>
      <c r="F61" s="132"/>
      <c r="G61" s="132"/>
      <c r="H61" s="132"/>
      <c r="I61" s="132"/>
      <c r="J61" s="133">
        <f>J123</f>
        <v>0</v>
      </c>
      <c r="K61" s="130"/>
      <c r="L61" s="134"/>
    </row>
    <row r="62" spans="1:47" s="10" customFormat="1" ht="19.899999999999999" customHeight="1">
      <c r="B62" s="135"/>
      <c r="C62" s="136"/>
      <c r="D62" s="137" t="s">
        <v>95</v>
      </c>
      <c r="E62" s="138"/>
      <c r="F62" s="138"/>
      <c r="G62" s="138"/>
      <c r="H62" s="138"/>
      <c r="I62" s="138"/>
      <c r="J62" s="139">
        <f>J124</f>
        <v>0</v>
      </c>
      <c r="K62" s="136"/>
      <c r="L62" s="140"/>
    </row>
    <row r="63" spans="1:47" s="10" customFormat="1" ht="19.899999999999999" customHeight="1">
      <c r="B63" s="135"/>
      <c r="C63" s="136"/>
      <c r="D63" s="137" t="s">
        <v>96</v>
      </c>
      <c r="E63" s="138"/>
      <c r="F63" s="138"/>
      <c r="G63" s="138"/>
      <c r="H63" s="138"/>
      <c r="I63" s="138"/>
      <c r="J63" s="139">
        <f>J132</f>
        <v>0</v>
      </c>
      <c r="K63" s="136"/>
      <c r="L63" s="140"/>
    </row>
    <row r="64" spans="1:47" s="10" customFormat="1" ht="19.899999999999999" customHeight="1">
      <c r="B64" s="135"/>
      <c r="C64" s="136"/>
      <c r="D64" s="137" t="s">
        <v>97</v>
      </c>
      <c r="E64" s="138"/>
      <c r="F64" s="138"/>
      <c r="G64" s="138"/>
      <c r="H64" s="138"/>
      <c r="I64" s="138"/>
      <c r="J64" s="139">
        <f>J166</f>
        <v>0</v>
      </c>
      <c r="K64" s="136"/>
      <c r="L64" s="140"/>
    </row>
    <row r="65" spans="1:31" s="10" customFormat="1" ht="19.899999999999999" customHeight="1">
      <c r="B65" s="135"/>
      <c r="C65" s="136"/>
      <c r="D65" s="137" t="s">
        <v>98</v>
      </c>
      <c r="E65" s="138"/>
      <c r="F65" s="138"/>
      <c r="G65" s="138"/>
      <c r="H65" s="138"/>
      <c r="I65" s="138"/>
      <c r="J65" s="139">
        <f>J174</f>
        <v>0</v>
      </c>
      <c r="K65" s="136"/>
      <c r="L65" s="140"/>
    </row>
    <row r="66" spans="1:31" s="10" customFormat="1" ht="19.899999999999999" customHeight="1">
      <c r="B66" s="135"/>
      <c r="C66" s="136"/>
      <c r="D66" s="137" t="s">
        <v>99</v>
      </c>
      <c r="E66" s="138"/>
      <c r="F66" s="138"/>
      <c r="G66" s="138"/>
      <c r="H66" s="138"/>
      <c r="I66" s="138"/>
      <c r="J66" s="139">
        <f>J193</f>
        <v>0</v>
      </c>
      <c r="K66" s="136"/>
      <c r="L66" s="140"/>
    </row>
    <row r="67" spans="1:31" s="9" customFormat="1" ht="24.95" customHeight="1">
      <c r="B67" s="129"/>
      <c r="C67" s="130"/>
      <c r="D67" s="131" t="s">
        <v>100</v>
      </c>
      <c r="E67" s="132"/>
      <c r="F67" s="132"/>
      <c r="G67" s="132"/>
      <c r="H67" s="132"/>
      <c r="I67" s="132"/>
      <c r="J67" s="133">
        <f>J198</f>
        <v>0</v>
      </c>
      <c r="K67" s="130"/>
      <c r="L67" s="134"/>
    </row>
    <row r="68" spans="1:31" s="10" customFormat="1" ht="19.899999999999999" customHeight="1">
      <c r="B68" s="135"/>
      <c r="C68" s="136"/>
      <c r="D68" s="137" t="s">
        <v>101</v>
      </c>
      <c r="E68" s="138"/>
      <c r="F68" s="138"/>
      <c r="G68" s="138"/>
      <c r="H68" s="138"/>
      <c r="I68" s="138"/>
      <c r="J68" s="139">
        <f>J199</f>
        <v>0</v>
      </c>
      <c r="K68" s="136"/>
      <c r="L68" s="140"/>
    </row>
    <row r="69" spans="1:31" s="10" customFormat="1" ht="19.899999999999999" customHeight="1">
      <c r="B69" s="135"/>
      <c r="C69" s="136"/>
      <c r="D69" s="137" t="s">
        <v>102</v>
      </c>
      <c r="E69" s="138"/>
      <c r="F69" s="138"/>
      <c r="G69" s="138"/>
      <c r="H69" s="138"/>
      <c r="I69" s="138"/>
      <c r="J69" s="139">
        <f>J216</f>
        <v>0</v>
      </c>
      <c r="K69" s="136"/>
      <c r="L69" s="140"/>
    </row>
    <row r="70" spans="1:31" s="2" customFormat="1" ht="21.7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10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95" customHeight="1">
      <c r="A75" s="34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0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95" customHeight="1">
      <c r="A76" s="34"/>
      <c r="B76" s="35"/>
      <c r="C76" s="23" t="s">
        <v>103</v>
      </c>
      <c r="D76" s="36"/>
      <c r="E76" s="36"/>
      <c r="F76" s="36"/>
      <c r="G76" s="36"/>
      <c r="H76" s="36"/>
      <c r="I76" s="36"/>
      <c r="J76" s="36"/>
      <c r="K76" s="36"/>
      <c r="L76" s="10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16</v>
      </c>
      <c r="D78" s="36"/>
      <c r="E78" s="36"/>
      <c r="F78" s="36"/>
      <c r="G78" s="36"/>
      <c r="H78" s="36"/>
      <c r="I78" s="36"/>
      <c r="J78" s="36"/>
      <c r="K78" s="36"/>
      <c r="L78" s="10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323" t="str">
        <f>E7</f>
        <v>Kuchyň MŠ Cihelní – výměna zařízení a související opravy</v>
      </c>
      <c r="F79" s="349"/>
      <c r="G79" s="349"/>
      <c r="H79" s="349"/>
      <c r="I79" s="36"/>
      <c r="J79" s="36"/>
      <c r="K79" s="36"/>
      <c r="L79" s="10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2" customFormat="1" ht="12" customHeight="1">
      <c r="A81" s="34"/>
      <c r="B81" s="35"/>
      <c r="C81" s="29" t="s">
        <v>21</v>
      </c>
      <c r="D81" s="36"/>
      <c r="E81" s="36"/>
      <c r="F81" s="27" t="str">
        <f>F10</f>
        <v>Benešov nad Ploučnicí</v>
      </c>
      <c r="G81" s="36"/>
      <c r="H81" s="36"/>
      <c r="I81" s="29" t="s">
        <v>23</v>
      </c>
      <c r="J81" s="59" t="str">
        <f>IF(J10="","",J10)</f>
        <v>16. 2. 2021</v>
      </c>
      <c r="K81" s="36"/>
      <c r="L81" s="10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2" customFormat="1" ht="6.9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65" s="2" customFormat="1" ht="15.2" customHeight="1">
      <c r="A83" s="34"/>
      <c r="B83" s="35"/>
      <c r="C83" s="29" t="s">
        <v>25</v>
      </c>
      <c r="D83" s="36"/>
      <c r="E83" s="36"/>
      <c r="F83" s="27" t="str">
        <f>E13</f>
        <v>Město Benešov nad Ploučnicí</v>
      </c>
      <c r="G83" s="36"/>
      <c r="H83" s="36"/>
      <c r="I83" s="29" t="s">
        <v>33</v>
      </c>
      <c r="J83" s="32" t="str">
        <f>E19</f>
        <v>Vladimír Vidai</v>
      </c>
      <c r="K83" s="36"/>
      <c r="L83" s="10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65" s="2" customFormat="1" ht="15.2" customHeight="1">
      <c r="A84" s="34"/>
      <c r="B84" s="35"/>
      <c r="C84" s="29" t="s">
        <v>31</v>
      </c>
      <c r="D84" s="36"/>
      <c r="E84" s="36"/>
      <c r="F84" s="27" t="str">
        <f>IF(E16="","",E16)</f>
        <v>Vyplň údaj</v>
      </c>
      <c r="G84" s="36"/>
      <c r="H84" s="36"/>
      <c r="I84" s="29" t="s">
        <v>38</v>
      </c>
      <c r="J84" s="32" t="str">
        <f>E22</f>
        <v xml:space="preserve"> </v>
      </c>
      <c r="K84" s="36"/>
      <c r="L84" s="10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65" s="2" customFormat="1" ht="10.35" customHeight="1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10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65" s="11" customFormat="1" ht="29.25" customHeight="1">
      <c r="A86" s="141"/>
      <c r="B86" s="142"/>
      <c r="C86" s="143" t="s">
        <v>104</v>
      </c>
      <c r="D86" s="144" t="s">
        <v>61</v>
      </c>
      <c r="E86" s="144" t="s">
        <v>57</v>
      </c>
      <c r="F86" s="144" t="s">
        <v>58</v>
      </c>
      <c r="G86" s="144" t="s">
        <v>105</v>
      </c>
      <c r="H86" s="144" t="s">
        <v>106</v>
      </c>
      <c r="I86" s="144" t="s">
        <v>107</v>
      </c>
      <c r="J86" s="144" t="s">
        <v>87</v>
      </c>
      <c r="K86" s="145" t="s">
        <v>108</v>
      </c>
      <c r="L86" s="146"/>
      <c r="M86" s="68" t="s">
        <v>19</v>
      </c>
      <c r="N86" s="69" t="s">
        <v>46</v>
      </c>
      <c r="O86" s="69" t="s">
        <v>109</v>
      </c>
      <c r="P86" s="69" t="s">
        <v>110</v>
      </c>
      <c r="Q86" s="69" t="s">
        <v>111</v>
      </c>
      <c r="R86" s="69" t="s">
        <v>112</v>
      </c>
      <c r="S86" s="69" t="s">
        <v>113</v>
      </c>
      <c r="T86" s="70" t="s">
        <v>114</v>
      </c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</row>
    <row r="87" spans="1:65" s="2" customFormat="1" ht="22.9" customHeight="1">
      <c r="A87" s="34"/>
      <c r="B87" s="35"/>
      <c r="C87" s="75" t="s">
        <v>115</v>
      </c>
      <c r="D87" s="36"/>
      <c r="E87" s="36"/>
      <c r="F87" s="36"/>
      <c r="G87" s="36"/>
      <c r="H87" s="36"/>
      <c r="I87" s="36"/>
      <c r="J87" s="147">
        <f>BK87</f>
        <v>0</v>
      </c>
      <c r="K87" s="36"/>
      <c r="L87" s="39"/>
      <c r="M87" s="71"/>
      <c r="N87" s="148"/>
      <c r="O87" s="72"/>
      <c r="P87" s="149">
        <f>P88+P123+P198</f>
        <v>0</v>
      </c>
      <c r="Q87" s="72"/>
      <c r="R87" s="149">
        <f>R88+R123+R198</f>
        <v>6.6177907999999999</v>
      </c>
      <c r="S87" s="72"/>
      <c r="T87" s="150">
        <f>T88+T123+T198</f>
        <v>6.8500903800000001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75</v>
      </c>
      <c r="AU87" s="17" t="s">
        <v>88</v>
      </c>
      <c r="BK87" s="151">
        <f>BK88+BK123+BK198</f>
        <v>0</v>
      </c>
    </row>
    <row r="88" spans="1:65" s="12" customFormat="1" ht="25.9" customHeight="1">
      <c r="B88" s="152"/>
      <c r="C88" s="153"/>
      <c r="D88" s="154" t="s">
        <v>75</v>
      </c>
      <c r="E88" s="155" t="s">
        <v>116</v>
      </c>
      <c r="F88" s="155" t="s">
        <v>117</v>
      </c>
      <c r="G88" s="153"/>
      <c r="H88" s="153"/>
      <c r="I88" s="156"/>
      <c r="J88" s="157">
        <f>BK88</f>
        <v>0</v>
      </c>
      <c r="K88" s="153"/>
      <c r="L88" s="158"/>
      <c r="M88" s="159"/>
      <c r="N88" s="160"/>
      <c r="O88" s="160"/>
      <c r="P88" s="161">
        <f>P89+P101+P103+P115</f>
        <v>0</v>
      </c>
      <c r="Q88" s="160"/>
      <c r="R88" s="161">
        <f>R89+R101+R103+R115</f>
        <v>3.6709196999999998</v>
      </c>
      <c r="S88" s="160"/>
      <c r="T88" s="162">
        <f>T89+T101+T103+T115</f>
        <v>6.8500903800000001</v>
      </c>
      <c r="AR88" s="163" t="s">
        <v>81</v>
      </c>
      <c r="AT88" s="164" t="s">
        <v>75</v>
      </c>
      <c r="AU88" s="164" t="s">
        <v>76</v>
      </c>
      <c r="AY88" s="163" t="s">
        <v>118</v>
      </c>
      <c r="BK88" s="165">
        <f>BK89+BK101+BK103+BK115</f>
        <v>0</v>
      </c>
    </row>
    <row r="89" spans="1:65" s="12" customFormat="1" ht="22.9" customHeight="1">
      <c r="B89" s="152"/>
      <c r="C89" s="153"/>
      <c r="D89" s="154" t="s">
        <v>75</v>
      </c>
      <c r="E89" s="166" t="s">
        <v>119</v>
      </c>
      <c r="F89" s="166" t="s">
        <v>120</v>
      </c>
      <c r="G89" s="153"/>
      <c r="H89" s="153"/>
      <c r="I89" s="156"/>
      <c r="J89" s="167">
        <f>BK89</f>
        <v>0</v>
      </c>
      <c r="K89" s="153"/>
      <c r="L89" s="158"/>
      <c r="M89" s="159"/>
      <c r="N89" s="160"/>
      <c r="O89" s="160"/>
      <c r="P89" s="161">
        <f>SUM(P90:P100)</f>
        <v>0</v>
      </c>
      <c r="Q89" s="160"/>
      <c r="R89" s="161">
        <f>SUM(R90:R100)</f>
        <v>3.6648395999999996</v>
      </c>
      <c r="S89" s="160"/>
      <c r="T89" s="162">
        <f>SUM(T90:T100)</f>
        <v>0</v>
      </c>
      <c r="AR89" s="163" t="s">
        <v>81</v>
      </c>
      <c r="AT89" s="164" t="s">
        <v>75</v>
      </c>
      <c r="AU89" s="164" t="s">
        <v>81</v>
      </c>
      <c r="AY89" s="163" t="s">
        <v>118</v>
      </c>
      <c r="BK89" s="165">
        <f>SUM(BK90:BK100)</f>
        <v>0</v>
      </c>
    </row>
    <row r="90" spans="1:65" s="2" customFormat="1" ht="16.5" customHeight="1">
      <c r="A90" s="34"/>
      <c r="B90" s="35"/>
      <c r="C90" s="168" t="s">
        <v>81</v>
      </c>
      <c r="D90" s="168" t="s">
        <v>121</v>
      </c>
      <c r="E90" s="169" t="s">
        <v>122</v>
      </c>
      <c r="F90" s="170" t="s">
        <v>123</v>
      </c>
      <c r="G90" s="171" t="s">
        <v>124</v>
      </c>
      <c r="H90" s="172">
        <v>3</v>
      </c>
      <c r="I90" s="173"/>
      <c r="J90" s="174">
        <f>ROUND(I90*H90,2)</f>
        <v>0</v>
      </c>
      <c r="K90" s="170" t="s">
        <v>125</v>
      </c>
      <c r="L90" s="39"/>
      <c r="M90" s="175" t="s">
        <v>19</v>
      </c>
      <c r="N90" s="176" t="s">
        <v>47</v>
      </c>
      <c r="O90" s="64"/>
      <c r="P90" s="177">
        <f>O90*H90</f>
        <v>0</v>
      </c>
      <c r="Q90" s="177">
        <v>4.1529999999999997E-2</v>
      </c>
      <c r="R90" s="177">
        <f>Q90*H90</f>
        <v>0.12458999999999999</v>
      </c>
      <c r="S90" s="177">
        <v>0</v>
      </c>
      <c r="T90" s="178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79" t="s">
        <v>126</v>
      </c>
      <c r="AT90" s="179" t="s">
        <v>121</v>
      </c>
      <c r="AU90" s="179" t="s">
        <v>83</v>
      </c>
      <c r="AY90" s="17" t="s">
        <v>118</v>
      </c>
      <c r="BE90" s="180">
        <f>IF(N90="základní",J90,0)</f>
        <v>0</v>
      </c>
      <c r="BF90" s="180">
        <f>IF(N90="snížená",J90,0)</f>
        <v>0</v>
      </c>
      <c r="BG90" s="180">
        <f>IF(N90="zákl. přenesená",J90,0)</f>
        <v>0</v>
      </c>
      <c r="BH90" s="180">
        <f>IF(N90="sníž. přenesená",J90,0)</f>
        <v>0</v>
      </c>
      <c r="BI90" s="180">
        <f>IF(N90="nulová",J90,0)</f>
        <v>0</v>
      </c>
      <c r="BJ90" s="17" t="s">
        <v>81</v>
      </c>
      <c r="BK90" s="180">
        <f>ROUND(I90*H90,2)</f>
        <v>0</v>
      </c>
      <c r="BL90" s="17" t="s">
        <v>126</v>
      </c>
      <c r="BM90" s="179" t="s">
        <v>127</v>
      </c>
    </row>
    <row r="91" spans="1:65" s="13" customFormat="1" ht="11.25">
      <c r="B91" s="181"/>
      <c r="C91" s="182"/>
      <c r="D91" s="183" t="s">
        <v>128</v>
      </c>
      <c r="E91" s="184" t="s">
        <v>19</v>
      </c>
      <c r="F91" s="185" t="s">
        <v>129</v>
      </c>
      <c r="G91" s="182"/>
      <c r="H91" s="186">
        <v>3</v>
      </c>
      <c r="I91" s="187"/>
      <c r="J91" s="182"/>
      <c r="K91" s="182"/>
      <c r="L91" s="188"/>
      <c r="M91" s="189"/>
      <c r="N91" s="190"/>
      <c r="O91" s="190"/>
      <c r="P91" s="190"/>
      <c r="Q91" s="190"/>
      <c r="R91" s="190"/>
      <c r="S91" s="190"/>
      <c r="T91" s="191"/>
      <c r="AT91" s="192" t="s">
        <v>128</v>
      </c>
      <c r="AU91" s="192" t="s">
        <v>83</v>
      </c>
      <c r="AV91" s="13" t="s">
        <v>83</v>
      </c>
      <c r="AW91" s="13" t="s">
        <v>37</v>
      </c>
      <c r="AX91" s="13" t="s">
        <v>81</v>
      </c>
      <c r="AY91" s="192" t="s">
        <v>118</v>
      </c>
    </row>
    <row r="92" spans="1:65" s="2" customFormat="1" ht="16.5" customHeight="1">
      <c r="A92" s="34"/>
      <c r="B92" s="35"/>
      <c r="C92" s="168" t="s">
        <v>83</v>
      </c>
      <c r="D92" s="168" t="s">
        <v>121</v>
      </c>
      <c r="E92" s="169" t="s">
        <v>130</v>
      </c>
      <c r="F92" s="170" t="s">
        <v>131</v>
      </c>
      <c r="G92" s="171" t="s">
        <v>124</v>
      </c>
      <c r="H92" s="172">
        <v>9</v>
      </c>
      <c r="I92" s="173"/>
      <c r="J92" s="174">
        <f>ROUND(I92*H92,2)</f>
        <v>0</v>
      </c>
      <c r="K92" s="170" t="s">
        <v>125</v>
      </c>
      <c r="L92" s="39"/>
      <c r="M92" s="175" t="s">
        <v>19</v>
      </c>
      <c r="N92" s="176" t="s">
        <v>47</v>
      </c>
      <c r="O92" s="64"/>
      <c r="P92" s="177">
        <f>O92*H92</f>
        <v>0</v>
      </c>
      <c r="Q92" s="177">
        <v>3.8199999999999998E-2</v>
      </c>
      <c r="R92" s="177">
        <f>Q92*H92</f>
        <v>0.34379999999999999</v>
      </c>
      <c r="S92" s="177">
        <v>0</v>
      </c>
      <c r="T92" s="178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79" t="s">
        <v>126</v>
      </c>
      <c r="AT92" s="179" t="s">
        <v>121</v>
      </c>
      <c r="AU92" s="179" t="s">
        <v>83</v>
      </c>
      <c r="AY92" s="17" t="s">
        <v>118</v>
      </c>
      <c r="BE92" s="180">
        <f>IF(N92="základní",J92,0)</f>
        <v>0</v>
      </c>
      <c r="BF92" s="180">
        <f>IF(N92="snížená",J92,0)</f>
        <v>0</v>
      </c>
      <c r="BG92" s="180">
        <f>IF(N92="zákl. přenesená",J92,0)</f>
        <v>0</v>
      </c>
      <c r="BH92" s="180">
        <f>IF(N92="sníž. přenesená",J92,0)</f>
        <v>0</v>
      </c>
      <c r="BI92" s="180">
        <f>IF(N92="nulová",J92,0)</f>
        <v>0</v>
      </c>
      <c r="BJ92" s="17" t="s">
        <v>81</v>
      </c>
      <c r="BK92" s="180">
        <f>ROUND(I92*H92,2)</f>
        <v>0</v>
      </c>
      <c r="BL92" s="17" t="s">
        <v>126</v>
      </c>
      <c r="BM92" s="179" t="s">
        <v>132</v>
      </c>
    </row>
    <row r="93" spans="1:65" s="13" customFormat="1" ht="11.25">
      <c r="B93" s="181"/>
      <c r="C93" s="182"/>
      <c r="D93" s="183" t="s">
        <v>128</v>
      </c>
      <c r="E93" s="184" t="s">
        <v>19</v>
      </c>
      <c r="F93" s="185" t="s">
        <v>133</v>
      </c>
      <c r="G93" s="182"/>
      <c r="H93" s="186">
        <v>9</v>
      </c>
      <c r="I93" s="187"/>
      <c r="J93" s="182"/>
      <c r="K93" s="182"/>
      <c r="L93" s="188"/>
      <c r="M93" s="189"/>
      <c r="N93" s="190"/>
      <c r="O93" s="190"/>
      <c r="P93" s="190"/>
      <c r="Q93" s="190"/>
      <c r="R93" s="190"/>
      <c r="S93" s="190"/>
      <c r="T93" s="191"/>
      <c r="AT93" s="192" t="s">
        <v>128</v>
      </c>
      <c r="AU93" s="192" t="s">
        <v>83</v>
      </c>
      <c r="AV93" s="13" t="s">
        <v>83</v>
      </c>
      <c r="AW93" s="13" t="s">
        <v>37</v>
      </c>
      <c r="AX93" s="13" t="s">
        <v>81</v>
      </c>
      <c r="AY93" s="192" t="s">
        <v>118</v>
      </c>
    </row>
    <row r="94" spans="1:65" s="2" customFormat="1" ht="16.5" customHeight="1">
      <c r="A94" s="34"/>
      <c r="B94" s="35"/>
      <c r="C94" s="168" t="s">
        <v>134</v>
      </c>
      <c r="D94" s="168" t="s">
        <v>121</v>
      </c>
      <c r="E94" s="169" t="s">
        <v>135</v>
      </c>
      <c r="F94" s="170" t="s">
        <v>136</v>
      </c>
      <c r="G94" s="171" t="s">
        <v>124</v>
      </c>
      <c r="H94" s="172">
        <v>6</v>
      </c>
      <c r="I94" s="173"/>
      <c r="J94" s="174">
        <f>ROUND(I94*H94,2)</f>
        <v>0</v>
      </c>
      <c r="K94" s="170" t="s">
        <v>125</v>
      </c>
      <c r="L94" s="39"/>
      <c r="M94" s="175" t="s">
        <v>19</v>
      </c>
      <c r="N94" s="176" t="s">
        <v>47</v>
      </c>
      <c r="O94" s="64"/>
      <c r="P94" s="177">
        <f>O94*H94</f>
        <v>0</v>
      </c>
      <c r="Q94" s="177">
        <v>4.1529999999999997E-2</v>
      </c>
      <c r="R94" s="177">
        <f>Q94*H94</f>
        <v>0.24917999999999998</v>
      </c>
      <c r="S94" s="177">
        <v>0</v>
      </c>
      <c r="T94" s="178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79" t="s">
        <v>126</v>
      </c>
      <c r="AT94" s="179" t="s">
        <v>121</v>
      </c>
      <c r="AU94" s="179" t="s">
        <v>83</v>
      </c>
      <c r="AY94" s="17" t="s">
        <v>118</v>
      </c>
      <c r="BE94" s="180">
        <f>IF(N94="základní",J94,0)</f>
        <v>0</v>
      </c>
      <c r="BF94" s="180">
        <f>IF(N94="snížená",J94,0)</f>
        <v>0</v>
      </c>
      <c r="BG94" s="180">
        <f>IF(N94="zákl. přenesená",J94,0)</f>
        <v>0</v>
      </c>
      <c r="BH94" s="180">
        <f>IF(N94="sníž. přenesená",J94,0)</f>
        <v>0</v>
      </c>
      <c r="BI94" s="180">
        <f>IF(N94="nulová",J94,0)</f>
        <v>0</v>
      </c>
      <c r="BJ94" s="17" t="s">
        <v>81</v>
      </c>
      <c r="BK94" s="180">
        <f>ROUND(I94*H94,2)</f>
        <v>0</v>
      </c>
      <c r="BL94" s="17" t="s">
        <v>126</v>
      </c>
      <c r="BM94" s="179" t="s">
        <v>137</v>
      </c>
    </row>
    <row r="95" spans="1:65" s="13" customFormat="1" ht="11.25">
      <c r="B95" s="181"/>
      <c r="C95" s="182"/>
      <c r="D95" s="183" t="s">
        <v>128</v>
      </c>
      <c r="E95" s="184" t="s">
        <v>19</v>
      </c>
      <c r="F95" s="185" t="s">
        <v>138</v>
      </c>
      <c r="G95" s="182"/>
      <c r="H95" s="186">
        <v>6</v>
      </c>
      <c r="I95" s="187"/>
      <c r="J95" s="182"/>
      <c r="K95" s="182"/>
      <c r="L95" s="188"/>
      <c r="M95" s="189"/>
      <c r="N95" s="190"/>
      <c r="O95" s="190"/>
      <c r="P95" s="190"/>
      <c r="Q95" s="190"/>
      <c r="R95" s="190"/>
      <c r="S95" s="190"/>
      <c r="T95" s="191"/>
      <c r="AT95" s="192" t="s">
        <v>128</v>
      </c>
      <c r="AU95" s="192" t="s">
        <v>83</v>
      </c>
      <c r="AV95" s="13" t="s">
        <v>83</v>
      </c>
      <c r="AW95" s="13" t="s">
        <v>37</v>
      </c>
      <c r="AX95" s="13" t="s">
        <v>81</v>
      </c>
      <c r="AY95" s="192" t="s">
        <v>118</v>
      </c>
    </row>
    <row r="96" spans="1:65" s="2" customFormat="1" ht="21.75" customHeight="1">
      <c r="A96" s="34"/>
      <c r="B96" s="35"/>
      <c r="C96" s="168" t="s">
        <v>126</v>
      </c>
      <c r="D96" s="168" t="s">
        <v>121</v>
      </c>
      <c r="E96" s="169" t="s">
        <v>139</v>
      </c>
      <c r="F96" s="170" t="s">
        <v>140</v>
      </c>
      <c r="G96" s="171" t="s">
        <v>124</v>
      </c>
      <c r="H96" s="172">
        <v>67.319999999999993</v>
      </c>
      <c r="I96" s="173"/>
      <c r="J96" s="174">
        <f>ROUND(I96*H96,2)</f>
        <v>0</v>
      </c>
      <c r="K96" s="170" t="s">
        <v>125</v>
      </c>
      <c r="L96" s="39"/>
      <c r="M96" s="175" t="s">
        <v>19</v>
      </c>
      <c r="N96" s="176" t="s">
        <v>47</v>
      </c>
      <c r="O96" s="64"/>
      <c r="P96" s="177">
        <f>O96*H96</f>
        <v>0</v>
      </c>
      <c r="Q96" s="177">
        <v>2.0480000000000002E-2</v>
      </c>
      <c r="R96" s="177">
        <f>Q96*H96</f>
        <v>1.3787136</v>
      </c>
      <c r="S96" s="177">
        <v>0</v>
      </c>
      <c r="T96" s="178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79" t="s">
        <v>126</v>
      </c>
      <c r="AT96" s="179" t="s">
        <v>121</v>
      </c>
      <c r="AU96" s="179" t="s">
        <v>83</v>
      </c>
      <c r="AY96" s="17" t="s">
        <v>118</v>
      </c>
      <c r="BE96" s="180">
        <f>IF(N96="základní",J96,0)</f>
        <v>0</v>
      </c>
      <c r="BF96" s="180">
        <f>IF(N96="snížená",J96,0)</f>
        <v>0</v>
      </c>
      <c r="BG96" s="180">
        <f>IF(N96="zákl. přenesená",J96,0)</f>
        <v>0</v>
      </c>
      <c r="BH96" s="180">
        <f>IF(N96="sníž. přenesená",J96,0)</f>
        <v>0</v>
      </c>
      <c r="BI96" s="180">
        <f>IF(N96="nulová",J96,0)</f>
        <v>0</v>
      </c>
      <c r="BJ96" s="17" t="s">
        <v>81</v>
      </c>
      <c r="BK96" s="180">
        <f>ROUND(I96*H96,2)</f>
        <v>0</v>
      </c>
      <c r="BL96" s="17" t="s">
        <v>126</v>
      </c>
      <c r="BM96" s="179" t="s">
        <v>141</v>
      </c>
    </row>
    <row r="97" spans="1:65" s="13" customFormat="1" ht="11.25">
      <c r="B97" s="181"/>
      <c r="C97" s="182"/>
      <c r="D97" s="183" t="s">
        <v>128</v>
      </c>
      <c r="E97" s="184" t="s">
        <v>19</v>
      </c>
      <c r="F97" s="185" t="s">
        <v>142</v>
      </c>
      <c r="G97" s="182"/>
      <c r="H97" s="186">
        <v>67.319999999999993</v>
      </c>
      <c r="I97" s="187"/>
      <c r="J97" s="182"/>
      <c r="K97" s="182"/>
      <c r="L97" s="188"/>
      <c r="M97" s="189"/>
      <c r="N97" s="190"/>
      <c r="O97" s="190"/>
      <c r="P97" s="190"/>
      <c r="Q97" s="190"/>
      <c r="R97" s="190"/>
      <c r="S97" s="190"/>
      <c r="T97" s="191"/>
      <c r="AT97" s="192" t="s">
        <v>128</v>
      </c>
      <c r="AU97" s="192" t="s">
        <v>83</v>
      </c>
      <c r="AV97" s="13" t="s">
        <v>83</v>
      </c>
      <c r="AW97" s="13" t="s">
        <v>37</v>
      </c>
      <c r="AX97" s="13" t="s">
        <v>81</v>
      </c>
      <c r="AY97" s="192" t="s">
        <v>118</v>
      </c>
    </row>
    <row r="98" spans="1:65" s="2" customFormat="1" ht="24">
      <c r="A98" s="34"/>
      <c r="B98" s="35"/>
      <c r="C98" s="168" t="s">
        <v>143</v>
      </c>
      <c r="D98" s="168" t="s">
        <v>121</v>
      </c>
      <c r="E98" s="169" t="s">
        <v>144</v>
      </c>
      <c r="F98" s="170" t="s">
        <v>145</v>
      </c>
      <c r="G98" s="171" t="s">
        <v>124</v>
      </c>
      <c r="H98" s="172">
        <v>67.319999999999993</v>
      </c>
      <c r="I98" s="173"/>
      <c r="J98" s="174">
        <f>ROUND(I98*H98,2)</f>
        <v>0</v>
      </c>
      <c r="K98" s="170" t="s">
        <v>125</v>
      </c>
      <c r="L98" s="39"/>
      <c r="M98" s="175" t="s">
        <v>19</v>
      </c>
      <c r="N98" s="176" t="s">
        <v>47</v>
      </c>
      <c r="O98" s="64"/>
      <c r="P98" s="177">
        <f>O98*H98</f>
        <v>0</v>
      </c>
      <c r="Q98" s="177">
        <v>7.9000000000000008E-3</v>
      </c>
      <c r="R98" s="177">
        <f>Q98*H98</f>
        <v>0.53182799999999997</v>
      </c>
      <c r="S98" s="177">
        <v>0</v>
      </c>
      <c r="T98" s="178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79" t="s">
        <v>126</v>
      </c>
      <c r="AT98" s="179" t="s">
        <v>121</v>
      </c>
      <c r="AU98" s="179" t="s">
        <v>83</v>
      </c>
      <c r="AY98" s="17" t="s">
        <v>118</v>
      </c>
      <c r="BE98" s="180">
        <f>IF(N98="základní",J98,0)</f>
        <v>0</v>
      </c>
      <c r="BF98" s="180">
        <f>IF(N98="snížená",J98,0)</f>
        <v>0</v>
      </c>
      <c r="BG98" s="180">
        <f>IF(N98="zákl. přenesená",J98,0)</f>
        <v>0</v>
      </c>
      <c r="BH98" s="180">
        <f>IF(N98="sníž. přenesená",J98,0)</f>
        <v>0</v>
      </c>
      <c r="BI98" s="180">
        <f>IF(N98="nulová",J98,0)</f>
        <v>0</v>
      </c>
      <c r="BJ98" s="17" t="s">
        <v>81</v>
      </c>
      <c r="BK98" s="180">
        <f>ROUND(I98*H98,2)</f>
        <v>0</v>
      </c>
      <c r="BL98" s="17" t="s">
        <v>126</v>
      </c>
      <c r="BM98" s="179" t="s">
        <v>146</v>
      </c>
    </row>
    <row r="99" spans="1:65" s="13" customFormat="1" ht="11.25">
      <c r="B99" s="181"/>
      <c r="C99" s="182"/>
      <c r="D99" s="183" t="s">
        <v>128</v>
      </c>
      <c r="E99" s="182"/>
      <c r="F99" s="185" t="s">
        <v>147</v>
      </c>
      <c r="G99" s="182"/>
      <c r="H99" s="186">
        <v>67.319999999999993</v>
      </c>
      <c r="I99" s="187"/>
      <c r="J99" s="182"/>
      <c r="K99" s="182"/>
      <c r="L99" s="188"/>
      <c r="M99" s="189"/>
      <c r="N99" s="190"/>
      <c r="O99" s="190"/>
      <c r="P99" s="190"/>
      <c r="Q99" s="190"/>
      <c r="R99" s="190"/>
      <c r="S99" s="190"/>
      <c r="T99" s="191"/>
      <c r="AT99" s="192" t="s">
        <v>128</v>
      </c>
      <c r="AU99" s="192" t="s">
        <v>83</v>
      </c>
      <c r="AV99" s="13" t="s">
        <v>83</v>
      </c>
      <c r="AW99" s="13" t="s">
        <v>4</v>
      </c>
      <c r="AX99" s="13" t="s">
        <v>81</v>
      </c>
      <c r="AY99" s="192" t="s">
        <v>118</v>
      </c>
    </row>
    <row r="100" spans="1:65" s="2" customFormat="1" ht="24">
      <c r="A100" s="34"/>
      <c r="B100" s="35"/>
      <c r="C100" s="168" t="s">
        <v>148</v>
      </c>
      <c r="D100" s="168" t="s">
        <v>121</v>
      </c>
      <c r="E100" s="169" t="s">
        <v>149</v>
      </c>
      <c r="F100" s="170" t="s">
        <v>150</v>
      </c>
      <c r="G100" s="171" t="s">
        <v>124</v>
      </c>
      <c r="H100" s="172">
        <v>67.319999999999993</v>
      </c>
      <c r="I100" s="173"/>
      <c r="J100" s="174">
        <f>ROUND(I100*H100,2)</f>
        <v>0</v>
      </c>
      <c r="K100" s="170" t="s">
        <v>125</v>
      </c>
      <c r="L100" s="39"/>
      <c r="M100" s="175" t="s">
        <v>19</v>
      </c>
      <c r="N100" s="176" t="s">
        <v>47</v>
      </c>
      <c r="O100" s="64"/>
      <c r="P100" s="177">
        <f>O100*H100</f>
        <v>0</v>
      </c>
      <c r="Q100" s="177">
        <v>1.54E-2</v>
      </c>
      <c r="R100" s="177">
        <f>Q100*H100</f>
        <v>1.0367279999999999</v>
      </c>
      <c r="S100" s="177">
        <v>0</v>
      </c>
      <c r="T100" s="178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79" t="s">
        <v>126</v>
      </c>
      <c r="AT100" s="179" t="s">
        <v>121</v>
      </c>
      <c r="AU100" s="179" t="s">
        <v>83</v>
      </c>
      <c r="AY100" s="17" t="s">
        <v>118</v>
      </c>
      <c r="BE100" s="180">
        <f>IF(N100="základní",J100,0)</f>
        <v>0</v>
      </c>
      <c r="BF100" s="180">
        <f>IF(N100="snížená",J100,0)</f>
        <v>0</v>
      </c>
      <c r="BG100" s="180">
        <f>IF(N100="zákl. přenesená",J100,0)</f>
        <v>0</v>
      </c>
      <c r="BH100" s="180">
        <f>IF(N100="sníž. přenesená",J100,0)</f>
        <v>0</v>
      </c>
      <c r="BI100" s="180">
        <f>IF(N100="nulová",J100,0)</f>
        <v>0</v>
      </c>
      <c r="BJ100" s="17" t="s">
        <v>81</v>
      </c>
      <c r="BK100" s="180">
        <f>ROUND(I100*H100,2)</f>
        <v>0</v>
      </c>
      <c r="BL100" s="17" t="s">
        <v>126</v>
      </c>
      <c r="BM100" s="179" t="s">
        <v>151</v>
      </c>
    </row>
    <row r="101" spans="1:65" s="12" customFormat="1" ht="22.9" customHeight="1">
      <c r="B101" s="152"/>
      <c r="C101" s="153"/>
      <c r="D101" s="154" t="s">
        <v>75</v>
      </c>
      <c r="E101" s="166" t="s">
        <v>152</v>
      </c>
      <c r="F101" s="166" t="s">
        <v>153</v>
      </c>
      <c r="G101" s="153"/>
      <c r="H101" s="153"/>
      <c r="I101" s="156"/>
      <c r="J101" s="167">
        <f>BK101</f>
        <v>0</v>
      </c>
      <c r="K101" s="153"/>
      <c r="L101" s="158"/>
      <c r="M101" s="159"/>
      <c r="N101" s="160"/>
      <c r="O101" s="160"/>
      <c r="P101" s="161">
        <f>P102</f>
        <v>0</v>
      </c>
      <c r="Q101" s="160"/>
      <c r="R101" s="161">
        <f>R102</f>
        <v>6.0800999999999997E-3</v>
      </c>
      <c r="S101" s="160"/>
      <c r="T101" s="162">
        <f>T102</f>
        <v>0</v>
      </c>
      <c r="AR101" s="163" t="s">
        <v>81</v>
      </c>
      <c r="AT101" s="164" t="s">
        <v>75</v>
      </c>
      <c r="AU101" s="164" t="s">
        <v>81</v>
      </c>
      <c r="AY101" s="163" t="s">
        <v>118</v>
      </c>
      <c r="BK101" s="165">
        <f>BK102</f>
        <v>0</v>
      </c>
    </row>
    <row r="102" spans="1:65" s="2" customFormat="1" ht="24">
      <c r="A102" s="34"/>
      <c r="B102" s="35"/>
      <c r="C102" s="168" t="s">
        <v>154</v>
      </c>
      <c r="D102" s="168" t="s">
        <v>121</v>
      </c>
      <c r="E102" s="169" t="s">
        <v>155</v>
      </c>
      <c r="F102" s="170" t="s">
        <v>156</v>
      </c>
      <c r="G102" s="171" t="s">
        <v>124</v>
      </c>
      <c r="H102" s="172">
        <v>46.77</v>
      </c>
      <c r="I102" s="173"/>
      <c r="J102" s="174">
        <f>ROUND(I102*H102,2)</f>
        <v>0</v>
      </c>
      <c r="K102" s="170" t="s">
        <v>125</v>
      </c>
      <c r="L102" s="39"/>
      <c r="M102" s="175" t="s">
        <v>19</v>
      </c>
      <c r="N102" s="176" t="s">
        <v>47</v>
      </c>
      <c r="O102" s="64"/>
      <c r="P102" s="177">
        <f>O102*H102</f>
        <v>0</v>
      </c>
      <c r="Q102" s="177">
        <v>1.2999999999999999E-4</v>
      </c>
      <c r="R102" s="177">
        <f>Q102*H102</f>
        <v>6.0800999999999997E-3</v>
      </c>
      <c r="S102" s="177">
        <v>0</v>
      </c>
      <c r="T102" s="178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79" t="s">
        <v>126</v>
      </c>
      <c r="AT102" s="179" t="s">
        <v>121</v>
      </c>
      <c r="AU102" s="179" t="s">
        <v>83</v>
      </c>
      <c r="AY102" s="17" t="s">
        <v>118</v>
      </c>
      <c r="BE102" s="180">
        <f>IF(N102="základní",J102,0)</f>
        <v>0</v>
      </c>
      <c r="BF102" s="180">
        <f>IF(N102="snížená",J102,0)</f>
        <v>0</v>
      </c>
      <c r="BG102" s="180">
        <f>IF(N102="zákl. přenesená",J102,0)</f>
        <v>0</v>
      </c>
      <c r="BH102" s="180">
        <f>IF(N102="sníž. přenesená",J102,0)</f>
        <v>0</v>
      </c>
      <c r="BI102" s="180">
        <f>IF(N102="nulová",J102,0)</f>
        <v>0</v>
      </c>
      <c r="BJ102" s="17" t="s">
        <v>81</v>
      </c>
      <c r="BK102" s="180">
        <f>ROUND(I102*H102,2)</f>
        <v>0</v>
      </c>
      <c r="BL102" s="17" t="s">
        <v>126</v>
      </c>
      <c r="BM102" s="179" t="s">
        <v>157</v>
      </c>
    </row>
    <row r="103" spans="1:65" s="12" customFormat="1" ht="22.9" customHeight="1">
      <c r="B103" s="152"/>
      <c r="C103" s="153"/>
      <c r="D103" s="154" t="s">
        <v>75</v>
      </c>
      <c r="E103" s="166" t="s">
        <v>158</v>
      </c>
      <c r="F103" s="166" t="s">
        <v>159</v>
      </c>
      <c r="G103" s="153"/>
      <c r="H103" s="153"/>
      <c r="I103" s="156"/>
      <c r="J103" s="167">
        <f>BK103</f>
        <v>0</v>
      </c>
      <c r="K103" s="153"/>
      <c r="L103" s="158"/>
      <c r="M103" s="159"/>
      <c r="N103" s="160"/>
      <c r="O103" s="160"/>
      <c r="P103" s="161">
        <f>SUM(P104:P114)</f>
        <v>0</v>
      </c>
      <c r="Q103" s="160"/>
      <c r="R103" s="161">
        <f>SUM(R104:R114)</f>
        <v>0</v>
      </c>
      <c r="S103" s="160"/>
      <c r="T103" s="162">
        <f>SUM(T104:T114)</f>
        <v>6.8500903800000001</v>
      </c>
      <c r="AR103" s="163" t="s">
        <v>81</v>
      </c>
      <c r="AT103" s="164" t="s">
        <v>75</v>
      </c>
      <c r="AU103" s="164" t="s">
        <v>81</v>
      </c>
      <c r="AY103" s="163" t="s">
        <v>118</v>
      </c>
      <c r="BK103" s="165">
        <f>SUM(BK104:BK114)</f>
        <v>0</v>
      </c>
    </row>
    <row r="104" spans="1:65" s="2" customFormat="1" ht="16.5" customHeight="1">
      <c r="A104" s="34"/>
      <c r="B104" s="35"/>
      <c r="C104" s="168" t="s">
        <v>160</v>
      </c>
      <c r="D104" s="168" t="s">
        <v>121</v>
      </c>
      <c r="E104" s="169" t="s">
        <v>161</v>
      </c>
      <c r="F104" s="170" t="s">
        <v>162</v>
      </c>
      <c r="G104" s="171" t="s">
        <v>124</v>
      </c>
      <c r="H104" s="172">
        <v>5.3339999999999996</v>
      </c>
      <c r="I104" s="173"/>
      <c r="J104" s="174">
        <f>ROUND(I104*H104,2)</f>
        <v>0</v>
      </c>
      <c r="K104" s="170" t="s">
        <v>125</v>
      </c>
      <c r="L104" s="39"/>
      <c r="M104" s="175" t="s">
        <v>19</v>
      </c>
      <c r="N104" s="176" t="s">
        <v>47</v>
      </c>
      <c r="O104" s="64"/>
      <c r="P104" s="177">
        <f>O104*H104</f>
        <v>0</v>
      </c>
      <c r="Q104" s="177">
        <v>0</v>
      </c>
      <c r="R104" s="177">
        <f>Q104*H104</f>
        <v>0</v>
      </c>
      <c r="S104" s="177">
        <v>1.057E-2</v>
      </c>
      <c r="T104" s="178">
        <f>S104*H104</f>
        <v>5.6380379999999994E-2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79" t="s">
        <v>126</v>
      </c>
      <c r="AT104" s="179" t="s">
        <v>121</v>
      </c>
      <c r="AU104" s="179" t="s">
        <v>83</v>
      </c>
      <c r="AY104" s="17" t="s">
        <v>118</v>
      </c>
      <c r="BE104" s="180">
        <f>IF(N104="základní",J104,0)</f>
        <v>0</v>
      </c>
      <c r="BF104" s="180">
        <f>IF(N104="snížená",J104,0)</f>
        <v>0</v>
      </c>
      <c r="BG104" s="180">
        <f>IF(N104="zákl. přenesená",J104,0)</f>
        <v>0</v>
      </c>
      <c r="BH104" s="180">
        <f>IF(N104="sníž. přenesená",J104,0)</f>
        <v>0</v>
      </c>
      <c r="BI104" s="180">
        <f>IF(N104="nulová",J104,0)</f>
        <v>0</v>
      </c>
      <c r="BJ104" s="17" t="s">
        <v>81</v>
      </c>
      <c r="BK104" s="180">
        <f>ROUND(I104*H104,2)</f>
        <v>0</v>
      </c>
      <c r="BL104" s="17" t="s">
        <v>126</v>
      </c>
      <c r="BM104" s="179" t="s">
        <v>163</v>
      </c>
    </row>
    <row r="105" spans="1:65" s="13" customFormat="1" ht="11.25">
      <c r="B105" s="181"/>
      <c r="C105" s="182"/>
      <c r="D105" s="183" t="s">
        <v>128</v>
      </c>
      <c r="E105" s="184" t="s">
        <v>19</v>
      </c>
      <c r="F105" s="185" t="s">
        <v>164</v>
      </c>
      <c r="G105" s="182"/>
      <c r="H105" s="186">
        <v>5.3339999999999996</v>
      </c>
      <c r="I105" s="187"/>
      <c r="J105" s="182"/>
      <c r="K105" s="182"/>
      <c r="L105" s="188"/>
      <c r="M105" s="189"/>
      <c r="N105" s="190"/>
      <c r="O105" s="190"/>
      <c r="P105" s="190"/>
      <c r="Q105" s="190"/>
      <c r="R105" s="190"/>
      <c r="S105" s="190"/>
      <c r="T105" s="191"/>
      <c r="AT105" s="192" t="s">
        <v>128</v>
      </c>
      <c r="AU105" s="192" t="s">
        <v>83</v>
      </c>
      <c r="AV105" s="13" t="s">
        <v>83</v>
      </c>
      <c r="AW105" s="13" t="s">
        <v>37</v>
      </c>
      <c r="AX105" s="13" t="s">
        <v>81</v>
      </c>
      <c r="AY105" s="192" t="s">
        <v>118</v>
      </c>
    </row>
    <row r="106" spans="1:65" s="2" customFormat="1" ht="24">
      <c r="A106" s="34"/>
      <c r="B106" s="35"/>
      <c r="C106" s="168" t="s">
        <v>165</v>
      </c>
      <c r="D106" s="168" t="s">
        <v>121</v>
      </c>
      <c r="E106" s="169" t="s">
        <v>166</v>
      </c>
      <c r="F106" s="170" t="s">
        <v>167</v>
      </c>
      <c r="G106" s="171" t="s">
        <v>124</v>
      </c>
      <c r="H106" s="172">
        <v>46.77</v>
      </c>
      <c r="I106" s="173"/>
      <c r="J106" s="174">
        <f t="shared" ref="J106:J113" si="0">ROUND(I106*H106,2)</f>
        <v>0</v>
      </c>
      <c r="K106" s="170" t="s">
        <v>125</v>
      </c>
      <c r="L106" s="39"/>
      <c r="M106" s="175" t="s">
        <v>19</v>
      </c>
      <c r="N106" s="176" t="s">
        <v>47</v>
      </c>
      <c r="O106" s="64"/>
      <c r="P106" s="177">
        <f t="shared" ref="P106:P113" si="1">O106*H106</f>
        <v>0</v>
      </c>
      <c r="Q106" s="177">
        <v>0</v>
      </c>
      <c r="R106" s="177">
        <f t="shared" ref="R106:R113" si="2">Q106*H106</f>
        <v>0</v>
      </c>
      <c r="S106" s="177">
        <v>3.5000000000000003E-2</v>
      </c>
      <c r="T106" s="178">
        <f t="shared" ref="T106:T113" si="3">S106*H106</f>
        <v>1.6369500000000003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9" t="s">
        <v>126</v>
      </c>
      <c r="AT106" s="179" t="s">
        <v>121</v>
      </c>
      <c r="AU106" s="179" t="s">
        <v>83</v>
      </c>
      <c r="AY106" s="17" t="s">
        <v>118</v>
      </c>
      <c r="BE106" s="180">
        <f t="shared" ref="BE106:BE113" si="4">IF(N106="základní",J106,0)</f>
        <v>0</v>
      </c>
      <c r="BF106" s="180">
        <f t="shared" ref="BF106:BF113" si="5">IF(N106="snížená",J106,0)</f>
        <v>0</v>
      </c>
      <c r="BG106" s="180">
        <f t="shared" ref="BG106:BG113" si="6">IF(N106="zákl. přenesená",J106,0)</f>
        <v>0</v>
      </c>
      <c r="BH106" s="180">
        <f t="shared" ref="BH106:BH113" si="7">IF(N106="sníž. přenesená",J106,0)</f>
        <v>0</v>
      </c>
      <c r="BI106" s="180">
        <f t="shared" ref="BI106:BI113" si="8">IF(N106="nulová",J106,0)</f>
        <v>0</v>
      </c>
      <c r="BJ106" s="17" t="s">
        <v>81</v>
      </c>
      <c r="BK106" s="180">
        <f t="shared" ref="BK106:BK113" si="9">ROUND(I106*H106,2)</f>
        <v>0</v>
      </c>
      <c r="BL106" s="17" t="s">
        <v>126</v>
      </c>
      <c r="BM106" s="179" t="s">
        <v>168</v>
      </c>
    </row>
    <row r="107" spans="1:65" s="2" customFormat="1" ht="33" customHeight="1">
      <c r="A107" s="34"/>
      <c r="B107" s="35"/>
      <c r="C107" s="168" t="s">
        <v>169</v>
      </c>
      <c r="D107" s="168" t="s">
        <v>121</v>
      </c>
      <c r="E107" s="169" t="s">
        <v>170</v>
      </c>
      <c r="F107" s="170" t="s">
        <v>171</v>
      </c>
      <c r="G107" s="171" t="s">
        <v>172</v>
      </c>
      <c r="H107" s="172">
        <v>8</v>
      </c>
      <c r="I107" s="173"/>
      <c r="J107" s="174">
        <f t="shared" si="0"/>
        <v>0</v>
      </c>
      <c r="K107" s="170" t="s">
        <v>125</v>
      </c>
      <c r="L107" s="39"/>
      <c r="M107" s="175" t="s">
        <v>19</v>
      </c>
      <c r="N107" s="176" t="s">
        <v>47</v>
      </c>
      <c r="O107" s="64"/>
      <c r="P107" s="177">
        <f t="shared" si="1"/>
        <v>0</v>
      </c>
      <c r="Q107" s="177">
        <v>0</v>
      </c>
      <c r="R107" s="177">
        <f t="shared" si="2"/>
        <v>0</v>
      </c>
      <c r="S107" s="177">
        <v>2E-3</v>
      </c>
      <c r="T107" s="178">
        <f t="shared" si="3"/>
        <v>1.6E-2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79" t="s">
        <v>126</v>
      </c>
      <c r="AT107" s="179" t="s">
        <v>121</v>
      </c>
      <c r="AU107" s="179" t="s">
        <v>83</v>
      </c>
      <c r="AY107" s="17" t="s">
        <v>118</v>
      </c>
      <c r="BE107" s="180">
        <f t="shared" si="4"/>
        <v>0</v>
      </c>
      <c r="BF107" s="180">
        <f t="shared" si="5"/>
        <v>0</v>
      </c>
      <c r="BG107" s="180">
        <f t="shared" si="6"/>
        <v>0</v>
      </c>
      <c r="BH107" s="180">
        <f t="shared" si="7"/>
        <v>0</v>
      </c>
      <c r="BI107" s="180">
        <f t="shared" si="8"/>
        <v>0</v>
      </c>
      <c r="BJ107" s="17" t="s">
        <v>81</v>
      </c>
      <c r="BK107" s="180">
        <f t="shared" si="9"/>
        <v>0</v>
      </c>
      <c r="BL107" s="17" t="s">
        <v>126</v>
      </c>
      <c r="BM107" s="179" t="s">
        <v>173</v>
      </c>
    </row>
    <row r="108" spans="1:65" s="2" customFormat="1" ht="24">
      <c r="A108" s="34"/>
      <c r="B108" s="35"/>
      <c r="C108" s="168" t="s">
        <v>174</v>
      </c>
      <c r="D108" s="168" t="s">
        <v>121</v>
      </c>
      <c r="E108" s="169" t="s">
        <v>175</v>
      </c>
      <c r="F108" s="170" t="s">
        <v>176</v>
      </c>
      <c r="G108" s="171" t="s">
        <v>177</v>
      </c>
      <c r="H108" s="172">
        <v>0.12</v>
      </c>
      <c r="I108" s="173"/>
      <c r="J108" s="174">
        <f t="shared" si="0"/>
        <v>0</v>
      </c>
      <c r="K108" s="170" t="s">
        <v>125</v>
      </c>
      <c r="L108" s="39"/>
      <c r="M108" s="175" t="s">
        <v>19</v>
      </c>
      <c r="N108" s="176" t="s">
        <v>47</v>
      </c>
      <c r="O108" s="64"/>
      <c r="P108" s="177">
        <f t="shared" si="1"/>
        <v>0</v>
      </c>
      <c r="Q108" s="177">
        <v>0</v>
      </c>
      <c r="R108" s="177">
        <f t="shared" si="2"/>
        <v>0</v>
      </c>
      <c r="S108" s="177">
        <v>1.8</v>
      </c>
      <c r="T108" s="178">
        <f t="shared" si="3"/>
        <v>0.216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79" t="s">
        <v>126</v>
      </c>
      <c r="AT108" s="179" t="s">
        <v>121</v>
      </c>
      <c r="AU108" s="179" t="s">
        <v>83</v>
      </c>
      <c r="AY108" s="17" t="s">
        <v>118</v>
      </c>
      <c r="BE108" s="180">
        <f t="shared" si="4"/>
        <v>0</v>
      </c>
      <c r="BF108" s="180">
        <f t="shared" si="5"/>
        <v>0</v>
      </c>
      <c r="BG108" s="180">
        <f t="shared" si="6"/>
        <v>0</v>
      </c>
      <c r="BH108" s="180">
        <f t="shared" si="7"/>
        <v>0</v>
      </c>
      <c r="BI108" s="180">
        <f t="shared" si="8"/>
        <v>0</v>
      </c>
      <c r="BJ108" s="17" t="s">
        <v>81</v>
      </c>
      <c r="BK108" s="180">
        <f t="shared" si="9"/>
        <v>0</v>
      </c>
      <c r="BL108" s="17" t="s">
        <v>126</v>
      </c>
      <c r="BM108" s="179" t="s">
        <v>178</v>
      </c>
    </row>
    <row r="109" spans="1:65" s="2" customFormat="1" ht="24">
      <c r="A109" s="34"/>
      <c r="B109" s="35"/>
      <c r="C109" s="168" t="s">
        <v>179</v>
      </c>
      <c r="D109" s="168" t="s">
        <v>121</v>
      </c>
      <c r="E109" s="169" t="s">
        <v>180</v>
      </c>
      <c r="F109" s="170" t="s">
        <v>181</v>
      </c>
      <c r="G109" s="171" t="s">
        <v>172</v>
      </c>
      <c r="H109" s="172">
        <v>27</v>
      </c>
      <c r="I109" s="173"/>
      <c r="J109" s="174">
        <f t="shared" si="0"/>
        <v>0</v>
      </c>
      <c r="K109" s="170" t="s">
        <v>125</v>
      </c>
      <c r="L109" s="39"/>
      <c r="M109" s="175" t="s">
        <v>19</v>
      </c>
      <c r="N109" s="176" t="s">
        <v>47</v>
      </c>
      <c r="O109" s="64"/>
      <c r="P109" s="177">
        <f t="shared" si="1"/>
        <v>0</v>
      </c>
      <c r="Q109" s="177">
        <v>0</v>
      </c>
      <c r="R109" s="177">
        <f t="shared" si="2"/>
        <v>0</v>
      </c>
      <c r="S109" s="177">
        <v>1E-3</v>
      </c>
      <c r="T109" s="178">
        <f t="shared" si="3"/>
        <v>2.7E-2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79" t="s">
        <v>126</v>
      </c>
      <c r="AT109" s="179" t="s">
        <v>121</v>
      </c>
      <c r="AU109" s="179" t="s">
        <v>83</v>
      </c>
      <c r="AY109" s="17" t="s">
        <v>118</v>
      </c>
      <c r="BE109" s="180">
        <f t="shared" si="4"/>
        <v>0</v>
      </c>
      <c r="BF109" s="180">
        <f t="shared" si="5"/>
        <v>0</v>
      </c>
      <c r="BG109" s="180">
        <f t="shared" si="6"/>
        <v>0</v>
      </c>
      <c r="BH109" s="180">
        <f t="shared" si="7"/>
        <v>0</v>
      </c>
      <c r="BI109" s="180">
        <f t="shared" si="8"/>
        <v>0</v>
      </c>
      <c r="BJ109" s="17" t="s">
        <v>81</v>
      </c>
      <c r="BK109" s="180">
        <f t="shared" si="9"/>
        <v>0</v>
      </c>
      <c r="BL109" s="17" t="s">
        <v>126</v>
      </c>
      <c r="BM109" s="179" t="s">
        <v>182</v>
      </c>
    </row>
    <row r="110" spans="1:65" s="2" customFormat="1" ht="21.75" customHeight="1">
      <c r="A110" s="34"/>
      <c r="B110" s="35"/>
      <c r="C110" s="168" t="s">
        <v>183</v>
      </c>
      <c r="D110" s="168" t="s">
        <v>121</v>
      </c>
      <c r="E110" s="169" t="s">
        <v>184</v>
      </c>
      <c r="F110" s="170" t="s">
        <v>185</v>
      </c>
      <c r="G110" s="171" t="s">
        <v>186</v>
      </c>
      <c r="H110" s="172">
        <v>60</v>
      </c>
      <c r="I110" s="173"/>
      <c r="J110" s="174">
        <f t="shared" si="0"/>
        <v>0</v>
      </c>
      <c r="K110" s="170" t="s">
        <v>125</v>
      </c>
      <c r="L110" s="39"/>
      <c r="M110" s="175" t="s">
        <v>19</v>
      </c>
      <c r="N110" s="176" t="s">
        <v>47</v>
      </c>
      <c r="O110" s="64"/>
      <c r="P110" s="177">
        <f t="shared" si="1"/>
        <v>0</v>
      </c>
      <c r="Q110" s="177">
        <v>0</v>
      </c>
      <c r="R110" s="177">
        <f t="shared" si="2"/>
        <v>0</v>
      </c>
      <c r="S110" s="177">
        <v>2E-3</v>
      </c>
      <c r="T110" s="178">
        <f t="shared" si="3"/>
        <v>0.12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79" t="s">
        <v>126</v>
      </c>
      <c r="AT110" s="179" t="s">
        <v>121</v>
      </c>
      <c r="AU110" s="179" t="s">
        <v>83</v>
      </c>
      <c r="AY110" s="17" t="s">
        <v>118</v>
      </c>
      <c r="BE110" s="180">
        <f t="shared" si="4"/>
        <v>0</v>
      </c>
      <c r="BF110" s="180">
        <f t="shared" si="5"/>
        <v>0</v>
      </c>
      <c r="BG110" s="180">
        <f t="shared" si="6"/>
        <v>0</v>
      </c>
      <c r="BH110" s="180">
        <f t="shared" si="7"/>
        <v>0</v>
      </c>
      <c r="BI110" s="180">
        <f t="shared" si="8"/>
        <v>0</v>
      </c>
      <c r="BJ110" s="17" t="s">
        <v>81</v>
      </c>
      <c r="BK110" s="180">
        <f t="shared" si="9"/>
        <v>0</v>
      </c>
      <c r="BL110" s="17" t="s">
        <v>126</v>
      </c>
      <c r="BM110" s="179" t="s">
        <v>187</v>
      </c>
    </row>
    <row r="111" spans="1:65" s="2" customFormat="1" ht="21.75" customHeight="1">
      <c r="A111" s="34"/>
      <c r="B111" s="35"/>
      <c r="C111" s="168" t="s">
        <v>188</v>
      </c>
      <c r="D111" s="168" t="s">
        <v>121</v>
      </c>
      <c r="E111" s="169" t="s">
        <v>189</v>
      </c>
      <c r="F111" s="170" t="s">
        <v>190</v>
      </c>
      <c r="G111" s="171" t="s">
        <v>186</v>
      </c>
      <c r="H111" s="172">
        <v>40</v>
      </c>
      <c r="I111" s="173"/>
      <c r="J111" s="174">
        <f t="shared" si="0"/>
        <v>0</v>
      </c>
      <c r="K111" s="170" t="s">
        <v>125</v>
      </c>
      <c r="L111" s="39"/>
      <c r="M111" s="175" t="s">
        <v>19</v>
      </c>
      <c r="N111" s="176" t="s">
        <v>47</v>
      </c>
      <c r="O111" s="64"/>
      <c r="P111" s="177">
        <f t="shared" si="1"/>
        <v>0</v>
      </c>
      <c r="Q111" s="177">
        <v>0</v>
      </c>
      <c r="R111" s="177">
        <f t="shared" si="2"/>
        <v>0</v>
      </c>
      <c r="S111" s="177">
        <v>4.0000000000000001E-3</v>
      </c>
      <c r="T111" s="178">
        <f t="shared" si="3"/>
        <v>0.16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79" t="s">
        <v>126</v>
      </c>
      <c r="AT111" s="179" t="s">
        <v>121</v>
      </c>
      <c r="AU111" s="179" t="s">
        <v>83</v>
      </c>
      <c r="AY111" s="17" t="s">
        <v>118</v>
      </c>
      <c r="BE111" s="180">
        <f t="shared" si="4"/>
        <v>0</v>
      </c>
      <c r="BF111" s="180">
        <f t="shared" si="5"/>
        <v>0</v>
      </c>
      <c r="BG111" s="180">
        <f t="shared" si="6"/>
        <v>0</v>
      </c>
      <c r="BH111" s="180">
        <f t="shared" si="7"/>
        <v>0</v>
      </c>
      <c r="BI111" s="180">
        <f t="shared" si="8"/>
        <v>0</v>
      </c>
      <c r="BJ111" s="17" t="s">
        <v>81</v>
      </c>
      <c r="BK111" s="180">
        <f t="shared" si="9"/>
        <v>0</v>
      </c>
      <c r="BL111" s="17" t="s">
        <v>126</v>
      </c>
      <c r="BM111" s="179" t="s">
        <v>191</v>
      </c>
    </row>
    <row r="112" spans="1:65" s="2" customFormat="1" ht="24">
      <c r="A112" s="34"/>
      <c r="B112" s="35"/>
      <c r="C112" s="168" t="s">
        <v>8</v>
      </c>
      <c r="D112" s="168" t="s">
        <v>121</v>
      </c>
      <c r="E112" s="169" t="s">
        <v>192</v>
      </c>
      <c r="F112" s="170" t="s">
        <v>193</v>
      </c>
      <c r="G112" s="171" t="s">
        <v>186</v>
      </c>
      <c r="H112" s="172">
        <v>20</v>
      </c>
      <c r="I112" s="173"/>
      <c r="J112" s="174">
        <f t="shared" si="0"/>
        <v>0</v>
      </c>
      <c r="K112" s="170" t="s">
        <v>125</v>
      </c>
      <c r="L112" s="39"/>
      <c r="M112" s="175" t="s">
        <v>19</v>
      </c>
      <c r="N112" s="176" t="s">
        <v>47</v>
      </c>
      <c r="O112" s="64"/>
      <c r="P112" s="177">
        <f t="shared" si="1"/>
        <v>0</v>
      </c>
      <c r="Q112" s="177">
        <v>0</v>
      </c>
      <c r="R112" s="177">
        <f t="shared" si="2"/>
        <v>0</v>
      </c>
      <c r="S112" s="177">
        <v>2E-3</v>
      </c>
      <c r="T112" s="178">
        <f t="shared" si="3"/>
        <v>0.04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79" t="s">
        <v>126</v>
      </c>
      <c r="AT112" s="179" t="s">
        <v>121</v>
      </c>
      <c r="AU112" s="179" t="s">
        <v>83</v>
      </c>
      <c r="AY112" s="17" t="s">
        <v>118</v>
      </c>
      <c r="BE112" s="180">
        <f t="shared" si="4"/>
        <v>0</v>
      </c>
      <c r="BF112" s="180">
        <f t="shared" si="5"/>
        <v>0</v>
      </c>
      <c r="BG112" s="180">
        <f t="shared" si="6"/>
        <v>0</v>
      </c>
      <c r="BH112" s="180">
        <f t="shared" si="7"/>
        <v>0</v>
      </c>
      <c r="BI112" s="180">
        <f t="shared" si="8"/>
        <v>0</v>
      </c>
      <c r="BJ112" s="17" t="s">
        <v>81</v>
      </c>
      <c r="BK112" s="180">
        <f t="shared" si="9"/>
        <v>0</v>
      </c>
      <c r="BL112" s="17" t="s">
        <v>126</v>
      </c>
      <c r="BM112" s="179" t="s">
        <v>194</v>
      </c>
    </row>
    <row r="113" spans="1:65" s="2" customFormat="1" ht="24">
      <c r="A113" s="34"/>
      <c r="B113" s="35"/>
      <c r="C113" s="168" t="s">
        <v>195</v>
      </c>
      <c r="D113" s="168" t="s">
        <v>121</v>
      </c>
      <c r="E113" s="169" t="s">
        <v>196</v>
      </c>
      <c r="F113" s="170" t="s">
        <v>197</v>
      </c>
      <c r="G113" s="171" t="s">
        <v>124</v>
      </c>
      <c r="H113" s="172">
        <v>67.319999999999993</v>
      </c>
      <c r="I113" s="173"/>
      <c r="J113" s="174">
        <f t="shared" si="0"/>
        <v>0</v>
      </c>
      <c r="K113" s="170" t="s">
        <v>125</v>
      </c>
      <c r="L113" s="39"/>
      <c r="M113" s="175" t="s">
        <v>19</v>
      </c>
      <c r="N113" s="176" t="s">
        <v>47</v>
      </c>
      <c r="O113" s="64"/>
      <c r="P113" s="177">
        <f t="shared" si="1"/>
        <v>0</v>
      </c>
      <c r="Q113" s="177">
        <v>0</v>
      </c>
      <c r="R113" s="177">
        <f t="shared" si="2"/>
        <v>0</v>
      </c>
      <c r="S113" s="177">
        <v>6.8000000000000005E-2</v>
      </c>
      <c r="T113" s="178">
        <f t="shared" si="3"/>
        <v>4.5777599999999996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79" t="s">
        <v>126</v>
      </c>
      <c r="AT113" s="179" t="s">
        <v>121</v>
      </c>
      <c r="AU113" s="179" t="s">
        <v>83</v>
      </c>
      <c r="AY113" s="17" t="s">
        <v>118</v>
      </c>
      <c r="BE113" s="180">
        <f t="shared" si="4"/>
        <v>0</v>
      </c>
      <c r="BF113" s="180">
        <f t="shared" si="5"/>
        <v>0</v>
      </c>
      <c r="BG113" s="180">
        <f t="shared" si="6"/>
        <v>0</v>
      </c>
      <c r="BH113" s="180">
        <f t="shared" si="7"/>
        <v>0</v>
      </c>
      <c r="BI113" s="180">
        <f t="shared" si="8"/>
        <v>0</v>
      </c>
      <c r="BJ113" s="17" t="s">
        <v>81</v>
      </c>
      <c r="BK113" s="180">
        <f t="shared" si="9"/>
        <v>0</v>
      </c>
      <c r="BL113" s="17" t="s">
        <v>126</v>
      </c>
      <c r="BM113" s="179" t="s">
        <v>198</v>
      </c>
    </row>
    <row r="114" spans="1:65" s="13" customFormat="1" ht="11.25">
      <c r="B114" s="181"/>
      <c r="C114" s="182"/>
      <c r="D114" s="183" t="s">
        <v>128</v>
      </c>
      <c r="E114" s="184" t="s">
        <v>19</v>
      </c>
      <c r="F114" s="185" t="s">
        <v>142</v>
      </c>
      <c r="G114" s="182"/>
      <c r="H114" s="186">
        <v>67.319999999999993</v>
      </c>
      <c r="I114" s="187"/>
      <c r="J114" s="182"/>
      <c r="K114" s="182"/>
      <c r="L114" s="188"/>
      <c r="M114" s="189"/>
      <c r="N114" s="190"/>
      <c r="O114" s="190"/>
      <c r="P114" s="190"/>
      <c r="Q114" s="190"/>
      <c r="R114" s="190"/>
      <c r="S114" s="190"/>
      <c r="T114" s="191"/>
      <c r="AT114" s="192" t="s">
        <v>128</v>
      </c>
      <c r="AU114" s="192" t="s">
        <v>83</v>
      </c>
      <c r="AV114" s="13" t="s">
        <v>83</v>
      </c>
      <c r="AW114" s="13" t="s">
        <v>37</v>
      </c>
      <c r="AX114" s="13" t="s">
        <v>81</v>
      </c>
      <c r="AY114" s="192" t="s">
        <v>118</v>
      </c>
    </row>
    <row r="115" spans="1:65" s="12" customFormat="1" ht="22.9" customHeight="1">
      <c r="B115" s="152"/>
      <c r="C115" s="153"/>
      <c r="D115" s="154" t="s">
        <v>75</v>
      </c>
      <c r="E115" s="166" t="s">
        <v>199</v>
      </c>
      <c r="F115" s="166" t="s">
        <v>200</v>
      </c>
      <c r="G115" s="153"/>
      <c r="H115" s="153"/>
      <c r="I115" s="156"/>
      <c r="J115" s="167">
        <f>BK115</f>
        <v>0</v>
      </c>
      <c r="K115" s="153"/>
      <c r="L115" s="158"/>
      <c r="M115" s="159"/>
      <c r="N115" s="160"/>
      <c r="O115" s="160"/>
      <c r="P115" s="161">
        <f>SUM(P116:P122)</f>
        <v>0</v>
      </c>
      <c r="Q115" s="160"/>
      <c r="R115" s="161">
        <f>SUM(R116:R122)</f>
        <v>0</v>
      </c>
      <c r="S115" s="160"/>
      <c r="T115" s="162">
        <f>SUM(T116:T122)</f>
        <v>0</v>
      </c>
      <c r="AR115" s="163" t="s">
        <v>81</v>
      </c>
      <c r="AT115" s="164" t="s">
        <v>75</v>
      </c>
      <c r="AU115" s="164" t="s">
        <v>81</v>
      </c>
      <c r="AY115" s="163" t="s">
        <v>118</v>
      </c>
      <c r="BK115" s="165">
        <f>SUM(BK116:BK122)</f>
        <v>0</v>
      </c>
    </row>
    <row r="116" spans="1:65" s="2" customFormat="1" ht="24">
      <c r="A116" s="34"/>
      <c r="B116" s="35"/>
      <c r="C116" s="168" t="s">
        <v>201</v>
      </c>
      <c r="D116" s="168" t="s">
        <v>121</v>
      </c>
      <c r="E116" s="169" t="s">
        <v>202</v>
      </c>
      <c r="F116" s="170" t="s">
        <v>203</v>
      </c>
      <c r="G116" s="171" t="s">
        <v>204</v>
      </c>
      <c r="H116" s="172">
        <v>6.85</v>
      </c>
      <c r="I116" s="173"/>
      <c r="J116" s="174">
        <f>ROUND(I116*H116,2)</f>
        <v>0</v>
      </c>
      <c r="K116" s="170" t="s">
        <v>125</v>
      </c>
      <c r="L116" s="39"/>
      <c r="M116" s="175" t="s">
        <v>19</v>
      </c>
      <c r="N116" s="176" t="s">
        <v>47</v>
      </c>
      <c r="O116" s="64"/>
      <c r="P116" s="177">
        <f>O116*H116</f>
        <v>0</v>
      </c>
      <c r="Q116" s="177">
        <v>0</v>
      </c>
      <c r="R116" s="177">
        <f>Q116*H116</f>
        <v>0</v>
      </c>
      <c r="S116" s="177">
        <v>0</v>
      </c>
      <c r="T116" s="17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79" t="s">
        <v>126</v>
      </c>
      <c r="AT116" s="179" t="s">
        <v>121</v>
      </c>
      <c r="AU116" s="179" t="s">
        <v>83</v>
      </c>
      <c r="AY116" s="17" t="s">
        <v>118</v>
      </c>
      <c r="BE116" s="180">
        <f>IF(N116="základní",J116,0)</f>
        <v>0</v>
      </c>
      <c r="BF116" s="180">
        <f>IF(N116="snížená",J116,0)</f>
        <v>0</v>
      </c>
      <c r="BG116" s="180">
        <f>IF(N116="zákl. přenesená",J116,0)</f>
        <v>0</v>
      </c>
      <c r="BH116" s="180">
        <f>IF(N116="sníž. přenesená",J116,0)</f>
        <v>0</v>
      </c>
      <c r="BI116" s="180">
        <f>IF(N116="nulová",J116,0)</f>
        <v>0</v>
      </c>
      <c r="BJ116" s="17" t="s">
        <v>81</v>
      </c>
      <c r="BK116" s="180">
        <f>ROUND(I116*H116,2)</f>
        <v>0</v>
      </c>
      <c r="BL116" s="17" t="s">
        <v>126</v>
      </c>
      <c r="BM116" s="179" t="s">
        <v>205</v>
      </c>
    </row>
    <row r="117" spans="1:65" s="2" customFormat="1" ht="21.75" customHeight="1">
      <c r="A117" s="34"/>
      <c r="B117" s="35"/>
      <c r="C117" s="168" t="s">
        <v>206</v>
      </c>
      <c r="D117" s="168" t="s">
        <v>121</v>
      </c>
      <c r="E117" s="169" t="s">
        <v>207</v>
      </c>
      <c r="F117" s="170" t="s">
        <v>208</v>
      </c>
      <c r="G117" s="171" t="s">
        <v>204</v>
      </c>
      <c r="H117" s="172">
        <v>6.85</v>
      </c>
      <c r="I117" s="173"/>
      <c r="J117" s="174">
        <f>ROUND(I117*H117,2)</f>
        <v>0</v>
      </c>
      <c r="K117" s="170" t="s">
        <v>125</v>
      </c>
      <c r="L117" s="39"/>
      <c r="M117" s="175" t="s">
        <v>19</v>
      </c>
      <c r="N117" s="176" t="s">
        <v>47</v>
      </c>
      <c r="O117" s="64"/>
      <c r="P117" s="177">
        <f>O117*H117</f>
        <v>0</v>
      </c>
      <c r="Q117" s="177">
        <v>0</v>
      </c>
      <c r="R117" s="177">
        <f>Q117*H117</f>
        <v>0</v>
      </c>
      <c r="S117" s="177">
        <v>0</v>
      </c>
      <c r="T117" s="178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79" t="s">
        <v>126</v>
      </c>
      <c r="AT117" s="179" t="s">
        <v>121</v>
      </c>
      <c r="AU117" s="179" t="s">
        <v>83</v>
      </c>
      <c r="AY117" s="17" t="s">
        <v>118</v>
      </c>
      <c r="BE117" s="180">
        <f>IF(N117="základní",J117,0)</f>
        <v>0</v>
      </c>
      <c r="BF117" s="180">
        <f>IF(N117="snížená",J117,0)</f>
        <v>0</v>
      </c>
      <c r="BG117" s="180">
        <f>IF(N117="zákl. přenesená",J117,0)</f>
        <v>0</v>
      </c>
      <c r="BH117" s="180">
        <f>IF(N117="sníž. přenesená",J117,0)</f>
        <v>0</v>
      </c>
      <c r="BI117" s="180">
        <f>IF(N117="nulová",J117,0)</f>
        <v>0</v>
      </c>
      <c r="BJ117" s="17" t="s">
        <v>81</v>
      </c>
      <c r="BK117" s="180">
        <f>ROUND(I117*H117,2)</f>
        <v>0</v>
      </c>
      <c r="BL117" s="17" t="s">
        <v>126</v>
      </c>
      <c r="BM117" s="179" t="s">
        <v>209</v>
      </c>
    </row>
    <row r="118" spans="1:65" s="2" customFormat="1" ht="24">
      <c r="A118" s="34"/>
      <c r="B118" s="35"/>
      <c r="C118" s="168" t="s">
        <v>210</v>
      </c>
      <c r="D118" s="168" t="s">
        <v>121</v>
      </c>
      <c r="E118" s="169" t="s">
        <v>211</v>
      </c>
      <c r="F118" s="170" t="s">
        <v>212</v>
      </c>
      <c r="G118" s="171" t="s">
        <v>204</v>
      </c>
      <c r="H118" s="172">
        <v>116.45</v>
      </c>
      <c r="I118" s="173"/>
      <c r="J118" s="174">
        <f>ROUND(I118*H118,2)</f>
        <v>0</v>
      </c>
      <c r="K118" s="170" t="s">
        <v>125</v>
      </c>
      <c r="L118" s="39"/>
      <c r="M118" s="175" t="s">
        <v>19</v>
      </c>
      <c r="N118" s="176" t="s">
        <v>47</v>
      </c>
      <c r="O118" s="64"/>
      <c r="P118" s="177">
        <f>O118*H118</f>
        <v>0</v>
      </c>
      <c r="Q118" s="177">
        <v>0</v>
      </c>
      <c r="R118" s="177">
        <f>Q118*H118</f>
        <v>0</v>
      </c>
      <c r="S118" s="177">
        <v>0</v>
      </c>
      <c r="T118" s="178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79" t="s">
        <v>126</v>
      </c>
      <c r="AT118" s="179" t="s">
        <v>121</v>
      </c>
      <c r="AU118" s="179" t="s">
        <v>83</v>
      </c>
      <c r="AY118" s="17" t="s">
        <v>118</v>
      </c>
      <c r="BE118" s="180">
        <f>IF(N118="základní",J118,0)</f>
        <v>0</v>
      </c>
      <c r="BF118" s="180">
        <f>IF(N118="snížená",J118,0)</f>
        <v>0</v>
      </c>
      <c r="BG118" s="180">
        <f>IF(N118="zákl. přenesená",J118,0)</f>
        <v>0</v>
      </c>
      <c r="BH118" s="180">
        <f>IF(N118="sníž. přenesená",J118,0)</f>
        <v>0</v>
      </c>
      <c r="BI118" s="180">
        <f>IF(N118="nulová",J118,0)</f>
        <v>0</v>
      </c>
      <c r="BJ118" s="17" t="s">
        <v>81</v>
      </c>
      <c r="BK118" s="180">
        <f>ROUND(I118*H118,2)</f>
        <v>0</v>
      </c>
      <c r="BL118" s="17" t="s">
        <v>126</v>
      </c>
      <c r="BM118" s="179" t="s">
        <v>213</v>
      </c>
    </row>
    <row r="119" spans="1:65" s="13" customFormat="1" ht="11.25">
      <c r="B119" s="181"/>
      <c r="C119" s="182"/>
      <c r="D119" s="183" t="s">
        <v>128</v>
      </c>
      <c r="E119" s="182"/>
      <c r="F119" s="185" t="s">
        <v>214</v>
      </c>
      <c r="G119" s="182"/>
      <c r="H119" s="186">
        <v>116.45</v>
      </c>
      <c r="I119" s="187"/>
      <c r="J119" s="182"/>
      <c r="K119" s="182"/>
      <c r="L119" s="188"/>
      <c r="M119" s="189"/>
      <c r="N119" s="190"/>
      <c r="O119" s="190"/>
      <c r="P119" s="190"/>
      <c r="Q119" s="190"/>
      <c r="R119" s="190"/>
      <c r="S119" s="190"/>
      <c r="T119" s="191"/>
      <c r="AT119" s="192" t="s">
        <v>128</v>
      </c>
      <c r="AU119" s="192" t="s">
        <v>83</v>
      </c>
      <c r="AV119" s="13" t="s">
        <v>83</v>
      </c>
      <c r="AW119" s="13" t="s">
        <v>4</v>
      </c>
      <c r="AX119" s="13" t="s">
        <v>81</v>
      </c>
      <c r="AY119" s="192" t="s">
        <v>118</v>
      </c>
    </row>
    <row r="120" spans="1:65" s="2" customFormat="1" ht="16.5" customHeight="1">
      <c r="A120" s="34"/>
      <c r="B120" s="35"/>
      <c r="C120" s="193" t="s">
        <v>215</v>
      </c>
      <c r="D120" s="193" t="s">
        <v>216</v>
      </c>
      <c r="E120" s="194" t="s">
        <v>217</v>
      </c>
      <c r="F120" s="195" t="s">
        <v>218</v>
      </c>
      <c r="G120" s="196" t="s">
        <v>204</v>
      </c>
      <c r="H120" s="197">
        <v>4.3920000000000003</v>
      </c>
      <c r="I120" s="198"/>
      <c r="J120" s="199">
        <f>ROUND(I120*H120,2)</f>
        <v>0</v>
      </c>
      <c r="K120" s="195" t="s">
        <v>125</v>
      </c>
      <c r="L120" s="200"/>
      <c r="M120" s="201" t="s">
        <v>19</v>
      </c>
      <c r="N120" s="202" t="s">
        <v>47</v>
      </c>
      <c r="O120" s="64"/>
      <c r="P120" s="177">
        <f>O120*H120</f>
        <v>0</v>
      </c>
      <c r="Q120" s="177">
        <v>0</v>
      </c>
      <c r="R120" s="177">
        <f>Q120*H120</f>
        <v>0</v>
      </c>
      <c r="S120" s="177">
        <v>0</v>
      </c>
      <c r="T120" s="178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79" t="s">
        <v>160</v>
      </c>
      <c r="AT120" s="179" t="s">
        <v>216</v>
      </c>
      <c r="AU120" s="179" t="s">
        <v>83</v>
      </c>
      <c r="AY120" s="17" t="s">
        <v>118</v>
      </c>
      <c r="BE120" s="180">
        <f>IF(N120="základní",J120,0)</f>
        <v>0</v>
      </c>
      <c r="BF120" s="180">
        <f>IF(N120="snížená",J120,0)</f>
        <v>0</v>
      </c>
      <c r="BG120" s="180">
        <f>IF(N120="zákl. přenesená",J120,0)</f>
        <v>0</v>
      </c>
      <c r="BH120" s="180">
        <f>IF(N120="sníž. přenesená",J120,0)</f>
        <v>0</v>
      </c>
      <c r="BI120" s="180">
        <f>IF(N120="nulová",J120,0)</f>
        <v>0</v>
      </c>
      <c r="BJ120" s="17" t="s">
        <v>81</v>
      </c>
      <c r="BK120" s="180">
        <f>ROUND(I120*H120,2)</f>
        <v>0</v>
      </c>
      <c r="BL120" s="17" t="s">
        <v>126</v>
      </c>
      <c r="BM120" s="179" t="s">
        <v>219</v>
      </c>
    </row>
    <row r="121" spans="1:65" s="2" customFormat="1" ht="16.5" customHeight="1">
      <c r="A121" s="34"/>
      <c r="B121" s="35"/>
      <c r="C121" s="193" t="s">
        <v>7</v>
      </c>
      <c r="D121" s="193" t="s">
        <v>216</v>
      </c>
      <c r="E121" s="194" t="s">
        <v>220</v>
      </c>
      <c r="F121" s="195" t="s">
        <v>221</v>
      </c>
      <c r="G121" s="196" t="s">
        <v>204</v>
      </c>
      <c r="H121" s="197">
        <v>1.637</v>
      </c>
      <c r="I121" s="198"/>
      <c r="J121" s="199">
        <f>ROUND(I121*H121,2)</f>
        <v>0</v>
      </c>
      <c r="K121" s="195" t="s">
        <v>125</v>
      </c>
      <c r="L121" s="200"/>
      <c r="M121" s="201" t="s">
        <v>19</v>
      </c>
      <c r="N121" s="202" t="s">
        <v>47</v>
      </c>
      <c r="O121" s="64"/>
      <c r="P121" s="177">
        <f>O121*H121</f>
        <v>0</v>
      </c>
      <c r="Q121" s="177">
        <v>0</v>
      </c>
      <c r="R121" s="177">
        <f>Q121*H121</f>
        <v>0</v>
      </c>
      <c r="S121" s="177">
        <v>0</v>
      </c>
      <c r="T121" s="17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79" t="s">
        <v>160</v>
      </c>
      <c r="AT121" s="179" t="s">
        <v>216</v>
      </c>
      <c r="AU121" s="179" t="s">
        <v>83</v>
      </c>
      <c r="AY121" s="17" t="s">
        <v>118</v>
      </c>
      <c r="BE121" s="180">
        <f>IF(N121="základní",J121,0)</f>
        <v>0</v>
      </c>
      <c r="BF121" s="180">
        <f>IF(N121="snížená",J121,0)</f>
        <v>0</v>
      </c>
      <c r="BG121" s="180">
        <f>IF(N121="zákl. přenesená",J121,0)</f>
        <v>0</v>
      </c>
      <c r="BH121" s="180">
        <f>IF(N121="sníž. přenesená",J121,0)</f>
        <v>0</v>
      </c>
      <c r="BI121" s="180">
        <f>IF(N121="nulová",J121,0)</f>
        <v>0</v>
      </c>
      <c r="BJ121" s="17" t="s">
        <v>81</v>
      </c>
      <c r="BK121" s="180">
        <f>ROUND(I121*H121,2)</f>
        <v>0</v>
      </c>
      <c r="BL121" s="17" t="s">
        <v>126</v>
      </c>
      <c r="BM121" s="179" t="s">
        <v>222</v>
      </c>
    </row>
    <row r="122" spans="1:65" s="2" customFormat="1" ht="16.5" customHeight="1">
      <c r="A122" s="34"/>
      <c r="B122" s="35"/>
      <c r="C122" s="193" t="s">
        <v>223</v>
      </c>
      <c r="D122" s="193" t="s">
        <v>216</v>
      </c>
      <c r="E122" s="194" t="s">
        <v>224</v>
      </c>
      <c r="F122" s="195" t="s">
        <v>225</v>
      </c>
      <c r="G122" s="196" t="s">
        <v>204</v>
      </c>
      <c r="H122" s="197">
        <v>0.82099999999999995</v>
      </c>
      <c r="I122" s="198"/>
      <c r="J122" s="199">
        <f>ROUND(I122*H122,2)</f>
        <v>0</v>
      </c>
      <c r="K122" s="195" t="s">
        <v>125</v>
      </c>
      <c r="L122" s="200"/>
      <c r="M122" s="201" t="s">
        <v>19</v>
      </c>
      <c r="N122" s="202" t="s">
        <v>47</v>
      </c>
      <c r="O122" s="64"/>
      <c r="P122" s="177">
        <f>O122*H122</f>
        <v>0</v>
      </c>
      <c r="Q122" s="177">
        <v>0</v>
      </c>
      <c r="R122" s="177">
        <f>Q122*H122</f>
        <v>0</v>
      </c>
      <c r="S122" s="177">
        <v>0</v>
      </c>
      <c r="T122" s="17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9" t="s">
        <v>160</v>
      </c>
      <c r="AT122" s="179" t="s">
        <v>216</v>
      </c>
      <c r="AU122" s="179" t="s">
        <v>83</v>
      </c>
      <c r="AY122" s="17" t="s">
        <v>118</v>
      </c>
      <c r="BE122" s="180">
        <f>IF(N122="základní",J122,0)</f>
        <v>0</v>
      </c>
      <c r="BF122" s="180">
        <f>IF(N122="snížená",J122,0)</f>
        <v>0</v>
      </c>
      <c r="BG122" s="180">
        <f>IF(N122="zákl. přenesená",J122,0)</f>
        <v>0</v>
      </c>
      <c r="BH122" s="180">
        <f>IF(N122="sníž. přenesená",J122,0)</f>
        <v>0</v>
      </c>
      <c r="BI122" s="180">
        <f>IF(N122="nulová",J122,0)</f>
        <v>0</v>
      </c>
      <c r="BJ122" s="17" t="s">
        <v>81</v>
      </c>
      <c r="BK122" s="180">
        <f>ROUND(I122*H122,2)</f>
        <v>0</v>
      </c>
      <c r="BL122" s="17" t="s">
        <v>126</v>
      </c>
      <c r="BM122" s="179" t="s">
        <v>226</v>
      </c>
    </row>
    <row r="123" spans="1:65" s="12" customFormat="1" ht="25.9" customHeight="1">
      <c r="B123" s="152"/>
      <c r="C123" s="153"/>
      <c r="D123" s="154" t="s">
        <v>75</v>
      </c>
      <c r="E123" s="155" t="s">
        <v>227</v>
      </c>
      <c r="F123" s="155" t="s">
        <v>228</v>
      </c>
      <c r="G123" s="153"/>
      <c r="H123" s="153"/>
      <c r="I123" s="156"/>
      <c r="J123" s="157">
        <f>BK123</f>
        <v>0</v>
      </c>
      <c r="K123" s="153"/>
      <c r="L123" s="158"/>
      <c r="M123" s="159"/>
      <c r="N123" s="160"/>
      <c r="O123" s="160"/>
      <c r="P123" s="161">
        <f>P124+P132+P166+P174+P193</f>
        <v>0</v>
      </c>
      <c r="Q123" s="160"/>
      <c r="R123" s="161">
        <f>R124+R132+R166+R174+R193</f>
        <v>2.9468710999999996</v>
      </c>
      <c r="S123" s="160"/>
      <c r="T123" s="162">
        <f>T124+T132+T166+T174+T193</f>
        <v>0</v>
      </c>
      <c r="AR123" s="163" t="s">
        <v>83</v>
      </c>
      <c r="AT123" s="164" t="s">
        <v>75</v>
      </c>
      <c r="AU123" s="164" t="s">
        <v>76</v>
      </c>
      <c r="AY123" s="163" t="s">
        <v>118</v>
      </c>
      <c r="BK123" s="165">
        <f>BK124+BK132+BK166+BK174+BK193</f>
        <v>0</v>
      </c>
    </row>
    <row r="124" spans="1:65" s="12" customFormat="1" ht="22.9" customHeight="1">
      <c r="B124" s="152"/>
      <c r="C124" s="153"/>
      <c r="D124" s="154" t="s">
        <v>75</v>
      </c>
      <c r="E124" s="166" t="s">
        <v>229</v>
      </c>
      <c r="F124" s="166" t="s">
        <v>230</v>
      </c>
      <c r="G124" s="153"/>
      <c r="H124" s="153"/>
      <c r="I124" s="156"/>
      <c r="J124" s="167">
        <f>BK124</f>
        <v>0</v>
      </c>
      <c r="K124" s="153"/>
      <c r="L124" s="158"/>
      <c r="M124" s="159"/>
      <c r="N124" s="160"/>
      <c r="O124" s="160"/>
      <c r="P124" s="161">
        <f>SUM(P125:P131)</f>
        <v>0</v>
      </c>
      <c r="Q124" s="160"/>
      <c r="R124" s="161">
        <f>SUM(R125:R131)</f>
        <v>4.8770000000000001E-2</v>
      </c>
      <c r="S124" s="160"/>
      <c r="T124" s="162">
        <f>SUM(T125:T131)</f>
        <v>0</v>
      </c>
      <c r="AR124" s="163" t="s">
        <v>83</v>
      </c>
      <c r="AT124" s="164" t="s">
        <v>75</v>
      </c>
      <c r="AU124" s="164" t="s">
        <v>81</v>
      </c>
      <c r="AY124" s="163" t="s">
        <v>118</v>
      </c>
      <c r="BK124" s="165">
        <f>SUM(BK125:BK131)</f>
        <v>0</v>
      </c>
    </row>
    <row r="125" spans="1:65" s="2" customFormat="1" ht="21.75" customHeight="1">
      <c r="A125" s="34"/>
      <c r="B125" s="35"/>
      <c r="C125" s="168" t="s">
        <v>231</v>
      </c>
      <c r="D125" s="168" t="s">
        <v>121</v>
      </c>
      <c r="E125" s="169" t="s">
        <v>232</v>
      </c>
      <c r="F125" s="170" t="s">
        <v>233</v>
      </c>
      <c r="G125" s="171" t="s">
        <v>172</v>
      </c>
      <c r="H125" s="172">
        <v>1</v>
      </c>
      <c r="I125" s="173"/>
      <c r="J125" s="174">
        <f t="shared" ref="J125:J131" si="10">ROUND(I125*H125,2)</f>
        <v>0</v>
      </c>
      <c r="K125" s="170" t="s">
        <v>125</v>
      </c>
      <c r="L125" s="39"/>
      <c r="M125" s="175" t="s">
        <v>19</v>
      </c>
      <c r="N125" s="176" t="s">
        <v>47</v>
      </c>
      <c r="O125" s="64"/>
      <c r="P125" s="177">
        <f t="shared" ref="P125:P131" si="11">O125*H125</f>
        <v>0</v>
      </c>
      <c r="Q125" s="177">
        <v>2.5999999999999998E-4</v>
      </c>
      <c r="R125" s="177">
        <f t="shared" ref="R125:R131" si="12">Q125*H125</f>
        <v>2.5999999999999998E-4</v>
      </c>
      <c r="S125" s="177">
        <v>0</v>
      </c>
      <c r="T125" s="178">
        <f t="shared" ref="T125:T131" si="13"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79" t="s">
        <v>195</v>
      </c>
      <c r="AT125" s="179" t="s">
        <v>121</v>
      </c>
      <c r="AU125" s="179" t="s">
        <v>83</v>
      </c>
      <c r="AY125" s="17" t="s">
        <v>118</v>
      </c>
      <c r="BE125" s="180">
        <f t="shared" ref="BE125:BE131" si="14">IF(N125="základní",J125,0)</f>
        <v>0</v>
      </c>
      <c r="BF125" s="180">
        <f t="shared" ref="BF125:BF131" si="15">IF(N125="snížená",J125,0)</f>
        <v>0</v>
      </c>
      <c r="BG125" s="180">
        <f t="shared" ref="BG125:BG131" si="16">IF(N125="zákl. přenesená",J125,0)</f>
        <v>0</v>
      </c>
      <c r="BH125" s="180">
        <f t="shared" ref="BH125:BH131" si="17">IF(N125="sníž. přenesená",J125,0)</f>
        <v>0</v>
      </c>
      <c r="BI125" s="180">
        <f t="shared" ref="BI125:BI131" si="18">IF(N125="nulová",J125,0)</f>
        <v>0</v>
      </c>
      <c r="BJ125" s="17" t="s">
        <v>81</v>
      </c>
      <c r="BK125" s="180">
        <f t="shared" ref="BK125:BK131" si="19">ROUND(I125*H125,2)</f>
        <v>0</v>
      </c>
      <c r="BL125" s="17" t="s">
        <v>195</v>
      </c>
      <c r="BM125" s="179" t="s">
        <v>234</v>
      </c>
    </row>
    <row r="126" spans="1:65" s="2" customFormat="1" ht="24">
      <c r="A126" s="34"/>
      <c r="B126" s="35"/>
      <c r="C126" s="168" t="s">
        <v>235</v>
      </c>
      <c r="D126" s="168" t="s">
        <v>121</v>
      </c>
      <c r="E126" s="169" t="s">
        <v>236</v>
      </c>
      <c r="F126" s="170" t="s">
        <v>237</v>
      </c>
      <c r="G126" s="171" t="s">
        <v>238</v>
      </c>
      <c r="H126" s="172">
        <v>1</v>
      </c>
      <c r="I126" s="173"/>
      <c r="J126" s="174">
        <f t="shared" si="10"/>
        <v>0</v>
      </c>
      <c r="K126" s="170" t="s">
        <v>125</v>
      </c>
      <c r="L126" s="39"/>
      <c r="M126" s="175" t="s">
        <v>19</v>
      </c>
      <c r="N126" s="176" t="s">
        <v>47</v>
      </c>
      <c r="O126" s="64"/>
      <c r="P126" s="177">
        <f t="shared" si="11"/>
        <v>0</v>
      </c>
      <c r="Q126" s="177">
        <v>2.7E-4</v>
      </c>
      <c r="R126" s="177">
        <f t="shared" si="12"/>
        <v>2.7E-4</v>
      </c>
      <c r="S126" s="177">
        <v>0</v>
      </c>
      <c r="T126" s="178">
        <f t="shared" si="1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9" t="s">
        <v>195</v>
      </c>
      <c r="AT126" s="179" t="s">
        <v>121</v>
      </c>
      <c r="AU126" s="179" t="s">
        <v>83</v>
      </c>
      <c r="AY126" s="17" t="s">
        <v>118</v>
      </c>
      <c r="BE126" s="180">
        <f t="shared" si="14"/>
        <v>0</v>
      </c>
      <c r="BF126" s="180">
        <f t="shared" si="15"/>
        <v>0</v>
      </c>
      <c r="BG126" s="180">
        <f t="shared" si="16"/>
        <v>0</v>
      </c>
      <c r="BH126" s="180">
        <f t="shared" si="17"/>
        <v>0</v>
      </c>
      <c r="BI126" s="180">
        <f t="shared" si="18"/>
        <v>0</v>
      </c>
      <c r="BJ126" s="17" t="s">
        <v>81</v>
      </c>
      <c r="BK126" s="180">
        <f t="shared" si="19"/>
        <v>0</v>
      </c>
      <c r="BL126" s="17" t="s">
        <v>195</v>
      </c>
      <c r="BM126" s="179" t="s">
        <v>239</v>
      </c>
    </row>
    <row r="127" spans="1:65" s="2" customFormat="1" ht="16.5" customHeight="1">
      <c r="A127" s="34"/>
      <c r="B127" s="35"/>
      <c r="C127" s="168" t="s">
        <v>240</v>
      </c>
      <c r="D127" s="168" t="s">
        <v>121</v>
      </c>
      <c r="E127" s="169" t="s">
        <v>241</v>
      </c>
      <c r="F127" s="170" t="s">
        <v>242</v>
      </c>
      <c r="G127" s="171" t="s">
        <v>172</v>
      </c>
      <c r="H127" s="172">
        <v>1</v>
      </c>
      <c r="I127" s="173"/>
      <c r="J127" s="174">
        <f t="shared" si="10"/>
        <v>0</v>
      </c>
      <c r="K127" s="170" t="s">
        <v>125</v>
      </c>
      <c r="L127" s="39"/>
      <c r="M127" s="175" t="s">
        <v>19</v>
      </c>
      <c r="N127" s="176" t="s">
        <v>47</v>
      </c>
      <c r="O127" s="64"/>
      <c r="P127" s="177">
        <f t="shared" si="11"/>
        <v>0</v>
      </c>
      <c r="Q127" s="177">
        <v>2.4000000000000001E-4</v>
      </c>
      <c r="R127" s="177">
        <f t="shared" si="12"/>
        <v>2.4000000000000001E-4</v>
      </c>
      <c r="S127" s="177">
        <v>0</v>
      </c>
      <c r="T127" s="178">
        <f t="shared" si="1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9" t="s">
        <v>195</v>
      </c>
      <c r="AT127" s="179" t="s">
        <v>121</v>
      </c>
      <c r="AU127" s="179" t="s">
        <v>83</v>
      </c>
      <c r="AY127" s="17" t="s">
        <v>118</v>
      </c>
      <c r="BE127" s="180">
        <f t="shared" si="14"/>
        <v>0</v>
      </c>
      <c r="BF127" s="180">
        <f t="shared" si="15"/>
        <v>0</v>
      </c>
      <c r="BG127" s="180">
        <f t="shared" si="16"/>
        <v>0</v>
      </c>
      <c r="BH127" s="180">
        <f t="shared" si="17"/>
        <v>0</v>
      </c>
      <c r="BI127" s="180">
        <f t="shared" si="18"/>
        <v>0</v>
      </c>
      <c r="BJ127" s="17" t="s">
        <v>81</v>
      </c>
      <c r="BK127" s="180">
        <f t="shared" si="19"/>
        <v>0</v>
      </c>
      <c r="BL127" s="17" t="s">
        <v>195</v>
      </c>
      <c r="BM127" s="179" t="s">
        <v>243</v>
      </c>
    </row>
    <row r="128" spans="1:65" s="2" customFormat="1" ht="24">
      <c r="A128" s="34"/>
      <c r="B128" s="35"/>
      <c r="C128" s="168" t="s">
        <v>244</v>
      </c>
      <c r="D128" s="168" t="s">
        <v>121</v>
      </c>
      <c r="E128" s="169" t="s">
        <v>245</v>
      </c>
      <c r="F128" s="170" t="s">
        <v>246</v>
      </c>
      <c r="G128" s="171" t="s">
        <v>172</v>
      </c>
      <c r="H128" s="172">
        <v>1</v>
      </c>
      <c r="I128" s="173"/>
      <c r="J128" s="174">
        <f t="shared" si="10"/>
        <v>0</v>
      </c>
      <c r="K128" s="170" t="s">
        <v>125</v>
      </c>
      <c r="L128" s="39"/>
      <c r="M128" s="175" t="s">
        <v>19</v>
      </c>
      <c r="N128" s="176" t="s">
        <v>47</v>
      </c>
      <c r="O128" s="64"/>
      <c r="P128" s="177">
        <f t="shared" si="11"/>
        <v>0</v>
      </c>
      <c r="Q128" s="177">
        <v>4.7840000000000001E-2</v>
      </c>
      <c r="R128" s="177">
        <f t="shared" si="12"/>
        <v>4.7840000000000001E-2</v>
      </c>
      <c r="S128" s="177">
        <v>0</v>
      </c>
      <c r="T128" s="178">
        <f t="shared" si="1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9" t="s">
        <v>195</v>
      </c>
      <c r="AT128" s="179" t="s">
        <v>121</v>
      </c>
      <c r="AU128" s="179" t="s">
        <v>83</v>
      </c>
      <c r="AY128" s="17" t="s">
        <v>118</v>
      </c>
      <c r="BE128" s="180">
        <f t="shared" si="14"/>
        <v>0</v>
      </c>
      <c r="BF128" s="180">
        <f t="shared" si="15"/>
        <v>0</v>
      </c>
      <c r="BG128" s="180">
        <f t="shared" si="16"/>
        <v>0</v>
      </c>
      <c r="BH128" s="180">
        <f t="shared" si="17"/>
        <v>0</v>
      </c>
      <c r="BI128" s="180">
        <f t="shared" si="18"/>
        <v>0</v>
      </c>
      <c r="BJ128" s="17" t="s">
        <v>81</v>
      </c>
      <c r="BK128" s="180">
        <f t="shared" si="19"/>
        <v>0</v>
      </c>
      <c r="BL128" s="17" t="s">
        <v>195</v>
      </c>
      <c r="BM128" s="179" t="s">
        <v>247</v>
      </c>
    </row>
    <row r="129" spans="1:65" s="2" customFormat="1" ht="16.5" customHeight="1">
      <c r="A129" s="34"/>
      <c r="B129" s="35"/>
      <c r="C129" s="168" t="s">
        <v>248</v>
      </c>
      <c r="D129" s="168" t="s">
        <v>121</v>
      </c>
      <c r="E129" s="169" t="s">
        <v>249</v>
      </c>
      <c r="F129" s="170" t="s">
        <v>250</v>
      </c>
      <c r="G129" s="171" t="s">
        <v>172</v>
      </c>
      <c r="H129" s="172">
        <v>2</v>
      </c>
      <c r="I129" s="173"/>
      <c r="J129" s="174">
        <f t="shared" si="10"/>
        <v>0</v>
      </c>
      <c r="K129" s="170" t="s">
        <v>125</v>
      </c>
      <c r="L129" s="39"/>
      <c r="M129" s="175" t="s">
        <v>19</v>
      </c>
      <c r="N129" s="176" t="s">
        <v>47</v>
      </c>
      <c r="O129" s="64"/>
      <c r="P129" s="177">
        <f t="shared" si="11"/>
        <v>0</v>
      </c>
      <c r="Q129" s="177">
        <v>8.0000000000000007E-5</v>
      </c>
      <c r="R129" s="177">
        <f t="shared" si="12"/>
        <v>1.6000000000000001E-4</v>
      </c>
      <c r="S129" s="177">
        <v>0</v>
      </c>
      <c r="T129" s="178">
        <f t="shared" si="1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9" t="s">
        <v>195</v>
      </c>
      <c r="AT129" s="179" t="s">
        <v>121</v>
      </c>
      <c r="AU129" s="179" t="s">
        <v>83</v>
      </c>
      <c r="AY129" s="17" t="s">
        <v>118</v>
      </c>
      <c r="BE129" s="180">
        <f t="shared" si="14"/>
        <v>0</v>
      </c>
      <c r="BF129" s="180">
        <f t="shared" si="15"/>
        <v>0</v>
      </c>
      <c r="BG129" s="180">
        <f t="shared" si="16"/>
        <v>0</v>
      </c>
      <c r="BH129" s="180">
        <f t="shared" si="17"/>
        <v>0</v>
      </c>
      <c r="BI129" s="180">
        <f t="shared" si="18"/>
        <v>0</v>
      </c>
      <c r="BJ129" s="17" t="s">
        <v>81</v>
      </c>
      <c r="BK129" s="180">
        <f t="shared" si="19"/>
        <v>0</v>
      </c>
      <c r="BL129" s="17" t="s">
        <v>195</v>
      </c>
      <c r="BM129" s="179" t="s">
        <v>251</v>
      </c>
    </row>
    <row r="130" spans="1:65" s="2" customFormat="1" ht="16.5" customHeight="1">
      <c r="A130" s="34"/>
      <c r="B130" s="35"/>
      <c r="C130" s="168" t="s">
        <v>252</v>
      </c>
      <c r="D130" s="168" t="s">
        <v>121</v>
      </c>
      <c r="E130" s="169" t="s">
        <v>253</v>
      </c>
      <c r="F130" s="170" t="s">
        <v>254</v>
      </c>
      <c r="G130" s="171" t="s">
        <v>172</v>
      </c>
      <c r="H130" s="172">
        <v>2</v>
      </c>
      <c r="I130" s="173"/>
      <c r="J130" s="174">
        <f t="shared" si="10"/>
        <v>0</v>
      </c>
      <c r="K130" s="170" t="s">
        <v>125</v>
      </c>
      <c r="L130" s="39"/>
      <c r="M130" s="175" t="s">
        <v>19</v>
      </c>
      <c r="N130" s="176" t="s">
        <v>47</v>
      </c>
      <c r="O130" s="64"/>
      <c r="P130" s="177">
        <f t="shared" si="11"/>
        <v>0</v>
      </c>
      <c r="Q130" s="177">
        <v>0</v>
      </c>
      <c r="R130" s="177">
        <f t="shared" si="12"/>
        <v>0</v>
      </c>
      <c r="S130" s="177">
        <v>0</v>
      </c>
      <c r="T130" s="178">
        <f t="shared" si="1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9" t="s">
        <v>195</v>
      </c>
      <c r="AT130" s="179" t="s">
        <v>121</v>
      </c>
      <c r="AU130" s="179" t="s">
        <v>83</v>
      </c>
      <c r="AY130" s="17" t="s">
        <v>118</v>
      </c>
      <c r="BE130" s="180">
        <f t="shared" si="14"/>
        <v>0</v>
      </c>
      <c r="BF130" s="180">
        <f t="shared" si="15"/>
        <v>0</v>
      </c>
      <c r="BG130" s="180">
        <f t="shared" si="16"/>
        <v>0</v>
      </c>
      <c r="BH130" s="180">
        <f t="shared" si="17"/>
        <v>0</v>
      </c>
      <c r="BI130" s="180">
        <f t="shared" si="18"/>
        <v>0</v>
      </c>
      <c r="BJ130" s="17" t="s">
        <v>81</v>
      </c>
      <c r="BK130" s="180">
        <f t="shared" si="19"/>
        <v>0</v>
      </c>
      <c r="BL130" s="17" t="s">
        <v>195</v>
      </c>
      <c r="BM130" s="179" t="s">
        <v>255</v>
      </c>
    </row>
    <row r="131" spans="1:65" s="2" customFormat="1" ht="24">
      <c r="A131" s="34"/>
      <c r="B131" s="35"/>
      <c r="C131" s="168" t="s">
        <v>256</v>
      </c>
      <c r="D131" s="168" t="s">
        <v>121</v>
      </c>
      <c r="E131" s="169" t="s">
        <v>257</v>
      </c>
      <c r="F131" s="170" t="s">
        <v>258</v>
      </c>
      <c r="G131" s="171" t="s">
        <v>204</v>
      </c>
      <c r="H131" s="172">
        <v>4.9000000000000002E-2</v>
      </c>
      <c r="I131" s="173"/>
      <c r="J131" s="174">
        <f t="shared" si="10"/>
        <v>0</v>
      </c>
      <c r="K131" s="170" t="s">
        <v>125</v>
      </c>
      <c r="L131" s="39"/>
      <c r="M131" s="175" t="s">
        <v>19</v>
      </c>
      <c r="N131" s="176" t="s">
        <v>47</v>
      </c>
      <c r="O131" s="64"/>
      <c r="P131" s="177">
        <f t="shared" si="11"/>
        <v>0</v>
      </c>
      <c r="Q131" s="177">
        <v>0</v>
      </c>
      <c r="R131" s="177">
        <f t="shared" si="12"/>
        <v>0</v>
      </c>
      <c r="S131" s="177">
        <v>0</v>
      </c>
      <c r="T131" s="178">
        <f t="shared" si="1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9" t="s">
        <v>195</v>
      </c>
      <c r="AT131" s="179" t="s">
        <v>121</v>
      </c>
      <c r="AU131" s="179" t="s">
        <v>83</v>
      </c>
      <c r="AY131" s="17" t="s">
        <v>118</v>
      </c>
      <c r="BE131" s="180">
        <f t="shared" si="14"/>
        <v>0</v>
      </c>
      <c r="BF131" s="180">
        <f t="shared" si="15"/>
        <v>0</v>
      </c>
      <c r="BG131" s="180">
        <f t="shared" si="16"/>
        <v>0</v>
      </c>
      <c r="BH131" s="180">
        <f t="shared" si="17"/>
        <v>0</v>
      </c>
      <c r="BI131" s="180">
        <f t="shared" si="18"/>
        <v>0</v>
      </c>
      <c r="BJ131" s="17" t="s">
        <v>81</v>
      </c>
      <c r="BK131" s="180">
        <f t="shared" si="19"/>
        <v>0</v>
      </c>
      <c r="BL131" s="17" t="s">
        <v>195</v>
      </c>
      <c r="BM131" s="179" t="s">
        <v>259</v>
      </c>
    </row>
    <row r="132" spans="1:65" s="12" customFormat="1" ht="22.9" customHeight="1">
      <c r="B132" s="152"/>
      <c r="C132" s="153"/>
      <c r="D132" s="154" t="s">
        <v>75</v>
      </c>
      <c r="E132" s="166" t="s">
        <v>260</v>
      </c>
      <c r="F132" s="166" t="s">
        <v>261</v>
      </c>
      <c r="G132" s="153"/>
      <c r="H132" s="153"/>
      <c r="I132" s="156"/>
      <c r="J132" s="167">
        <f>BK132</f>
        <v>0</v>
      </c>
      <c r="K132" s="153"/>
      <c r="L132" s="158"/>
      <c r="M132" s="159"/>
      <c r="N132" s="160"/>
      <c r="O132" s="160"/>
      <c r="P132" s="161">
        <f>SUM(P133:P165)</f>
        <v>0</v>
      </c>
      <c r="Q132" s="160"/>
      <c r="R132" s="161">
        <f>SUM(R133:R165)</f>
        <v>0.15571059999999998</v>
      </c>
      <c r="S132" s="160"/>
      <c r="T132" s="162">
        <f>SUM(T133:T165)</f>
        <v>0</v>
      </c>
      <c r="AR132" s="163" t="s">
        <v>83</v>
      </c>
      <c r="AT132" s="164" t="s">
        <v>75</v>
      </c>
      <c r="AU132" s="164" t="s">
        <v>81</v>
      </c>
      <c r="AY132" s="163" t="s">
        <v>118</v>
      </c>
      <c r="BK132" s="165">
        <f>SUM(BK133:BK165)</f>
        <v>0</v>
      </c>
    </row>
    <row r="133" spans="1:65" s="2" customFormat="1" ht="24">
      <c r="A133" s="34"/>
      <c r="B133" s="35"/>
      <c r="C133" s="168" t="s">
        <v>262</v>
      </c>
      <c r="D133" s="168" t="s">
        <v>121</v>
      </c>
      <c r="E133" s="169" t="s">
        <v>263</v>
      </c>
      <c r="F133" s="170" t="s">
        <v>264</v>
      </c>
      <c r="G133" s="171" t="s">
        <v>186</v>
      </c>
      <c r="H133" s="172">
        <v>98</v>
      </c>
      <c r="I133" s="173"/>
      <c r="J133" s="174">
        <f>ROUND(I133*H133,2)</f>
        <v>0</v>
      </c>
      <c r="K133" s="170" t="s">
        <v>125</v>
      </c>
      <c r="L133" s="39"/>
      <c r="M133" s="175" t="s">
        <v>19</v>
      </c>
      <c r="N133" s="176" t="s">
        <v>47</v>
      </c>
      <c r="O133" s="64"/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9" t="s">
        <v>195</v>
      </c>
      <c r="AT133" s="179" t="s">
        <v>121</v>
      </c>
      <c r="AU133" s="179" t="s">
        <v>83</v>
      </c>
      <c r="AY133" s="17" t="s">
        <v>118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7" t="s">
        <v>81</v>
      </c>
      <c r="BK133" s="180">
        <f>ROUND(I133*H133,2)</f>
        <v>0</v>
      </c>
      <c r="BL133" s="17" t="s">
        <v>195</v>
      </c>
      <c r="BM133" s="179" t="s">
        <v>265</v>
      </c>
    </row>
    <row r="134" spans="1:65" s="2" customFormat="1" ht="16.5" customHeight="1">
      <c r="A134" s="34"/>
      <c r="B134" s="35"/>
      <c r="C134" s="193" t="s">
        <v>266</v>
      </c>
      <c r="D134" s="193" t="s">
        <v>216</v>
      </c>
      <c r="E134" s="194" t="s">
        <v>267</v>
      </c>
      <c r="F134" s="195" t="s">
        <v>268</v>
      </c>
      <c r="G134" s="196" t="s">
        <v>186</v>
      </c>
      <c r="H134" s="197">
        <v>43.7</v>
      </c>
      <c r="I134" s="198"/>
      <c r="J134" s="199">
        <f>ROUND(I134*H134,2)</f>
        <v>0</v>
      </c>
      <c r="K134" s="195" t="s">
        <v>125</v>
      </c>
      <c r="L134" s="200"/>
      <c r="M134" s="201" t="s">
        <v>19</v>
      </c>
      <c r="N134" s="202" t="s">
        <v>47</v>
      </c>
      <c r="O134" s="64"/>
      <c r="P134" s="177">
        <f>O134*H134</f>
        <v>0</v>
      </c>
      <c r="Q134" s="177">
        <v>1E-4</v>
      </c>
      <c r="R134" s="177">
        <f>Q134*H134</f>
        <v>4.3700000000000006E-3</v>
      </c>
      <c r="S134" s="177">
        <v>0</v>
      </c>
      <c r="T134" s="17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9" t="s">
        <v>269</v>
      </c>
      <c r="AT134" s="179" t="s">
        <v>216</v>
      </c>
      <c r="AU134" s="179" t="s">
        <v>83</v>
      </c>
      <c r="AY134" s="17" t="s">
        <v>118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7" t="s">
        <v>81</v>
      </c>
      <c r="BK134" s="180">
        <f>ROUND(I134*H134,2)</f>
        <v>0</v>
      </c>
      <c r="BL134" s="17" t="s">
        <v>195</v>
      </c>
      <c r="BM134" s="179" t="s">
        <v>270</v>
      </c>
    </row>
    <row r="135" spans="1:65" s="13" customFormat="1" ht="11.25">
      <c r="B135" s="181"/>
      <c r="C135" s="182"/>
      <c r="D135" s="183" t="s">
        <v>128</v>
      </c>
      <c r="E135" s="182"/>
      <c r="F135" s="185" t="s">
        <v>271</v>
      </c>
      <c r="G135" s="182"/>
      <c r="H135" s="186">
        <v>43.7</v>
      </c>
      <c r="I135" s="187"/>
      <c r="J135" s="182"/>
      <c r="K135" s="182"/>
      <c r="L135" s="188"/>
      <c r="M135" s="189"/>
      <c r="N135" s="190"/>
      <c r="O135" s="190"/>
      <c r="P135" s="190"/>
      <c r="Q135" s="190"/>
      <c r="R135" s="190"/>
      <c r="S135" s="190"/>
      <c r="T135" s="191"/>
      <c r="AT135" s="192" t="s">
        <v>128</v>
      </c>
      <c r="AU135" s="192" t="s">
        <v>83</v>
      </c>
      <c r="AV135" s="13" t="s">
        <v>83</v>
      </c>
      <c r="AW135" s="13" t="s">
        <v>4</v>
      </c>
      <c r="AX135" s="13" t="s">
        <v>81</v>
      </c>
      <c r="AY135" s="192" t="s">
        <v>118</v>
      </c>
    </row>
    <row r="136" spans="1:65" s="2" customFormat="1" ht="16.5" customHeight="1">
      <c r="A136" s="34"/>
      <c r="B136" s="35"/>
      <c r="C136" s="193" t="s">
        <v>269</v>
      </c>
      <c r="D136" s="193" t="s">
        <v>216</v>
      </c>
      <c r="E136" s="194" t="s">
        <v>272</v>
      </c>
      <c r="F136" s="195" t="s">
        <v>273</v>
      </c>
      <c r="G136" s="196" t="s">
        <v>186</v>
      </c>
      <c r="H136" s="197">
        <v>69</v>
      </c>
      <c r="I136" s="198"/>
      <c r="J136" s="199">
        <f>ROUND(I136*H136,2)</f>
        <v>0</v>
      </c>
      <c r="K136" s="195" t="s">
        <v>125</v>
      </c>
      <c r="L136" s="200"/>
      <c r="M136" s="201" t="s">
        <v>19</v>
      </c>
      <c r="N136" s="202" t="s">
        <v>47</v>
      </c>
      <c r="O136" s="64"/>
      <c r="P136" s="177">
        <f>O136*H136</f>
        <v>0</v>
      </c>
      <c r="Q136" s="177">
        <v>2.0000000000000001E-4</v>
      </c>
      <c r="R136" s="177">
        <f>Q136*H136</f>
        <v>1.3800000000000002E-2</v>
      </c>
      <c r="S136" s="177">
        <v>0</v>
      </c>
      <c r="T136" s="17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9" t="s">
        <v>269</v>
      </c>
      <c r="AT136" s="179" t="s">
        <v>216</v>
      </c>
      <c r="AU136" s="179" t="s">
        <v>83</v>
      </c>
      <c r="AY136" s="17" t="s">
        <v>118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7" t="s">
        <v>81</v>
      </c>
      <c r="BK136" s="180">
        <f>ROUND(I136*H136,2)</f>
        <v>0</v>
      </c>
      <c r="BL136" s="17" t="s">
        <v>195</v>
      </c>
      <c r="BM136" s="179" t="s">
        <v>274</v>
      </c>
    </row>
    <row r="137" spans="1:65" s="13" customFormat="1" ht="11.25">
      <c r="B137" s="181"/>
      <c r="C137" s="182"/>
      <c r="D137" s="183" t="s">
        <v>128</v>
      </c>
      <c r="E137" s="182"/>
      <c r="F137" s="185" t="s">
        <v>275</v>
      </c>
      <c r="G137" s="182"/>
      <c r="H137" s="186">
        <v>69</v>
      </c>
      <c r="I137" s="187"/>
      <c r="J137" s="182"/>
      <c r="K137" s="182"/>
      <c r="L137" s="188"/>
      <c r="M137" s="189"/>
      <c r="N137" s="190"/>
      <c r="O137" s="190"/>
      <c r="P137" s="190"/>
      <c r="Q137" s="190"/>
      <c r="R137" s="190"/>
      <c r="S137" s="190"/>
      <c r="T137" s="191"/>
      <c r="AT137" s="192" t="s">
        <v>128</v>
      </c>
      <c r="AU137" s="192" t="s">
        <v>83</v>
      </c>
      <c r="AV137" s="13" t="s">
        <v>83</v>
      </c>
      <c r="AW137" s="13" t="s">
        <v>4</v>
      </c>
      <c r="AX137" s="13" t="s">
        <v>81</v>
      </c>
      <c r="AY137" s="192" t="s">
        <v>118</v>
      </c>
    </row>
    <row r="138" spans="1:65" s="2" customFormat="1" ht="24">
      <c r="A138" s="34"/>
      <c r="B138" s="35"/>
      <c r="C138" s="168" t="s">
        <v>276</v>
      </c>
      <c r="D138" s="168" t="s">
        <v>121</v>
      </c>
      <c r="E138" s="169" t="s">
        <v>277</v>
      </c>
      <c r="F138" s="170" t="s">
        <v>278</v>
      </c>
      <c r="G138" s="171" t="s">
        <v>172</v>
      </c>
      <c r="H138" s="172">
        <v>15</v>
      </c>
      <c r="I138" s="173"/>
      <c r="J138" s="174">
        <f t="shared" ref="J138:J143" si="20">ROUND(I138*H138,2)</f>
        <v>0</v>
      </c>
      <c r="K138" s="170" t="s">
        <v>125</v>
      </c>
      <c r="L138" s="39"/>
      <c r="M138" s="175" t="s">
        <v>19</v>
      </c>
      <c r="N138" s="176" t="s">
        <v>47</v>
      </c>
      <c r="O138" s="64"/>
      <c r="P138" s="177">
        <f t="shared" ref="P138:P143" si="21">O138*H138</f>
        <v>0</v>
      </c>
      <c r="Q138" s="177">
        <v>0</v>
      </c>
      <c r="R138" s="177">
        <f t="shared" ref="R138:R143" si="22">Q138*H138</f>
        <v>0</v>
      </c>
      <c r="S138" s="177">
        <v>0</v>
      </c>
      <c r="T138" s="178">
        <f t="shared" ref="T138:T143" si="23"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9" t="s">
        <v>195</v>
      </c>
      <c r="AT138" s="179" t="s">
        <v>121</v>
      </c>
      <c r="AU138" s="179" t="s">
        <v>83</v>
      </c>
      <c r="AY138" s="17" t="s">
        <v>118</v>
      </c>
      <c r="BE138" s="180">
        <f t="shared" ref="BE138:BE143" si="24">IF(N138="základní",J138,0)</f>
        <v>0</v>
      </c>
      <c r="BF138" s="180">
        <f t="shared" ref="BF138:BF143" si="25">IF(N138="snížená",J138,0)</f>
        <v>0</v>
      </c>
      <c r="BG138" s="180">
        <f t="shared" ref="BG138:BG143" si="26">IF(N138="zákl. přenesená",J138,0)</f>
        <v>0</v>
      </c>
      <c r="BH138" s="180">
        <f t="shared" ref="BH138:BH143" si="27">IF(N138="sníž. přenesená",J138,0)</f>
        <v>0</v>
      </c>
      <c r="BI138" s="180">
        <f t="shared" ref="BI138:BI143" si="28">IF(N138="nulová",J138,0)</f>
        <v>0</v>
      </c>
      <c r="BJ138" s="17" t="s">
        <v>81</v>
      </c>
      <c r="BK138" s="180">
        <f t="shared" ref="BK138:BK143" si="29">ROUND(I138*H138,2)</f>
        <v>0</v>
      </c>
      <c r="BL138" s="17" t="s">
        <v>195</v>
      </c>
      <c r="BM138" s="179" t="s">
        <v>279</v>
      </c>
    </row>
    <row r="139" spans="1:65" s="2" customFormat="1" ht="16.5" customHeight="1">
      <c r="A139" s="34"/>
      <c r="B139" s="35"/>
      <c r="C139" s="193" t="s">
        <v>280</v>
      </c>
      <c r="D139" s="193" t="s">
        <v>216</v>
      </c>
      <c r="E139" s="194" t="s">
        <v>281</v>
      </c>
      <c r="F139" s="195" t="s">
        <v>282</v>
      </c>
      <c r="G139" s="196" t="s">
        <v>172</v>
      </c>
      <c r="H139" s="197">
        <v>15</v>
      </c>
      <c r="I139" s="198"/>
      <c r="J139" s="199">
        <f t="shared" si="20"/>
        <v>0</v>
      </c>
      <c r="K139" s="195" t="s">
        <v>125</v>
      </c>
      <c r="L139" s="200"/>
      <c r="M139" s="201" t="s">
        <v>19</v>
      </c>
      <c r="N139" s="202" t="s">
        <v>47</v>
      </c>
      <c r="O139" s="64"/>
      <c r="P139" s="177">
        <f t="shared" si="21"/>
        <v>0</v>
      </c>
      <c r="Q139" s="177">
        <v>4.0000000000000003E-5</v>
      </c>
      <c r="R139" s="177">
        <f t="shared" si="22"/>
        <v>6.0000000000000006E-4</v>
      </c>
      <c r="S139" s="177">
        <v>0</v>
      </c>
      <c r="T139" s="178">
        <f t="shared" si="2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9" t="s">
        <v>269</v>
      </c>
      <c r="AT139" s="179" t="s">
        <v>216</v>
      </c>
      <c r="AU139" s="179" t="s">
        <v>83</v>
      </c>
      <c r="AY139" s="17" t="s">
        <v>118</v>
      </c>
      <c r="BE139" s="180">
        <f t="shared" si="24"/>
        <v>0</v>
      </c>
      <c r="BF139" s="180">
        <f t="shared" si="25"/>
        <v>0</v>
      </c>
      <c r="BG139" s="180">
        <f t="shared" si="26"/>
        <v>0</v>
      </c>
      <c r="BH139" s="180">
        <f t="shared" si="27"/>
        <v>0</v>
      </c>
      <c r="BI139" s="180">
        <f t="shared" si="28"/>
        <v>0</v>
      </c>
      <c r="BJ139" s="17" t="s">
        <v>81</v>
      </c>
      <c r="BK139" s="180">
        <f t="shared" si="29"/>
        <v>0</v>
      </c>
      <c r="BL139" s="17" t="s">
        <v>195</v>
      </c>
      <c r="BM139" s="179" t="s">
        <v>283</v>
      </c>
    </row>
    <row r="140" spans="1:65" s="2" customFormat="1" ht="24">
      <c r="A140" s="34"/>
      <c r="B140" s="35"/>
      <c r="C140" s="168" t="s">
        <v>284</v>
      </c>
      <c r="D140" s="168" t="s">
        <v>121</v>
      </c>
      <c r="E140" s="169" t="s">
        <v>285</v>
      </c>
      <c r="F140" s="170" t="s">
        <v>286</v>
      </c>
      <c r="G140" s="171" t="s">
        <v>172</v>
      </c>
      <c r="H140" s="172">
        <v>12</v>
      </c>
      <c r="I140" s="173"/>
      <c r="J140" s="174">
        <f t="shared" si="20"/>
        <v>0</v>
      </c>
      <c r="K140" s="170" t="s">
        <v>125</v>
      </c>
      <c r="L140" s="39"/>
      <c r="M140" s="175" t="s">
        <v>19</v>
      </c>
      <c r="N140" s="176" t="s">
        <v>47</v>
      </c>
      <c r="O140" s="64"/>
      <c r="P140" s="177">
        <f t="shared" si="21"/>
        <v>0</v>
      </c>
      <c r="Q140" s="177">
        <v>0</v>
      </c>
      <c r="R140" s="177">
        <f t="shared" si="22"/>
        <v>0</v>
      </c>
      <c r="S140" s="177">
        <v>0</v>
      </c>
      <c r="T140" s="178">
        <f t="shared" si="2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9" t="s">
        <v>195</v>
      </c>
      <c r="AT140" s="179" t="s">
        <v>121</v>
      </c>
      <c r="AU140" s="179" t="s">
        <v>83</v>
      </c>
      <c r="AY140" s="17" t="s">
        <v>118</v>
      </c>
      <c r="BE140" s="180">
        <f t="shared" si="24"/>
        <v>0</v>
      </c>
      <c r="BF140" s="180">
        <f t="shared" si="25"/>
        <v>0</v>
      </c>
      <c r="BG140" s="180">
        <f t="shared" si="26"/>
        <v>0</v>
      </c>
      <c r="BH140" s="180">
        <f t="shared" si="27"/>
        <v>0</v>
      </c>
      <c r="BI140" s="180">
        <f t="shared" si="28"/>
        <v>0</v>
      </c>
      <c r="BJ140" s="17" t="s">
        <v>81</v>
      </c>
      <c r="BK140" s="180">
        <f t="shared" si="29"/>
        <v>0</v>
      </c>
      <c r="BL140" s="17" t="s">
        <v>195</v>
      </c>
      <c r="BM140" s="179" t="s">
        <v>287</v>
      </c>
    </row>
    <row r="141" spans="1:65" s="2" customFormat="1" ht="16.5" customHeight="1">
      <c r="A141" s="34"/>
      <c r="B141" s="35"/>
      <c r="C141" s="193" t="s">
        <v>288</v>
      </c>
      <c r="D141" s="193" t="s">
        <v>216</v>
      </c>
      <c r="E141" s="194" t="s">
        <v>289</v>
      </c>
      <c r="F141" s="195" t="s">
        <v>290</v>
      </c>
      <c r="G141" s="196" t="s">
        <v>172</v>
      </c>
      <c r="H141" s="197">
        <v>12</v>
      </c>
      <c r="I141" s="198"/>
      <c r="J141" s="199">
        <f t="shared" si="20"/>
        <v>0</v>
      </c>
      <c r="K141" s="195" t="s">
        <v>125</v>
      </c>
      <c r="L141" s="200"/>
      <c r="M141" s="201" t="s">
        <v>19</v>
      </c>
      <c r="N141" s="202" t="s">
        <v>47</v>
      </c>
      <c r="O141" s="64"/>
      <c r="P141" s="177">
        <f t="shared" si="21"/>
        <v>0</v>
      </c>
      <c r="Q141" s="177">
        <v>2.4000000000000001E-4</v>
      </c>
      <c r="R141" s="177">
        <f t="shared" si="22"/>
        <v>2.8800000000000002E-3</v>
      </c>
      <c r="S141" s="177">
        <v>0</v>
      </c>
      <c r="T141" s="178">
        <f t="shared" si="2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9" t="s">
        <v>269</v>
      </c>
      <c r="AT141" s="179" t="s">
        <v>216</v>
      </c>
      <c r="AU141" s="179" t="s">
        <v>83</v>
      </c>
      <c r="AY141" s="17" t="s">
        <v>118</v>
      </c>
      <c r="BE141" s="180">
        <f t="shared" si="24"/>
        <v>0</v>
      </c>
      <c r="BF141" s="180">
        <f t="shared" si="25"/>
        <v>0</v>
      </c>
      <c r="BG141" s="180">
        <f t="shared" si="26"/>
        <v>0</v>
      </c>
      <c r="BH141" s="180">
        <f t="shared" si="27"/>
        <v>0</v>
      </c>
      <c r="BI141" s="180">
        <f t="shared" si="28"/>
        <v>0</v>
      </c>
      <c r="BJ141" s="17" t="s">
        <v>81</v>
      </c>
      <c r="BK141" s="180">
        <f t="shared" si="29"/>
        <v>0</v>
      </c>
      <c r="BL141" s="17" t="s">
        <v>195</v>
      </c>
      <c r="BM141" s="179" t="s">
        <v>291</v>
      </c>
    </row>
    <row r="142" spans="1:65" s="2" customFormat="1" ht="24">
      <c r="A142" s="34"/>
      <c r="B142" s="35"/>
      <c r="C142" s="168" t="s">
        <v>292</v>
      </c>
      <c r="D142" s="168" t="s">
        <v>121</v>
      </c>
      <c r="E142" s="169" t="s">
        <v>293</v>
      </c>
      <c r="F142" s="170" t="s">
        <v>294</v>
      </c>
      <c r="G142" s="171" t="s">
        <v>186</v>
      </c>
      <c r="H142" s="172">
        <v>60</v>
      </c>
      <c r="I142" s="173"/>
      <c r="J142" s="174">
        <f t="shared" si="20"/>
        <v>0</v>
      </c>
      <c r="K142" s="170" t="s">
        <v>125</v>
      </c>
      <c r="L142" s="39"/>
      <c r="M142" s="175" t="s">
        <v>19</v>
      </c>
      <c r="N142" s="176" t="s">
        <v>47</v>
      </c>
      <c r="O142" s="64"/>
      <c r="P142" s="177">
        <f t="shared" si="21"/>
        <v>0</v>
      </c>
      <c r="Q142" s="177">
        <v>0</v>
      </c>
      <c r="R142" s="177">
        <f t="shared" si="22"/>
        <v>0</v>
      </c>
      <c r="S142" s="177">
        <v>0</v>
      </c>
      <c r="T142" s="178">
        <f t="shared" si="2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9" t="s">
        <v>195</v>
      </c>
      <c r="AT142" s="179" t="s">
        <v>121</v>
      </c>
      <c r="AU142" s="179" t="s">
        <v>83</v>
      </c>
      <c r="AY142" s="17" t="s">
        <v>118</v>
      </c>
      <c r="BE142" s="180">
        <f t="shared" si="24"/>
        <v>0</v>
      </c>
      <c r="BF142" s="180">
        <f t="shared" si="25"/>
        <v>0</v>
      </c>
      <c r="BG142" s="180">
        <f t="shared" si="26"/>
        <v>0</v>
      </c>
      <c r="BH142" s="180">
        <f t="shared" si="27"/>
        <v>0</v>
      </c>
      <c r="BI142" s="180">
        <f t="shared" si="28"/>
        <v>0</v>
      </c>
      <c r="BJ142" s="17" t="s">
        <v>81</v>
      </c>
      <c r="BK142" s="180">
        <f t="shared" si="29"/>
        <v>0</v>
      </c>
      <c r="BL142" s="17" t="s">
        <v>195</v>
      </c>
      <c r="BM142" s="179" t="s">
        <v>295</v>
      </c>
    </row>
    <row r="143" spans="1:65" s="2" customFormat="1" ht="16.5" customHeight="1">
      <c r="A143" s="34"/>
      <c r="B143" s="35"/>
      <c r="C143" s="193" t="s">
        <v>296</v>
      </c>
      <c r="D143" s="193" t="s">
        <v>216</v>
      </c>
      <c r="E143" s="194" t="s">
        <v>297</v>
      </c>
      <c r="F143" s="195" t="s">
        <v>298</v>
      </c>
      <c r="G143" s="196" t="s">
        <v>186</v>
      </c>
      <c r="H143" s="197">
        <v>69</v>
      </c>
      <c r="I143" s="198"/>
      <c r="J143" s="199">
        <f t="shared" si="20"/>
        <v>0</v>
      </c>
      <c r="K143" s="195" t="s">
        <v>125</v>
      </c>
      <c r="L143" s="200"/>
      <c r="M143" s="201" t="s">
        <v>19</v>
      </c>
      <c r="N143" s="202" t="s">
        <v>47</v>
      </c>
      <c r="O143" s="64"/>
      <c r="P143" s="177">
        <f t="shared" si="21"/>
        <v>0</v>
      </c>
      <c r="Q143" s="177">
        <v>5.0000000000000002E-5</v>
      </c>
      <c r="R143" s="177">
        <f t="shared" si="22"/>
        <v>3.4500000000000004E-3</v>
      </c>
      <c r="S143" s="177">
        <v>0</v>
      </c>
      <c r="T143" s="178">
        <f t="shared" si="2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9" t="s">
        <v>269</v>
      </c>
      <c r="AT143" s="179" t="s">
        <v>216</v>
      </c>
      <c r="AU143" s="179" t="s">
        <v>83</v>
      </c>
      <c r="AY143" s="17" t="s">
        <v>118</v>
      </c>
      <c r="BE143" s="180">
        <f t="shared" si="24"/>
        <v>0</v>
      </c>
      <c r="BF143" s="180">
        <f t="shared" si="25"/>
        <v>0</v>
      </c>
      <c r="BG143" s="180">
        <f t="shared" si="26"/>
        <v>0</v>
      </c>
      <c r="BH143" s="180">
        <f t="shared" si="27"/>
        <v>0</v>
      </c>
      <c r="BI143" s="180">
        <f t="shared" si="28"/>
        <v>0</v>
      </c>
      <c r="BJ143" s="17" t="s">
        <v>81</v>
      </c>
      <c r="BK143" s="180">
        <f t="shared" si="29"/>
        <v>0</v>
      </c>
      <c r="BL143" s="17" t="s">
        <v>195</v>
      </c>
      <c r="BM143" s="179" t="s">
        <v>299</v>
      </c>
    </row>
    <row r="144" spans="1:65" s="13" customFormat="1" ht="11.25">
      <c r="B144" s="181"/>
      <c r="C144" s="182"/>
      <c r="D144" s="183" t="s">
        <v>128</v>
      </c>
      <c r="E144" s="182"/>
      <c r="F144" s="185" t="s">
        <v>275</v>
      </c>
      <c r="G144" s="182"/>
      <c r="H144" s="186">
        <v>69</v>
      </c>
      <c r="I144" s="187"/>
      <c r="J144" s="182"/>
      <c r="K144" s="182"/>
      <c r="L144" s="188"/>
      <c r="M144" s="189"/>
      <c r="N144" s="190"/>
      <c r="O144" s="190"/>
      <c r="P144" s="190"/>
      <c r="Q144" s="190"/>
      <c r="R144" s="190"/>
      <c r="S144" s="190"/>
      <c r="T144" s="191"/>
      <c r="AT144" s="192" t="s">
        <v>128</v>
      </c>
      <c r="AU144" s="192" t="s">
        <v>83</v>
      </c>
      <c r="AV144" s="13" t="s">
        <v>83</v>
      </c>
      <c r="AW144" s="13" t="s">
        <v>4</v>
      </c>
      <c r="AX144" s="13" t="s">
        <v>81</v>
      </c>
      <c r="AY144" s="192" t="s">
        <v>118</v>
      </c>
    </row>
    <row r="145" spans="1:65" s="2" customFormat="1" ht="24">
      <c r="A145" s="34"/>
      <c r="B145" s="35"/>
      <c r="C145" s="168" t="s">
        <v>300</v>
      </c>
      <c r="D145" s="168" t="s">
        <v>121</v>
      </c>
      <c r="E145" s="169" t="s">
        <v>301</v>
      </c>
      <c r="F145" s="170" t="s">
        <v>302</v>
      </c>
      <c r="G145" s="171" t="s">
        <v>186</v>
      </c>
      <c r="H145" s="172">
        <v>186</v>
      </c>
      <c r="I145" s="173"/>
      <c r="J145" s="174">
        <f>ROUND(I145*H145,2)</f>
        <v>0</v>
      </c>
      <c r="K145" s="170" t="s">
        <v>125</v>
      </c>
      <c r="L145" s="39"/>
      <c r="M145" s="175" t="s">
        <v>19</v>
      </c>
      <c r="N145" s="176" t="s">
        <v>47</v>
      </c>
      <c r="O145" s="64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9" t="s">
        <v>195</v>
      </c>
      <c r="AT145" s="179" t="s">
        <v>121</v>
      </c>
      <c r="AU145" s="179" t="s">
        <v>83</v>
      </c>
      <c r="AY145" s="17" t="s">
        <v>118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7" t="s">
        <v>81</v>
      </c>
      <c r="BK145" s="180">
        <f>ROUND(I145*H145,2)</f>
        <v>0</v>
      </c>
      <c r="BL145" s="17" t="s">
        <v>195</v>
      </c>
      <c r="BM145" s="179" t="s">
        <v>303</v>
      </c>
    </row>
    <row r="146" spans="1:65" s="2" customFormat="1" ht="16.5" customHeight="1">
      <c r="A146" s="34"/>
      <c r="B146" s="35"/>
      <c r="C146" s="193" t="s">
        <v>304</v>
      </c>
      <c r="D146" s="193" t="s">
        <v>216</v>
      </c>
      <c r="E146" s="194" t="s">
        <v>305</v>
      </c>
      <c r="F146" s="195" t="s">
        <v>306</v>
      </c>
      <c r="G146" s="196" t="s">
        <v>186</v>
      </c>
      <c r="H146" s="197">
        <v>200.88</v>
      </c>
      <c r="I146" s="198"/>
      <c r="J146" s="199">
        <f>ROUND(I146*H146,2)</f>
        <v>0</v>
      </c>
      <c r="K146" s="195" t="s">
        <v>125</v>
      </c>
      <c r="L146" s="200"/>
      <c r="M146" s="201" t="s">
        <v>19</v>
      </c>
      <c r="N146" s="202" t="s">
        <v>47</v>
      </c>
      <c r="O146" s="64"/>
      <c r="P146" s="177">
        <f>O146*H146</f>
        <v>0</v>
      </c>
      <c r="Q146" s="177">
        <v>1.2E-4</v>
      </c>
      <c r="R146" s="177">
        <f>Q146*H146</f>
        <v>2.4105600000000001E-2</v>
      </c>
      <c r="S146" s="177">
        <v>0</v>
      </c>
      <c r="T146" s="17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9" t="s">
        <v>269</v>
      </c>
      <c r="AT146" s="179" t="s">
        <v>216</v>
      </c>
      <c r="AU146" s="179" t="s">
        <v>83</v>
      </c>
      <c r="AY146" s="17" t="s">
        <v>118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7" t="s">
        <v>81</v>
      </c>
      <c r="BK146" s="180">
        <f>ROUND(I146*H146,2)</f>
        <v>0</v>
      </c>
      <c r="BL146" s="17" t="s">
        <v>195</v>
      </c>
      <c r="BM146" s="179" t="s">
        <v>307</v>
      </c>
    </row>
    <row r="147" spans="1:65" s="13" customFormat="1" ht="11.25">
      <c r="B147" s="181"/>
      <c r="C147" s="182"/>
      <c r="D147" s="183" t="s">
        <v>128</v>
      </c>
      <c r="E147" s="182"/>
      <c r="F147" s="185" t="s">
        <v>308</v>
      </c>
      <c r="G147" s="182"/>
      <c r="H147" s="186">
        <v>200.88</v>
      </c>
      <c r="I147" s="187"/>
      <c r="J147" s="182"/>
      <c r="K147" s="182"/>
      <c r="L147" s="188"/>
      <c r="M147" s="189"/>
      <c r="N147" s="190"/>
      <c r="O147" s="190"/>
      <c r="P147" s="190"/>
      <c r="Q147" s="190"/>
      <c r="R147" s="190"/>
      <c r="S147" s="190"/>
      <c r="T147" s="191"/>
      <c r="AT147" s="192" t="s">
        <v>128</v>
      </c>
      <c r="AU147" s="192" t="s">
        <v>83</v>
      </c>
      <c r="AV147" s="13" t="s">
        <v>83</v>
      </c>
      <c r="AW147" s="13" t="s">
        <v>4</v>
      </c>
      <c r="AX147" s="13" t="s">
        <v>81</v>
      </c>
      <c r="AY147" s="192" t="s">
        <v>118</v>
      </c>
    </row>
    <row r="148" spans="1:65" s="2" customFormat="1" ht="24">
      <c r="A148" s="34"/>
      <c r="B148" s="35"/>
      <c r="C148" s="168" t="s">
        <v>309</v>
      </c>
      <c r="D148" s="168" t="s">
        <v>121</v>
      </c>
      <c r="E148" s="169" t="s">
        <v>310</v>
      </c>
      <c r="F148" s="170" t="s">
        <v>311</v>
      </c>
      <c r="G148" s="171" t="s">
        <v>186</v>
      </c>
      <c r="H148" s="172">
        <v>250</v>
      </c>
      <c r="I148" s="173"/>
      <c r="J148" s="174">
        <f>ROUND(I148*H148,2)</f>
        <v>0</v>
      </c>
      <c r="K148" s="170" t="s">
        <v>125</v>
      </c>
      <c r="L148" s="39"/>
      <c r="M148" s="175" t="s">
        <v>19</v>
      </c>
      <c r="N148" s="176" t="s">
        <v>47</v>
      </c>
      <c r="O148" s="64"/>
      <c r="P148" s="177">
        <f>O148*H148</f>
        <v>0</v>
      </c>
      <c r="Q148" s="177">
        <v>0</v>
      </c>
      <c r="R148" s="177">
        <f>Q148*H148</f>
        <v>0</v>
      </c>
      <c r="S148" s="177">
        <v>0</v>
      </c>
      <c r="T148" s="17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9" t="s">
        <v>195</v>
      </c>
      <c r="AT148" s="179" t="s">
        <v>121</v>
      </c>
      <c r="AU148" s="179" t="s">
        <v>83</v>
      </c>
      <c r="AY148" s="17" t="s">
        <v>118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7" t="s">
        <v>81</v>
      </c>
      <c r="BK148" s="180">
        <f>ROUND(I148*H148,2)</f>
        <v>0</v>
      </c>
      <c r="BL148" s="17" t="s">
        <v>195</v>
      </c>
      <c r="BM148" s="179" t="s">
        <v>312</v>
      </c>
    </row>
    <row r="149" spans="1:65" s="2" customFormat="1" ht="16.5" customHeight="1">
      <c r="A149" s="34"/>
      <c r="B149" s="35"/>
      <c r="C149" s="193" t="s">
        <v>313</v>
      </c>
      <c r="D149" s="193" t="s">
        <v>216</v>
      </c>
      <c r="E149" s="194" t="s">
        <v>314</v>
      </c>
      <c r="F149" s="195" t="s">
        <v>315</v>
      </c>
      <c r="G149" s="196" t="s">
        <v>186</v>
      </c>
      <c r="H149" s="197">
        <v>287.5</v>
      </c>
      <c r="I149" s="198"/>
      <c r="J149" s="199">
        <f>ROUND(I149*H149,2)</f>
        <v>0</v>
      </c>
      <c r="K149" s="195" t="s">
        <v>125</v>
      </c>
      <c r="L149" s="200"/>
      <c r="M149" s="201" t="s">
        <v>19</v>
      </c>
      <c r="N149" s="202" t="s">
        <v>47</v>
      </c>
      <c r="O149" s="64"/>
      <c r="P149" s="177">
        <f>O149*H149</f>
        <v>0</v>
      </c>
      <c r="Q149" s="177">
        <v>1.7000000000000001E-4</v>
      </c>
      <c r="R149" s="177">
        <f>Q149*H149</f>
        <v>4.8875000000000002E-2</v>
      </c>
      <c r="S149" s="177">
        <v>0</v>
      </c>
      <c r="T149" s="17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9" t="s">
        <v>269</v>
      </c>
      <c r="AT149" s="179" t="s">
        <v>216</v>
      </c>
      <c r="AU149" s="179" t="s">
        <v>83</v>
      </c>
      <c r="AY149" s="17" t="s">
        <v>118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7" t="s">
        <v>81</v>
      </c>
      <c r="BK149" s="180">
        <f>ROUND(I149*H149,2)</f>
        <v>0</v>
      </c>
      <c r="BL149" s="17" t="s">
        <v>195</v>
      </c>
      <c r="BM149" s="179" t="s">
        <v>316</v>
      </c>
    </row>
    <row r="150" spans="1:65" s="13" customFormat="1" ht="11.25">
      <c r="B150" s="181"/>
      <c r="C150" s="182"/>
      <c r="D150" s="183" t="s">
        <v>128</v>
      </c>
      <c r="E150" s="182"/>
      <c r="F150" s="185" t="s">
        <v>317</v>
      </c>
      <c r="G150" s="182"/>
      <c r="H150" s="186">
        <v>287.5</v>
      </c>
      <c r="I150" s="187"/>
      <c r="J150" s="182"/>
      <c r="K150" s="182"/>
      <c r="L150" s="188"/>
      <c r="M150" s="189"/>
      <c r="N150" s="190"/>
      <c r="O150" s="190"/>
      <c r="P150" s="190"/>
      <c r="Q150" s="190"/>
      <c r="R150" s="190"/>
      <c r="S150" s="190"/>
      <c r="T150" s="191"/>
      <c r="AT150" s="192" t="s">
        <v>128</v>
      </c>
      <c r="AU150" s="192" t="s">
        <v>83</v>
      </c>
      <c r="AV150" s="13" t="s">
        <v>83</v>
      </c>
      <c r="AW150" s="13" t="s">
        <v>4</v>
      </c>
      <c r="AX150" s="13" t="s">
        <v>81</v>
      </c>
      <c r="AY150" s="192" t="s">
        <v>118</v>
      </c>
    </row>
    <row r="151" spans="1:65" s="2" customFormat="1" ht="24">
      <c r="A151" s="34"/>
      <c r="B151" s="35"/>
      <c r="C151" s="168" t="s">
        <v>318</v>
      </c>
      <c r="D151" s="168" t="s">
        <v>121</v>
      </c>
      <c r="E151" s="169" t="s">
        <v>319</v>
      </c>
      <c r="F151" s="170" t="s">
        <v>320</v>
      </c>
      <c r="G151" s="171" t="s">
        <v>186</v>
      </c>
      <c r="H151" s="172">
        <v>80</v>
      </c>
      <c r="I151" s="173"/>
      <c r="J151" s="174">
        <f>ROUND(I151*H151,2)</f>
        <v>0</v>
      </c>
      <c r="K151" s="170" t="s">
        <v>125</v>
      </c>
      <c r="L151" s="39"/>
      <c r="M151" s="175" t="s">
        <v>19</v>
      </c>
      <c r="N151" s="176" t="s">
        <v>47</v>
      </c>
      <c r="O151" s="64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9" t="s">
        <v>195</v>
      </c>
      <c r="AT151" s="179" t="s">
        <v>121</v>
      </c>
      <c r="AU151" s="179" t="s">
        <v>83</v>
      </c>
      <c r="AY151" s="17" t="s">
        <v>118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7" t="s">
        <v>81</v>
      </c>
      <c r="BK151" s="180">
        <f>ROUND(I151*H151,2)</f>
        <v>0</v>
      </c>
      <c r="BL151" s="17" t="s">
        <v>195</v>
      </c>
      <c r="BM151" s="179" t="s">
        <v>321</v>
      </c>
    </row>
    <row r="152" spans="1:65" s="2" customFormat="1" ht="16.5" customHeight="1">
      <c r="A152" s="34"/>
      <c r="B152" s="35"/>
      <c r="C152" s="193" t="s">
        <v>322</v>
      </c>
      <c r="D152" s="193" t="s">
        <v>216</v>
      </c>
      <c r="E152" s="194" t="s">
        <v>323</v>
      </c>
      <c r="F152" s="195" t="s">
        <v>324</v>
      </c>
      <c r="G152" s="196" t="s">
        <v>186</v>
      </c>
      <c r="H152" s="197">
        <v>92</v>
      </c>
      <c r="I152" s="198"/>
      <c r="J152" s="199">
        <f>ROUND(I152*H152,2)</f>
        <v>0</v>
      </c>
      <c r="K152" s="195" t="s">
        <v>125</v>
      </c>
      <c r="L152" s="200"/>
      <c r="M152" s="201" t="s">
        <v>19</v>
      </c>
      <c r="N152" s="202" t="s">
        <v>47</v>
      </c>
      <c r="O152" s="64"/>
      <c r="P152" s="177">
        <f>O152*H152</f>
        <v>0</v>
      </c>
      <c r="Q152" s="177">
        <v>3.4000000000000002E-4</v>
      </c>
      <c r="R152" s="177">
        <f>Q152*H152</f>
        <v>3.1280000000000002E-2</v>
      </c>
      <c r="S152" s="177">
        <v>0</v>
      </c>
      <c r="T152" s="17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9" t="s">
        <v>269</v>
      </c>
      <c r="AT152" s="179" t="s">
        <v>216</v>
      </c>
      <c r="AU152" s="179" t="s">
        <v>83</v>
      </c>
      <c r="AY152" s="17" t="s">
        <v>118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7" t="s">
        <v>81</v>
      </c>
      <c r="BK152" s="180">
        <f>ROUND(I152*H152,2)</f>
        <v>0</v>
      </c>
      <c r="BL152" s="17" t="s">
        <v>195</v>
      </c>
      <c r="BM152" s="179" t="s">
        <v>325</v>
      </c>
    </row>
    <row r="153" spans="1:65" s="13" customFormat="1" ht="11.25">
      <c r="B153" s="181"/>
      <c r="C153" s="182"/>
      <c r="D153" s="183" t="s">
        <v>128</v>
      </c>
      <c r="E153" s="182"/>
      <c r="F153" s="185" t="s">
        <v>326</v>
      </c>
      <c r="G153" s="182"/>
      <c r="H153" s="186">
        <v>92</v>
      </c>
      <c r="I153" s="187"/>
      <c r="J153" s="182"/>
      <c r="K153" s="182"/>
      <c r="L153" s="188"/>
      <c r="M153" s="189"/>
      <c r="N153" s="190"/>
      <c r="O153" s="190"/>
      <c r="P153" s="190"/>
      <c r="Q153" s="190"/>
      <c r="R153" s="190"/>
      <c r="S153" s="190"/>
      <c r="T153" s="191"/>
      <c r="AT153" s="192" t="s">
        <v>128</v>
      </c>
      <c r="AU153" s="192" t="s">
        <v>83</v>
      </c>
      <c r="AV153" s="13" t="s">
        <v>83</v>
      </c>
      <c r="AW153" s="13" t="s">
        <v>4</v>
      </c>
      <c r="AX153" s="13" t="s">
        <v>81</v>
      </c>
      <c r="AY153" s="192" t="s">
        <v>118</v>
      </c>
    </row>
    <row r="154" spans="1:65" s="2" customFormat="1" ht="21.75" customHeight="1">
      <c r="A154" s="34"/>
      <c r="B154" s="35"/>
      <c r="C154" s="168" t="s">
        <v>327</v>
      </c>
      <c r="D154" s="168" t="s">
        <v>121</v>
      </c>
      <c r="E154" s="169" t="s">
        <v>328</v>
      </c>
      <c r="F154" s="170" t="s">
        <v>329</v>
      </c>
      <c r="G154" s="171" t="s">
        <v>172</v>
      </c>
      <c r="H154" s="172">
        <v>48</v>
      </c>
      <c r="I154" s="173"/>
      <c r="J154" s="174">
        <f t="shared" ref="J154:J165" si="30">ROUND(I154*H154,2)</f>
        <v>0</v>
      </c>
      <c r="K154" s="170" t="s">
        <v>125</v>
      </c>
      <c r="L154" s="39"/>
      <c r="M154" s="175" t="s">
        <v>19</v>
      </c>
      <c r="N154" s="176" t="s">
        <v>47</v>
      </c>
      <c r="O154" s="64"/>
      <c r="P154" s="177">
        <f t="shared" ref="P154:P165" si="31">O154*H154</f>
        <v>0</v>
      </c>
      <c r="Q154" s="177">
        <v>0</v>
      </c>
      <c r="R154" s="177">
        <f t="shared" ref="R154:R165" si="32">Q154*H154</f>
        <v>0</v>
      </c>
      <c r="S154" s="177">
        <v>0</v>
      </c>
      <c r="T154" s="178">
        <f t="shared" ref="T154:T165" si="33"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79" t="s">
        <v>195</v>
      </c>
      <c r="AT154" s="179" t="s">
        <v>121</v>
      </c>
      <c r="AU154" s="179" t="s">
        <v>83</v>
      </c>
      <c r="AY154" s="17" t="s">
        <v>118</v>
      </c>
      <c r="BE154" s="180">
        <f t="shared" ref="BE154:BE165" si="34">IF(N154="základní",J154,0)</f>
        <v>0</v>
      </c>
      <c r="BF154" s="180">
        <f t="shared" ref="BF154:BF165" si="35">IF(N154="snížená",J154,0)</f>
        <v>0</v>
      </c>
      <c r="BG154" s="180">
        <f t="shared" ref="BG154:BG165" si="36">IF(N154="zákl. přenesená",J154,0)</f>
        <v>0</v>
      </c>
      <c r="BH154" s="180">
        <f t="shared" ref="BH154:BH165" si="37">IF(N154="sníž. přenesená",J154,0)</f>
        <v>0</v>
      </c>
      <c r="BI154" s="180">
        <f t="shared" ref="BI154:BI165" si="38">IF(N154="nulová",J154,0)</f>
        <v>0</v>
      </c>
      <c r="BJ154" s="17" t="s">
        <v>81</v>
      </c>
      <c r="BK154" s="180">
        <f t="shared" ref="BK154:BK165" si="39">ROUND(I154*H154,2)</f>
        <v>0</v>
      </c>
      <c r="BL154" s="17" t="s">
        <v>195</v>
      </c>
      <c r="BM154" s="179" t="s">
        <v>330</v>
      </c>
    </row>
    <row r="155" spans="1:65" s="2" customFormat="1" ht="21.75" customHeight="1">
      <c r="A155" s="34"/>
      <c r="B155" s="35"/>
      <c r="C155" s="168" t="s">
        <v>331</v>
      </c>
      <c r="D155" s="168" t="s">
        <v>121</v>
      </c>
      <c r="E155" s="169" t="s">
        <v>332</v>
      </c>
      <c r="F155" s="170" t="s">
        <v>333</v>
      </c>
      <c r="G155" s="171" t="s">
        <v>172</v>
      </c>
      <c r="H155" s="172">
        <v>24</v>
      </c>
      <c r="I155" s="173"/>
      <c r="J155" s="174">
        <f t="shared" si="30"/>
        <v>0</v>
      </c>
      <c r="K155" s="170" t="s">
        <v>125</v>
      </c>
      <c r="L155" s="39"/>
      <c r="M155" s="175" t="s">
        <v>19</v>
      </c>
      <c r="N155" s="176" t="s">
        <v>47</v>
      </c>
      <c r="O155" s="64"/>
      <c r="P155" s="177">
        <f t="shared" si="31"/>
        <v>0</v>
      </c>
      <c r="Q155" s="177">
        <v>0</v>
      </c>
      <c r="R155" s="177">
        <f t="shared" si="32"/>
        <v>0</v>
      </c>
      <c r="S155" s="177">
        <v>0</v>
      </c>
      <c r="T155" s="178">
        <f t="shared" si="3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9" t="s">
        <v>195</v>
      </c>
      <c r="AT155" s="179" t="s">
        <v>121</v>
      </c>
      <c r="AU155" s="179" t="s">
        <v>83</v>
      </c>
      <c r="AY155" s="17" t="s">
        <v>118</v>
      </c>
      <c r="BE155" s="180">
        <f t="shared" si="34"/>
        <v>0</v>
      </c>
      <c r="BF155" s="180">
        <f t="shared" si="35"/>
        <v>0</v>
      </c>
      <c r="BG155" s="180">
        <f t="shared" si="36"/>
        <v>0</v>
      </c>
      <c r="BH155" s="180">
        <f t="shared" si="37"/>
        <v>0</v>
      </c>
      <c r="BI155" s="180">
        <f t="shared" si="38"/>
        <v>0</v>
      </c>
      <c r="BJ155" s="17" t="s">
        <v>81</v>
      </c>
      <c r="BK155" s="180">
        <f t="shared" si="39"/>
        <v>0</v>
      </c>
      <c r="BL155" s="17" t="s">
        <v>195</v>
      </c>
      <c r="BM155" s="179" t="s">
        <v>334</v>
      </c>
    </row>
    <row r="156" spans="1:65" s="2" customFormat="1" ht="21.75" customHeight="1">
      <c r="A156" s="34"/>
      <c r="B156" s="35"/>
      <c r="C156" s="168" t="s">
        <v>335</v>
      </c>
      <c r="D156" s="168" t="s">
        <v>121</v>
      </c>
      <c r="E156" s="169" t="s">
        <v>336</v>
      </c>
      <c r="F156" s="170" t="s">
        <v>337</v>
      </c>
      <c r="G156" s="171" t="s">
        <v>172</v>
      </c>
      <c r="H156" s="172">
        <v>1</v>
      </c>
      <c r="I156" s="173"/>
      <c r="J156" s="174">
        <f t="shared" si="30"/>
        <v>0</v>
      </c>
      <c r="K156" s="170" t="s">
        <v>125</v>
      </c>
      <c r="L156" s="39"/>
      <c r="M156" s="175" t="s">
        <v>19</v>
      </c>
      <c r="N156" s="176" t="s">
        <v>47</v>
      </c>
      <c r="O156" s="64"/>
      <c r="P156" s="177">
        <f t="shared" si="31"/>
        <v>0</v>
      </c>
      <c r="Q156" s="177">
        <v>0</v>
      </c>
      <c r="R156" s="177">
        <f t="shared" si="32"/>
        <v>0</v>
      </c>
      <c r="S156" s="177">
        <v>0</v>
      </c>
      <c r="T156" s="178">
        <f t="shared" si="3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9" t="s">
        <v>195</v>
      </c>
      <c r="AT156" s="179" t="s">
        <v>121</v>
      </c>
      <c r="AU156" s="179" t="s">
        <v>83</v>
      </c>
      <c r="AY156" s="17" t="s">
        <v>118</v>
      </c>
      <c r="BE156" s="180">
        <f t="shared" si="34"/>
        <v>0</v>
      </c>
      <c r="BF156" s="180">
        <f t="shared" si="35"/>
        <v>0</v>
      </c>
      <c r="BG156" s="180">
        <f t="shared" si="36"/>
        <v>0</v>
      </c>
      <c r="BH156" s="180">
        <f t="shared" si="37"/>
        <v>0</v>
      </c>
      <c r="BI156" s="180">
        <f t="shared" si="38"/>
        <v>0</v>
      </c>
      <c r="BJ156" s="17" t="s">
        <v>81</v>
      </c>
      <c r="BK156" s="180">
        <f t="shared" si="39"/>
        <v>0</v>
      </c>
      <c r="BL156" s="17" t="s">
        <v>195</v>
      </c>
      <c r="BM156" s="179" t="s">
        <v>338</v>
      </c>
    </row>
    <row r="157" spans="1:65" s="2" customFormat="1" ht="16.5" customHeight="1">
      <c r="A157" s="34"/>
      <c r="B157" s="35"/>
      <c r="C157" s="193" t="s">
        <v>339</v>
      </c>
      <c r="D157" s="193" t="s">
        <v>216</v>
      </c>
      <c r="E157" s="194" t="s">
        <v>340</v>
      </c>
      <c r="F157" s="195" t="s">
        <v>341</v>
      </c>
      <c r="G157" s="196" t="s">
        <v>172</v>
      </c>
      <c r="H157" s="197">
        <v>1</v>
      </c>
      <c r="I157" s="198"/>
      <c r="J157" s="199">
        <f t="shared" si="30"/>
        <v>0</v>
      </c>
      <c r="K157" s="195" t="s">
        <v>125</v>
      </c>
      <c r="L157" s="200"/>
      <c r="M157" s="201" t="s">
        <v>19</v>
      </c>
      <c r="N157" s="202" t="s">
        <v>47</v>
      </c>
      <c r="O157" s="64"/>
      <c r="P157" s="177">
        <f t="shared" si="31"/>
        <v>0</v>
      </c>
      <c r="Q157" s="177">
        <v>2.1999999999999999E-2</v>
      </c>
      <c r="R157" s="177">
        <f t="shared" si="32"/>
        <v>2.1999999999999999E-2</v>
      </c>
      <c r="S157" s="177">
        <v>0</v>
      </c>
      <c r="T157" s="178">
        <f t="shared" si="3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9" t="s">
        <v>269</v>
      </c>
      <c r="AT157" s="179" t="s">
        <v>216</v>
      </c>
      <c r="AU157" s="179" t="s">
        <v>83</v>
      </c>
      <c r="AY157" s="17" t="s">
        <v>118</v>
      </c>
      <c r="BE157" s="180">
        <f t="shared" si="34"/>
        <v>0</v>
      </c>
      <c r="BF157" s="180">
        <f t="shared" si="35"/>
        <v>0</v>
      </c>
      <c r="BG157" s="180">
        <f t="shared" si="36"/>
        <v>0</v>
      </c>
      <c r="BH157" s="180">
        <f t="shared" si="37"/>
        <v>0</v>
      </c>
      <c r="BI157" s="180">
        <f t="shared" si="38"/>
        <v>0</v>
      </c>
      <c r="BJ157" s="17" t="s">
        <v>81</v>
      </c>
      <c r="BK157" s="180">
        <f t="shared" si="39"/>
        <v>0</v>
      </c>
      <c r="BL157" s="17" t="s">
        <v>195</v>
      </c>
      <c r="BM157" s="179" t="s">
        <v>342</v>
      </c>
    </row>
    <row r="158" spans="1:65" s="2" customFormat="1" ht="24">
      <c r="A158" s="34"/>
      <c r="B158" s="35"/>
      <c r="C158" s="168" t="s">
        <v>343</v>
      </c>
      <c r="D158" s="168" t="s">
        <v>121</v>
      </c>
      <c r="E158" s="169" t="s">
        <v>344</v>
      </c>
      <c r="F158" s="170" t="s">
        <v>345</v>
      </c>
      <c r="G158" s="171" t="s">
        <v>172</v>
      </c>
      <c r="H158" s="172">
        <v>6</v>
      </c>
      <c r="I158" s="173"/>
      <c r="J158" s="174">
        <f t="shared" si="30"/>
        <v>0</v>
      </c>
      <c r="K158" s="170" t="s">
        <v>125</v>
      </c>
      <c r="L158" s="39"/>
      <c r="M158" s="175" t="s">
        <v>19</v>
      </c>
      <c r="N158" s="176" t="s">
        <v>47</v>
      </c>
      <c r="O158" s="64"/>
      <c r="P158" s="177">
        <f t="shared" si="31"/>
        <v>0</v>
      </c>
      <c r="Q158" s="177">
        <v>0</v>
      </c>
      <c r="R158" s="177">
        <f t="shared" si="32"/>
        <v>0</v>
      </c>
      <c r="S158" s="177">
        <v>0</v>
      </c>
      <c r="T158" s="178">
        <f t="shared" si="3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9" t="s">
        <v>195</v>
      </c>
      <c r="AT158" s="179" t="s">
        <v>121</v>
      </c>
      <c r="AU158" s="179" t="s">
        <v>83</v>
      </c>
      <c r="AY158" s="17" t="s">
        <v>118</v>
      </c>
      <c r="BE158" s="180">
        <f t="shared" si="34"/>
        <v>0</v>
      </c>
      <c r="BF158" s="180">
        <f t="shared" si="35"/>
        <v>0</v>
      </c>
      <c r="BG158" s="180">
        <f t="shared" si="36"/>
        <v>0</v>
      </c>
      <c r="BH158" s="180">
        <f t="shared" si="37"/>
        <v>0</v>
      </c>
      <c r="BI158" s="180">
        <f t="shared" si="38"/>
        <v>0</v>
      </c>
      <c r="BJ158" s="17" t="s">
        <v>81</v>
      </c>
      <c r="BK158" s="180">
        <f t="shared" si="39"/>
        <v>0</v>
      </c>
      <c r="BL158" s="17" t="s">
        <v>195</v>
      </c>
      <c r="BM158" s="179" t="s">
        <v>346</v>
      </c>
    </row>
    <row r="159" spans="1:65" s="2" customFormat="1" ht="16.5" customHeight="1">
      <c r="A159" s="34"/>
      <c r="B159" s="35"/>
      <c r="C159" s="193" t="s">
        <v>347</v>
      </c>
      <c r="D159" s="193" t="s">
        <v>216</v>
      </c>
      <c r="E159" s="194" t="s">
        <v>348</v>
      </c>
      <c r="F159" s="195" t="s">
        <v>349</v>
      </c>
      <c r="G159" s="196" t="s">
        <v>172</v>
      </c>
      <c r="H159" s="197">
        <v>6</v>
      </c>
      <c r="I159" s="198"/>
      <c r="J159" s="199">
        <f t="shared" si="30"/>
        <v>0</v>
      </c>
      <c r="K159" s="195" t="s">
        <v>125</v>
      </c>
      <c r="L159" s="200"/>
      <c r="M159" s="201" t="s">
        <v>19</v>
      </c>
      <c r="N159" s="202" t="s">
        <v>47</v>
      </c>
      <c r="O159" s="64"/>
      <c r="P159" s="177">
        <f t="shared" si="31"/>
        <v>0</v>
      </c>
      <c r="Q159" s="177">
        <v>1.1E-4</v>
      </c>
      <c r="R159" s="177">
        <f t="shared" si="32"/>
        <v>6.6E-4</v>
      </c>
      <c r="S159" s="177">
        <v>0</v>
      </c>
      <c r="T159" s="178">
        <f t="shared" si="3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79" t="s">
        <v>269</v>
      </c>
      <c r="AT159" s="179" t="s">
        <v>216</v>
      </c>
      <c r="AU159" s="179" t="s">
        <v>83</v>
      </c>
      <c r="AY159" s="17" t="s">
        <v>118</v>
      </c>
      <c r="BE159" s="180">
        <f t="shared" si="34"/>
        <v>0</v>
      </c>
      <c r="BF159" s="180">
        <f t="shared" si="35"/>
        <v>0</v>
      </c>
      <c r="BG159" s="180">
        <f t="shared" si="36"/>
        <v>0</v>
      </c>
      <c r="BH159" s="180">
        <f t="shared" si="37"/>
        <v>0</v>
      </c>
      <c r="BI159" s="180">
        <f t="shared" si="38"/>
        <v>0</v>
      </c>
      <c r="BJ159" s="17" t="s">
        <v>81</v>
      </c>
      <c r="BK159" s="180">
        <f t="shared" si="39"/>
        <v>0</v>
      </c>
      <c r="BL159" s="17" t="s">
        <v>195</v>
      </c>
      <c r="BM159" s="179" t="s">
        <v>350</v>
      </c>
    </row>
    <row r="160" spans="1:65" s="2" customFormat="1" ht="16.5" customHeight="1">
      <c r="A160" s="34"/>
      <c r="B160" s="35"/>
      <c r="C160" s="168" t="s">
        <v>351</v>
      </c>
      <c r="D160" s="168" t="s">
        <v>121</v>
      </c>
      <c r="E160" s="169" t="s">
        <v>352</v>
      </c>
      <c r="F160" s="170" t="s">
        <v>353</v>
      </c>
      <c r="G160" s="171" t="s">
        <v>172</v>
      </c>
      <c r="H160" s="172">
        <v>10</v>
      </c>
      <c r="I160" s="173"/>
      <c r="J160" s="174">
        <f t="shared" si="30"/>
        <v>0</v>
      </c>
      <c r="K160" s="170" t="s">
        <v>125</v>
      </c>
      <c r="L160" s="39"/>
      <c r="M160" s="175" t="s">
        <v>19</v>
      </c>
      <c r="N160" s="176" t="s">
        <v>47</v>
      </c>
      <c r="O160" s="64"/>
      <c r="P160" s="177">
        <f t="shared" si="31"/>
        <v>0</v>
      </c>
      <c r="Q160" s="177">
        <v>0</v>
      </c>
      <c r="R160" s="177">
        <f t="shared" si="32"/>
        <v>0</v>
      </c>
      <c r="S160" s="177">
        <v>0</v>
      </c>
      <c r="T160" s="178">
        <f t="shared" si="3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9" t="s">
        <v>195</v>
      </c>
      <c r="AT160" s="179" t="s">
        <v>121</v>
      </c>
      <c r="AU160" s="179" t="s">
        <v>83</v>
      </c>
      <c r="AY160" s="17" t="s">
        <v>118</v>
      </c>
      <c r="BE160" s="180">
        <f t="shared" si="34"/>
        <v>0</v>
      </c>
      <c r="BF160" s="180">
        <f t="shared" si="35"/>
        <v>0</v>
      </c>
      <c r="BG160" s="180">
        <f t="shared" si="36"/>
        <v>0</v>
      </c>
      <c r="BH160" s="180">
        <f t="shared" si="37"/>
        <v>0</v>
      </c>
      <c r="BI160" s="180">
        <f t="shared" si="38"/>
        <v>0</v>
      </c>
      <c r="BJ160" s="17" t="s">
        <v>81</v>
      </c>
      <c r="BK160" s="180">
        <f t="shared" si="39"/>
        <v>0</v>
      </c>
      <c r="BL160" s="17" t="s">
        <v>195</v>
      </c>
      <c r="BM160" s="179" t="s">
        <v>354</v>
      </c>
    </row>
    <row r="161" spans="1:65" s="2" customFormat="1" ht="16.5" customHeight="1">
      <c r="A161" s="34"/>
      <c r="B161" s="35"/>
      <c r="C161" s="193" t="s">
        <v>355</v>
      </c>
      <c r="D161" s="193" t="s">
        <v>216</v>
      </c>
      <c r="E161" s="194" t="s">
        <v>356</v>
      </c>
      <c r="F161" s="195" t="s">
        <v>357</v>
      </c>
      <c r="G161" s="196" t="s">
        <v>172</v>
      </c>
      <c r="H161" s="197">
        <v>10</v>
      </c>
      <c r="I161" s="198"/>
      <c r="J161" s="199">
        <f t="shared" si="30"/>
        <v>0</v>
      </c>
      <c r="K161" s="195" t="s">
        <v>125</v>
      </c>
      <c r="L161" s="200"/>
      <c r="M161" s="201" t="s">
        <v>19</v>
      </c>
      <c r="N161" s="202" t="s">
        <v>47</v>
      </c>
      <c r="O161" s="64"/>
      <c r="P161" s="177">
        <f t="shared" si="31"/>
        <v>0</v>
      </c>
      <c r="Q161" s="177">
        <v>1.8000000000000001E-4</v>
      </c>
      <c r="R161" s="177">
        <f t="shared" si="32"/>
        <v>1.8000000000000002E-3</v>
      </c>
      <c r="S161" s="177">
        <v>0</v>
      </c>
      <c r="T161" s="178">
        <f t="shared" si="3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9" t="s">
        <v>269</v>
      </c>
      <c r="AT161" s="179" t="s">
        <v>216</v>
      </c>
      <c r="AU161" s="179" t="s">
        <v>83</v>
      </c>
      <c r="AY161" s="17" t="s">
        <v>118</v>
      </c>
      <c r="BE161" s="180">
        <f t="shared" si="34"/>
        <v>0</v>
      </c>
      <c r="BF161" s="180">
        <f t="shared" si="35"/>
        <v>0</v>
      </c>
      <c r="BG161" s="180">
        <f t="shared" si="36"/>
        <v>0</v>
      </c>
      <c r="BH161" s="180">
        <f t="shared" si="37"/>
        <v>0</v>
      </c>
      <c r="BI161" s="180">
        <f t="shared" si="38"/>
        <v>0</v>
      </c>
      <c r="BJ161" s="17" t="s">
        <v>81</v>
      </c>
      <c r="BK161" s="180">
        <f t="shared" si="39"/>
        <v>0</v>
      </c>
      <c r="BL161" s="17" t="s">
        <v>195</v>
      </c>
      <c r="BM161" s="179" t="s">
        <v>358</v>
      </c>
    </row>
    <row r="162" spans="1:65" s="2" customFormat="1" ht="24">
      <c r="A162" s="34"/>
      <c r="B162" s="35"/>
      <c r="C162" s="168" t="s">
        <v>359</v>
      </c>
      <c r="D162" s="168" t="s">
        <v>121</v>
      </c>
      <c r="E162" s="169" t="s">
        <v>360</v>
      </c>
      <c r="F162" s="170" t="s">
        <v>361</v>
      </c>
      <c r="G162" s="171" t="s">
        <v>172</v>
      </c>
      <c r="H162" s="172">
        <v>7</v>
      </c>
      <c r="I162" s="173"/>
      <c r="J162" s="174">
        <f t="shared" si="30"/>
        <v>0</v>
      </c>
      <c r="K162" s="170" t="s">
        <v>125</v>
      </c>
      <c r="L162" s="39"/>
      <c r="M162" s="175" t="s">
        <v>19</v>
      </c>
      <c r="N162" s="176" t="s">
        <v>47</v>
      </c>
      <c r="O162" s="64"/>
      <c r="P162" s="177">
        <f t="shared" si="31"/>
        <v>0</v>
      </c>
      <c r="Q162" s="177">
        <v>0</v>
      </c>
      <c r="R162" s="177">
        <f t="shared" si="32"/>
        <v>0</v>
      </c>
      <c r="S162" s="177">
        <v>0</v>
      </c>
      <c r="T162" s="178">
        <f t="shared" si="3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9" t="s">
        <v>195</v>
      </c>
      <c r="AT162" s="179" t="s">
        <v>121</v>
      </c>
      <c r="AU162" s="179" t="s">
        <v>83</v>
      </c>
      <c r="AY162" s="17" t="s">
        <v>118</v>
      </c>
      <c r="BE162" s="180">
        <f t="shared" si="34"/>
        <v>0</v>
      </c>
      <c r="BF162" s="180">
        <f t="shared" si="35"/>
        <v>0</v>
      </c>
      <c r="BG162" s="180">
        <f t="shared" si="36"/>
        <v>0</v>
      </c>
      <c r="BH162" s="180">
        <f t="shared" si="37"/>
        <v>0</v>
      </c>
      <c r="BI162" s="180">
        <f t="shared" si="38"/>
        <v>0</v>
      </c>
      <c r="BJ162" s="17" t="s">
        <v>81</v>
      </c>
      <c r="BK162" s="180">
        <f t="shared" si="39"/>
        <v>0</v>
      </c>
      <c r="BL162" s="17" t="s">
        <v>195</v>
      </c>
      <c r="BM162" s="179" t="s">
        <v>362</v>
      </c>
    </row>
    <row r="163" spans="1:65" s="2" customFormat="1" ht="16.5" customHeight="1">
      <c r="A163" s="34"/>
      <c r="B163" s="35"/>
      <c r="C163" s="193" t="s">
        <v>363</v>
      </c>
      <c r="D163" s="193" t="s">
        <v>216</v>
      </c>
      <c r="E163" s="194" t="s">
        <v>364</v>
      </c>
      <c r="F163" s="195" t="s">
        <v>365</v>
      </c>
      <c r="G163" s="196" t="s">
        <v>172</v>
      </c>
      <c r="H163" s="197">
        <v>7</v>
      </c>
      <c r="I163" s="198"/>
      <c r="J163" s="199">
        <f t="shared" si="30"/>
        <v>0</v>
      </c>
      <c r="K163" s="195" t="s">
        <v>125</v>
      </c>
      <c r="L163" s="200"/>
      <c r="M163" s="201" t="s">
        <v>19</v>
      </c>
      <c r="N163" s="202" t="s">
        <v>47</v>
      </c>
      <c r="O163" s="64"/>
      <c r="P163" s="177">
        <f t="shared" si="31"/>
        <v>0</v>
      </c>
      <c r="Q163" s="177">
        <v>2.7E-4</v>
      </c>
      <c r="R163" s="177">
        <f t="shared" si="32"/>
        <v>1.89E-3</v>
      </c>
      <c r="S163" s="177">
        <v>0</v>
      </c>
      <c r="T163" s="178">
        <f t="shared" si="3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9" t="s">
        <v>269</v>
      </c>
      <c r="AT163" s="179" t="s">
        <v>216</v>
      </c>
      <c r="AU163" s="179" t="s">
        <v>83</v>
      </c>
      <c r="AY163" s="17" t="s">
        <v>118</v>
      </c>
      <c r="BE163" s="180">
        <f t="shared" si="34"/>
        <v>0</v>
      </c>
      <c r="BF163" s="180">
        <f t="shared" si="35"/>
        <v>0</v>
      </c>
      <c r="BG163" s="180">
        <f t="shared" si="36"/>
        <v>0</v>
      </c>
      <c r="BH163" s="180">
        <f t="shared" si="37"/>
        <v>0</v>
      </c>
      <c r="BI163" s="180">
        <f t="shared" si="38"/>
        <v>0</v>
      </c>
      <c r="BJ163" s="17" t="s">
        <v>81</v>
      </c>
      <c r="BK163" s="180">
        <f t="shared" si="39"/>
        <v>0</v>
      </c>
      <c r="BL163" s="17" t="s">
        <v>195</v>
      </c>
      <c r="BM163" s="179" t="s">
        <v>366</v>
      </c>
    </row>
    <row r="164" spans="1:65" s="2" customFormat="1" ht="24">
      <c r="A164" s="34"/>
      <c r="B164" s="35"/>
      <c r="C164" s="168" t="s">
        <v>367</v>
      </c>
      <c r="D164" s="168" t="s">
        <v>121</v>
      </c>
      <c r="E164" s="169" t="s">
        <v>368</v>
      </c>
      <c r="F164" s="170" t="s">
        <v>369</v>
      </c>
      <c r="G164" s="171" t="s">
        <v>172</v>
      </c>
      <c r="H164" s="172">
        <v>1</v>
      </c>
      <c r="I164" s="173"/>
      <c r="J164" s="174">
        <f t="shared" si="30"/>
        <v>0</v>
      </c>
      <c r="K164" s="170" t="s">
        <v>125</v>
      </c>
      <c r="L164" s="39"/>
      <c r="M164" s="175" t="s">
        <v>19</v>
      </c>
      <c r="N164" s="176" t="s">
        <v>47</v>
      </c>
      <c r="O164" s="64"/>
      <c r="P164" s="177">
        <f t="shared" si="31"/>
        <v>0</v>
      </c>
      <c r="Q164" s="177">
        <v>0</v>
      </c>
      <c r="R164" s="177">
        <f t="shared" si="32"/>
        <v>0</v>
      </c>
      <c r="S164" s="177">
        <v>0</v>
      </c>
      <c r="T164" s="178">
        <f t="shared" si="3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9" t="s">
        <v>195</v>
      </c>
      <c r="AT164" s="179" t="s">
        <v>121</v>
      </c>
      <c r="AU164" s="179" t="s">
        <v>83</v>
      </c>
      <c r="AY164" s="17" t="s">
        <v>118</v>
      </c>
      <c r="BE164" s="180">
        <f t="shared" si="34"/>
        <v>0</v>
      </c>
      <c r="BF164" s="180">
        <f t="shared" si="35"/>
        <v>0</v>
      </c>
      <c r="BG164" s="180">
        <f t="shared" si="36"/>
        <v>0</v>
      </c>
      <c r="BH164" s="180">
        <f t="shared" si="37"/>
        <v>0</v>
      </c>
      <c r="BI164" s="180">
        <f t="shared" si="38"/>
        <v>0</v>
      </c>
      <c r="BJ164" s="17" t="s">
        <v>81</v>
      </c>
      <c r="BK164" s="180">
        <f t="shared" si="39"/>
        <v>0</v>
      </c>
      <c r="BL164" s="17" t="s">
        <v>195</v>
      </c>
      <c r="BM164" s="179" t="s">
        <v>370</v>
      </c>
    </row>
    <row r="165" spans="1:65" s="2" customFormat="1" ht="24">
      <c r="A165" s="34"/>
      <c r="B165" s="35"/>
      <c r="C165" s="168" t="s">
        <v>371</v>
      </c>
      <c r="D165" s="168" t="s">
        <v>121</v>
      </c>
      <c r="E165" s="169" t="s">
        <v>372</v>
      </c>
      <c r="F165" s="170" t="s">
        <v>373</v>
      </c>
      <c r="G165" s="171" t="s">
        <v>204</v>
      </c>
      <c r="H165" s="172">
        <v>0.156</v>
      </c>
      <c r="I165" s="173"/>
      <c r="J165" s="174">
        <f t="shared" si="30"/>
        <v>0</v>
      </c>
      <c r="K165" s="170" t="s">
        <v>125</v>
      </c>
      <c r="L165" s="39"/>
      <c r="M165" s="175" t="s">
        <v>19</v>
      </c>
      <c r="N165" s="176" t="s">
        <v>47</v>
      </c>
      <c r="O165" s="64"/>
      <c r="P165" s="177">
        <f t="shared" si="31"/>
        <v>0</v>
      </c>
      <c r="Q165" s="177">
        <v>0</v>
      </c>
      <c r="R165" s="177">
        <f t="shared" si="32"/>
        <v>0</v>
      </c>
      <c r="S165" s="177">
        <v>0</v>
      </c>
      <c r="T165" s="178">
        <f t="shared" si="3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9" t="s">
        <v>195</v>
      </c>
      <c r="AT165" s="179" t="s">
        <v>121</v>
      </c>
      <c r="AU165" s="179" t="s">
        <v>83</v>
      </c>
      <c r="AY165" s="17" t="s">
        <v>118</v>
      </c>
      <c r="BE165" s="180">
        <f t="shared" si="34"/>
        <v>0</v>
      </c>
      <c r="BF165" s="180">
        <f t="shared" si="35"/>
        <v>0</v>
      </c>
      <c r="BG165" s="180">
        <f t="shared" si="36"/>
        <v>0</v>
      </c>
      <c r="BH165" s="180">
        <f t="shared" si="37"/>
        <v>0</v>
      </c>
      <c r="BI165" s="180">
        <f t="shared" si="38"/>
        <v>0</v>
      </c>
      <c r="BJ165" s="17" t="s">
        <v>81</v>
      </c>
      <c r="BK165" s="180">
        <f t="shared" si="39"/>
        <v>0</v>
      </c>
      <c r="BL165" s="17" t="s">
        <v>195</v>
      </c>
      <c r="BM165" s="179" t="s">
        <v>374</v>
      </c>
    </row>
    <row r="166" spans="1:65" s="12" customFormat="1" ht="22.9" customHeight="1">
      <c r="B166" s="152"/>
      <c r="C166" s="153"/>
      <c r="D166" s="154" t="s">
        <v>75</v>
      </c>
      <c r="E166" s="166" t="s">
        <v>375</v>
      </c>
      <c r="F166" s="166" t="s">
        <v>376</v>
      </c>
      <c r="G166" s="153"/>
      <c r="H166" s="153"/>
      <c r="I166" s="156"/>
      <c r="J166" s="167">
        <f>BK166</f>
        <v>0</v>
      </c>
      <c r="K166" s="153"/>
      <c r="L166" s="158"/>
      <c r="M166" s="159"/>
      <c r="N166" s="160"/>
      <c r="O166" s="160"/>
      <c r="P166" s="161">
        <f>SUM(P167:P173)</f>
        <v>0</v>
      </c>
      <c r="Q166" s="160"/>
      <c r="R166" s="161">
        <f>SUM(R167:R173)</f>
        <v>1.3240586999999999</v>
      </c>
      <c r="S166" s="160"/>
      <c r="T166" s="162">
        <f>SUM(T167:T173)</f>
        <v>0</v>
      </c>
      <c r="AR166" s="163" t="s">
        <v>83</v>
      </c>
      <c r="AT166" s="164" t="s">
        <v>75</v>
      </c>
      <c r="AU166" s="164" t="s">
        <v>81</v>
      </c>
      <c r="AY166" s="163" t="s">
        <v>118</v>
      </c>
      <c r="BK166" s="165">
        <f>SUM(BK167:BK173)</f>
        <v>0</v>
      </c>
    </row>
    <row r="167" spans="1:65" s="2" customFormat="1" ht="16.5" customHeight="1">
      <c r="A167" s="34"/>
      <c r="B167" s="35"/>
      <c r="C167" s="168" t="s">
        <v>377</v>
      </c>
      <c r="D167" s="168" t="s">
        <v>121</v>
      </c>
      <c r="E167" s="169" t="s">
        <v>378</v>
      </c>
      <c r="F167" s="170" t="s">
        <v>379</v>
      </c>
      <c r="G167" s="171" t="s">
        <v>124</v>
      </c>
      <c r="H167" s="172">
        <v>46.77</v>
      </c>
      <c r="I167" s="173"/>
      <c r="J167" s="174">
        <f>ROUND(I167*H167,2)</f>
        <v>0</v>
      </c>
      <c r="K167" s="170" t="s">
        <v>125</v>
      </c>
      <c r="L167" s="39"/>
      <c r="M167" s="175" t="s">
        <v>19</v>
      </c>
      <c r="N167" s="176" t="s">
        <v>47</v>
      </c>
      <c r="O167" s="64"/>
      <c r="P167" s="177">
        <f>O167*H167</f>
        <v>0</v>
      </c>
      <c r="Q167" s="177">
        <v>0</v>
      </c>
      <c r="R167" s="177">
        <f>Q167*H167</f>
        <v>0</v>
      </c>
      <c r="S167" s="177">
        <v>0</v>
      </c>
      <c r="T167" s="17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9" t="s">
        <v>195</v>
      </c>
      <c r="AT167" s="179" t="s">
        <v>121</v>
      </c>
      <c r="AU167" s="179" t="s">
        <v>83</v>
      </c>
      <c r="AY167" s="17" t="s">
        <v>118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7" t="s">
        <v>81</v>
      </c>
      <c r="BK167" s="180">
        <f>ROUND(I167*H167,2)</f>
        <v>0</v>
      </c>
      <c r="BL167" s="17" t="s">
        <v>195</v>
      </c>
      <c r="BM167" s="179" t="s">
        <v>380</v>
      </c>
    </row>
    <row r="168" spans="1:65" s="2" customFormat="1" ht="16.5" customHeight="1">
      <c r="A168" s="34"/>
      <c r="B168" s="35"/>
      <c r="C168" s="168" t="s">
        <v>381</v>
      </c>
      <c r="D168" s="168" t="s">
        <v>121</v>
      </c>
      <c r="E168" s="169" t="s">
        <v>382</v>
      </c>
      <c r="F168" s="170" t="s">
        <v>383</v>
      </c>
      <c r="G168" s="171" t="s">
        <v>124</v>
      </c>
      <c r="H168" s="172">
        <v>46.77</v>
      </c>
      <c r="I168" s="173"/>
      <c r="J168" s="174">
        <f>ROUND(I168*H168,2)</f>
        <v>0</v>
      </c>
      <c r="K168" s="170" t="s">
        <v>125</v>
      </c>
      <c r="L168" s="39"/>
      <c r="M168" s="175" t="s">
        <v>19</v>
      </c>
      <c r="N168" s="176" t="s">
        <v>47</v>
      </c>
      <c r="O168" s="64"/>
      <c r="P168" s="177">
        <f>O168*H168</f>
        <v>0</v>
      </c>
      <c r="Q168" s="177">
        <v>2.9999999999999997E-4</v>
      </c>
      <c r="R168" s="177">
        <f>Q168*H168</f>
        <v>1.4031E-2</v>
      </c>
      <c r="S168" s="177">
        <v>0</v>
      </c>
      <c r="T168" s="17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79" t="s">
        <v>195</v>
      </c>
      <c r="AT168" s="179" t="s">
        <v>121</v>
      </c>
      <c r="AU168" s="179" t="s">
        <v>83</v>
      </c>
      <c r="AY168" s="17" t="s">
        <v>118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17" t="s">
        <v>81</v>
      </c>
      <c r="BK168" s="180">
        <f>ROUND(I168*H168,2)</f>
        <v>0</v>
      </c>
      <c r="BL168" s="17" t="s">
        <v>195</v>
      </c>
      <c r="BM168" s="179" t="s">
        <v>384</v>
      </c>
    </row>
    <row r="169" spans="1:65" s="2" customFormat="1" ht="24">
      <c r="A169" s="34"/>
      <c r="B169" s="35"/>
      <c r="C169" s="168" t="s">
        <v>385</v>
      </c>
      <c r="D169" s="168" t="s">
        <v>121</v>
      </c>
      <c r="E169" s="169" t="s">
        <v>386</v>
      </c>
      <c r="F169" s="170" t="s">
        <v>387</v>
      </c>
      <c r="G169" s="171" t="s">
        <v>124</v>
      </c>
      <c r="H169" s="172">
        <v>46.77</v>
      </c>
      <c r="I169" s="173"/>
      <c r="J169" s="174">
        <f>ROUND(I169*H169,2)</f>
        <v>0</v>
      </c>
      <c r="K169" s="170" t="s">
        <v>125</v>
      </c>
      <c r="L169" s="39"/>
      <c r="M169" s="175" t="s">
        <v>19</v>
      </c>
      <c r="N169" s="176" t="s">
        <v>47</v>
      </c>
      <c r="O169" s="64"/>
      <c r="P169" s="177">
        <f>O169*H169</f>
        <v>0</v>
      </c>
      <c r="Q169" s="177">
        <v>6.8900000000000003E-3</v>
      </c>
      <c r="R169" s="177">
        <f>Q169*H169</f>
        <v>0.32224530000000001</v>
      </c>
      <c r="S169" s="177">
        <v>0</v>
      </c>
      <c r="T169" s="17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79" t="s">
        <v>195</v>
      </c>
      <c r="AT169" s="179" t="s">
        <v>121</v>
      </c>
      <c r="AU169" s="179" t="s">
        <v>83</v>
      </c>
      <c r="AY169" s="17" t="s">
        <v>118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7" t="s">
        <v>81</v>
      </c>
      <c r="BK169" s="180">
        <f>ROUND(I169*H169,2)</f>
        <v>0</v>
      </c>
      <c r="BL169" s="17" t="s">
        <v>195</v>
      </c>
      <c r="BM169" s="179" t="s">
        <v>388</v>
      </c>
    </row>
    <row r="170" spans="1:65" s="2" customFormat="1" ht="21.75" customHeight="1">
      <c r="A170" s="34"/>
      <c r="B170" s="35"/>
      <c r="C170" s="193" t="s">
        <v>389</v>
      </c>
      <c r="D170" s="193" t="s">
        <v>216</v>
      </c>
      <c r="E170" s="194" t="s">
        <v>390</v>
      </c>
      <c r="F170" s="195" t="s">
        <v>391</v>
      </c>
      <c r="G170" s="196" t="s">
        <v>124</v>
      </c>
      <c r="H170" s="197">
        <v>51.447000000000003</v>
      </c>
      <c r="I170" s="198"/>
      <c r="J170" s="199">
        <f>ROUND(I170*H170,2)</f>
        <v>0</v>
      </c>
      <c r="K170" s="195" t="s">
        <v>392</v>
      </c>
      <c r="L170" s="200"/>
      <c r="M170" s="201" t="s">
        <v>19</v>
      </c>
      <c r="N170" s="202" t="s">
        <v>47</v>
      </c>
      <c r="O170" s="64"/>
      <c r="P170" s="177">
        <f>O170*H170</f>
        <v>0</v>
      </c>
      <c r="Q170" s="177">
        <v>1.9199999999999998E-2</v>
      </c>
      <c r="R170" s="177">
        <f>Q170*H170</f>
        <v>0.98778239999999995</v>
      </c>
      <c r="S170" s="177">
        <v>0</v>
      </c>
      <c r="T170" s="17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9" t="s">
        <v>269</v>
      </c>
      <c r="AT170" s="179" t="s">
        <v>216</v>
      </c>
      <c r="AU170" s="179" t="s">
        <v>83</v>
      </c>
      <c r="AY170" s="17" t="s">
        <v>118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7" t="s">
        <v>81</v>
      </c>
      <c r="BK170" s="180">
        <f>ROUND(I170*H170,2)</f>
        <v>0</v>
      </c>
      <c r="BL170" s="17" t="s">
        <v>195</v>
      </c>
      <c r="BM170" s="179" t="s">
        <v>393</v>
      </c>
    </row>
    <row r="171" spans="1:65" s="2" customFormat="1" ht="58.5">
      <c r="A171" s="34"/>
      <c r="B171" s="35"/>
      <c r="C171" s="36"/>
      <c r="D171" s="183" t="s">
        <v>394</v>
      </c>
      <c r="E171" s="36"/>
      <c r="F171" s="203" t="s">
        <v>395</v>
      </c>
      <c r="G171" s="36"/>
      <c r="H171" s="36"/>
      <c r="I171" s="204"/>
      <c r="J171" s="36"/>
      <c r="K171" s="36"/>
      <c r="L171" s="39"/>
      <c r="M171" s="205"/>
      <c r="N171" s="206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394</v>
      </c>
      <c r="AU171" s="17" t="s">
        <v>83</v>
      </c>
    </row>
    <row r="172" spans="1:65" s="13" customFormat="1" ht="11.25">
      <c r="B172" s="181"/>
      <c r="C172" s="182"/>
      <c r="D172" s="183" t="s">
        <v>128</v>
      </c>
      <c r="E172" s="182"/>
      <c r="F172" s="185" t="s">
        <v>396</v>
      </c>
      <c r="G172" s="182"/>
      <c r="H172" s="186">
        <v>51.447000000000003</v>
      </c>
      <c r="I172" s="187"/>
      <c r="J172" s="182"/>
      <c r="K172" s="182"/>
      <c r="L172" s="188"/>
      <c r="M172" s="189"/>
      <c r="N172" s="190"/>
      <c r="O172" s="190"/>
      <c r="P172" s="190"/>
      <c r="Q172" s="190"/>
      <c r="R172" s="190"/>
      <c r="S172" s="190"/>
      <c r="T172" s="191"/>
      <c r="AT172" s="192" t="s">
        <v>128</v>
      </c>
      <c r="AU172" s="192" t="s">
        <v>83</v>
      </c>
      <c r="AV172" s="13" t="s">
        <v>83</v>
      </c>
      <c r="AW172" s="13" t="s">
        <v>4</v>
      </c>
      <c r="AX172" s="13" t="s">
        <v>81</v>
      </c>
      <c r="AY172" s="192" t="s">
        <v>118</v>
      </c>
    </row>
    <row r="173" spans="1:65" s="2" customFormat="1" ht="24">
      <c r="A173" s="34"/>
      <c r="B173" s="35"/>
      <c r="C173" s="168" t="s">
        <v>119</v>
      </c>
      <c r="D173" s="168" t="s">
        <v>121</v>
      </c>
      <c r="E173" s="169" t="s">
        <v>397</v>
      </c>
      <c r="F173" s="170" t="s">
        <v>398</v>
      </c>
      <c r="G173" s="171" t="s">
        <v>204</v>
      </c>
      <c r="H173" s="172">
        <v>1.3240000000000001</v>
      </c>
      <c r="I173" s="173"/>
      <c r="J173" s="174">
        <f>ROUND(I173*H173,2)</f>
        <v>0</v>
      </c>
      <c r="K173" s="170" t="s">
        <v>125</v>
      </c>
      <c r="L173" s="39"/>
      <c r="M173" s="175" t="s">
        <v>19</v>
      </c>
      <c r="N173" s="176" t="s">
        <v>47</v>
      </c>
      <c r="O173" s="64"/>
      <c r="P173" s="177">
        <f>O173*H173</f>
        <v>0</v>
      </c>
      <c r="Q173" s="177">
        <v>0</v>
      </c>
      <c r="R173" s="177">
        <f>Q173*H173</f>
        <v>0</v>
      </c>
      <c r="S173" s="177">
        <v>0</v>
      </c>
      <c r="T173" s="17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79" t="s">
        <v>195</v>
      </c>
      <c r="AT173" s="179" t="s">
        <v>121</v>
      </c>
      <c r="AU173" s="179" t="s">
        <v>83</v>
      </c>
      <c r="AY173" s="17" t="s">
        <v>118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7" t="s">
        <v>81</v>
      </c>
      <c r="BK173" s="180">
        <f>ROUND(I173*H173,2)</f>
        <v>0</v>
      </c>
      <c r="BL173" s="17" t="s">
        <v>195</v>
      </c>
      <c r="BM173" s="179" t="s">
        <v>399</v>
      </c>
    </row>
    <row r="174" spans="1:65" s="12" customFormat="1" ht="22.9" customHeight="1">
      <c r="B174" s="152"/>
      <c r="C174" s="153"/>
      <c r="D174" s="154" t="s">
        <v>75</v>
      </c>
      <c r="E174" s="166" t="s">
        <v>400</v>
      </c>
      <c r="F174" s="166" t="s">
        <v>401</v>
      </c>
      <c r="G174" s="153"/>
      <c r="H174" s="153"/>
      <c r="I174" s="156"/>
      <c r="J174" s="167">
        <f>BK174</f>
        <v>0</v>
      </c>
      <c r="K174" s="153"/>
      <c r="L174" s="158"/>
      <c r="M174" s="159"/>
      <c r="N174" s="160"/>
      <c r="O174" s="160"/>
      <c r="P174" s="161">
        <f>SUM(P175:P192)</f>
        <v>0</v>
      </c>
      <c r="Q174" s="160"/>
      <c r="R174" s="161">
        <f>SUM(R175:R192)</f>
        <v>1.3761728</v>
      </c>
      <c r="S174" s="160"/>
      <c r="T174" s="162">
        <f>SUM(T175:T192)</f>
        <v>0</v>
      </c>
      <c r="AR174" s="163" t="s">
        <v>83</v>
      </c>
      <c r="AT174" s="164" t="s">
        <v>75</v>
      </c>
      <c r="AU174" s="164" t="s">
        <v>81</v>
      </c>
      <c r="AY174" s="163" t="s">
        <v>118</v>
      </c>
      <c r="BK174" s="165">
        <f>SUM(BK175:BK192)</f>
        <v>0</v>
      </c>
    </row>
    <row r="175" spans="1:65" s="2" customFormat="1" ht="24">
      <c r="A175" s="34"/>
      <c r="B175" s="35"/>
      <c r="C175" s="168" t="s">
        <v>402</v>
      </c>
      <c r="D175" s="168" t="s">
        <v>121</v>
      </c>
      <c r="E175" s="169" t="s">
        <v>403</v>
      </c>
      <c r="F175" s="170" t="s">
        <v>404</v>
      </c>
      <c r="G175" s="171" t="s">
        <v>124</v>
      </c>
      <c r="H175" s="172">
        <v>67.319999999999993</v>
      </c>
      <c r="I175" s="173"/>
      <c r="J175" s="174">
        <f>ROUND(I175*H175,2)</f>
        <v>0</v>
      </c>
      <c r="K175" s="170" t="s">
        <v>125</v>
      </c>
      <c r="L175" s="39"/>
      <c r="M175" s="175" t="s">
        <v>19</v>
      </c>
      <c r="N175" s="176" t="s">
        <v>47</v>
      </c>
      <c r="O175" s="64"/>
      <c r="P175" s="177">
        <f>O175*H175</f>
        <v>0</v>
      </c>
      <c r="Q175" s="177">
        <v>5.1999999999999998E-3</v>
      </c>
      <c r="R175" s="177">
        <f>Q175*H175</f>
        <v>0.35006399999999993</v>
      </c>
      <c r="S175" s="177">
        <v>0</v>
      </c>
      <c r="T175" s="17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79" t="s">
        <v>195</v>
      </c>
      <c r="AT175" s="179" t="s">
        <v>121</v>
      </c>
      <c r="AU175" s="179" t="s">
        <v>83</v>
      </c>
      <c r="AY175" s="17" t="s">
        <v>118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7" t="s">
        <v>81</v>
      </c>
      <c r="BK175" s="180">
        <f>ROUND(I175*H175,2)</f>
        <v>0</v>
      </c>
      <c r="BL175" s="17" t="s">
        <v>195</v>
      </c>
      <c r="BM175" s="179" t="s">
        <v>405</v>
      </c>
    </row>
    <row r="176" spans="1:65" s="13" customFormat="1" ht="11.25">
      <c r="B176" s="181"/>
      <c r="C176" s="182"/>
      <c r="D176" s="183" t="s">
        <v>128</v>
      </c>
      <c r="E176" s="184" t="s">
        <v>19</v>
      </c>
      <c r="F176" s="185" t="s">
        <v>142</v>
      </c>
      <c r="G176" s="182"/>
      <c r="H176" s="186">
        <v>67.319999999999993</v>
      </c>
      <c r="I176" s="187"/>
      <c r="J176" s="182"/>
      <c r="K176" s="182"/>
      <c r="L176" s="188"/>
      <c r="M176" s="189"/>
      <c r="N176" s="190"/>
      <c r="O176" s="190"/>
      <c r="P176" s="190"/>
      <c r="Q176" s="190"/>
      <c r="R176" s="190"/>
      <c r="S176" s="190"/>
      <c r="T176" s="191"/>
      <c r="AT176" s="192" t="s">
        <v>128</v>
      </c>
      <c r="AU176" s="192" t="s">
        <v>83</v>
      </c>
      <c r="AV176" s="13" t="s">
        <v>83</v>
      </c>
      <c r="AW176" s="13" t="s">
        <v>37</v>
      </c>
      <c r="AX176" s="13" t="s">
        <v>81</v>
      </c>
      <c r="AY176" s="192" t="s">
        <v>118</v>
      </c>
    </row>
    <row r="177" spans="1:65" s="2" customFormat="1" ht="16.5" customHeight="1">
      <c r="A177" s="34"/>
      <c r="B177" s="35"/>
      <c r="C177" s="168" t="s">
        <v>406</v>
      </c>
      <c r="D177" s="168" t="s">
        <v>121</v>
      </c>
      <c r="E177" s="169" t="s">
        <v>407</v>
      </c>
      <c r="F177" s="170" t="s">
        <v>408</v>
      </c>
      <c r="G177" s="171" t="s">
        <v>186</v>
      </c>
      <c r="H177" s="172">
        <v>26.2</v>
      </c>
      <c r="I177" s="173"/>
      <c r="J177" s="174">
        <f>ROUND(I177*H177,2)</f>
        <v>0</v>
      </c>
      <c r="K177" s="170" t="s">
        <v>125</v>
      </c>
      <c r="L177" s="39"/>
      <c r="M177" s="175" t="s">
        <v>19</v>
      </c>
      <c r="N177" s="176" t="s">
        <v>47</v>
      </c>
      <c r="O177" s="64"/>
      <c r="P177" s="177">
        <f>O177*H177</f>
        <v>0</v>
      </c>
      <c r="Q177" s="177">
        <v>5.5000000000000003E-4</v>
      </c>
      <c r="R177" s="177">
        <f>Q177*H177</f>
        <v>1.4410000000000001E-2</v>
      </c>
      <c r="S177" s="177">
        <v>0</v>
      </c>
      <c r="T177" s="17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79" t="s">
        <v>195</v>
      </c>
      <c r="AT177" s="179" t="s">
        <v>121</v>
      </c>
      <c r="AU177" s="179" t="s">
        <v>83</v>
      </c>
      <c r="AY177" s="17" t="s">
        <v>118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7" t="s">
        <v>81</v>
      </c>
      <c r="BK177" s="180">
        <f>ROUND(I177*H177,2)</f>
        <v>0</v>
      </c>
      <c r="BL177" s="17" t="s">
        <v>195</v>
      </c>
      <c r="BM177" s="179" t="s">
        <v>409</v>
      </c>
    </row>
    <row r="178" spans="1:65" s="13" customFormat="1" ht="11.25">
      <c r="B178" s="181"/>
      <c r="C178" s="182"/>
      <c r="D178" s="183" t="s">
        <v>128</v>
      </c>
      <c r="E178" s="184" t="s">
        <v>19</v>
      </c>
      <c r="F178" s="185" t="s">
        <v>410</v>
      </c>
      <c r="G178" s="182"/>
      <c r="H178" s="186">
        <v>10.8</v>
      </c>
      <c r="I178" s="187"/>
      <c r="J178" s="182"/>
      <c r="K178" s="182"/>
      <c r="L178" s="188"/>
      <c r="M178" s="189"/>
      <c r="N178" s="190"/>
      <c r="O178" s="190"/>
      <c r="P178" s="190"/>
      <c r="Q178" s="190"/>
      <c r="R178" s="190"/>
      <c r="S178" s="190"/>
      <c r="T178" s="191"/>
      <c r="AT178" s="192" t="s">
        <v>128</v>
      </c>
      <c r="AU178" s="192" t="s">
        <v>83</v>
      </c>
      <c r="AV178" s="13" t="s">
        <v>83</v>
      </c>
      <c r="AW178" s="13" t="s">
        <v>37</v>
      </c>
      <c r="AX178" s="13" t="s">
        <v>76</v>
      </c>
      <c r="AY178" s="192" t="s">
        <v>118</v>
      </c>
    </row>
    <row r="179" spans="1:65" s="13" customFormat="1" ht="11.25">
      <c r="B179" s="181"/>
      <c r="C179" s="182"/>
      <c r="D179" s="183" t="s">
        <v>128</v>
      </c>
      <c r="E179" s="184" t="s">
        <v>19</v>
      </c>
      <c r="F179" s="185" t="s">
        <v>411</v>
      </c>
      <c r="G179" s="182"/>
      <c r="H179" s="186">
        <v>15.4</v>
      </c>
      <c r="I179" s="187"/>
      <c r="J179" s="182"/>
      <c r="K179" s="182"/>
      <c r="L179" s="188"/>
      <c r="M179" s="189"/>
      <c r="N179" s="190"/>
      <c r="O179" s="190"/>
      <c r="P179" s="190"/>
      <c r="Q179" s="190"/>
      <c r="R179" s="190"/>
      <c r="S179" s="190"/>
      <c r="T179" s="191"/>
      <c r="AT179" s="192" t="s">
        <v>128</v>
      </c>
      <c r="AU179" s="192" t="s">
        <v>83</v>
      </c>
      <c r="AV179" s="13" t="s">
        <v>83</v>
      </c>
      <c r="AW179" s="13" t="s">
        <v>37</v>
      </c>
      <c r="AX179" s="13" t="s">
        <v>76</v>
      </c>
      <c r="AY179" s="192" t="s">
        <v>118</v>
      </c>
    </row>
    <row r="180" spans="1:65" s="14" customFormat="1" ht="11.25">
      <c r="B180" s="207"/>
      <c r="C180" s="208"/>
      <c r="D180" s="183" t="s">
        <v>128</v>
      </c>
      <c r="E180" s="209" t="s">
        <v>19</v>
      </c>
      <c r="F180" s="210" t="s">
        <v>412</v>
      </c>
      <c r="G180" s="208"/>
      <c r="H180" s="211">
        <v>26.200000000000003</v>
      </c>
      <c r="I180" s="212"/>
      <c r="J180" s="208"/>
      <c r="K180" s="208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128</v>
      </c>
      <c r="AU180" s="217" t="s">
        <v>83</v>
      </c>
      <c r="AV180" s="14" t="s">
        <v>126</v>
      </c>
      <c r="AW180" s="14" t="s">
        <v>37</v>
      </c>
      <c r="AX180" s="14" t="s">
        <v>81</v>
      </c>
      <c r="AY180" s="217" t="s">
        <v>118</v>
      </c>
    </row>
    <row r="181" spans="1:65" s="2" customFormat="1" ht="16.5" customHeight="1">
      <c r="A181" s="34"/>
      <c r="B181" s="35"/>
      <c r="C181" s="168" t="s">
        <v>413</v>
      </c>
      <c r="D181" s="168" t="s">
        <v>121</v>
      </c>
      <c r="E181" s="169" t="s">
        <v>414</v>
      </c>
      <c r="F181" s="170" t="s">
        <v>415</v>
      </c>
      <c r="G181" s="171" t="s">
        <v>172</v>
      </c>
      <c r="H181" s="172">
        <v>41</v>
      </c>
      <c r="I181" s="173"/>
      <c r="J181" s="174">
        <f>ROUND(I181*H181,2)</f>
        <v>0</v>
      </c>
      <c r="K181" s="170" t="s">
        <v>125</v>
      </c>
      <c r="L181" s="39"/>
      <c r="M181" s="175" t="s">
        <v>19</v>
      </c>
      <c r="N181" s="176" t="s">
        <v>47</v>
      </c>
      <c r="O181" s="64"/>
      <c r="P181" s="177">
        <f>O181*H181</f>
        <v>0</v>
      </c>
      <c r="Q181" s="177">
        <v>0</v>
      </c>
      <c r="R181" s="177">
        <f>Q181*H181</f>
        <v>0</v>
      </c>
      <c r="S181" s="177">
        <v>0</v>
      </c>
      <c r="T181" s="17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79" t="s">
        <v>195</v>
      </c>
      <c r="AT181" s="179" t="s">
        <v>121</v>
      </c>
      <c r="AU181" s="179" t="s">
        <v>83</v>
      </c>
      <c r="AY181" s="17" t="s">
        <v>118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17" t="s">
        <v>81</v>
      </c>
      <c r="BK181" s="180">
        <f>ROUND(I181*H181,2)</f>
        <v>0</v>
      </c>
      <c r="BL181" s="17" t="s">
        <v>195</v>
      </c>
      <c r="BM181" s="179" t="s">
        <v>416</v>
      </c>
    </row>
    <row r="182" spans="1:65" s="13" customFormat="1" ht="11.25">
      <c r="B182" s="181"/>
      <c r="C182" s="182"/>
      <c r="D182" s="183" t="s">
        <v>128</v>
      </c>
      <c r="E182" s="184" t="s">
        <v>19</v>
      </c>
      <c r="F182" s="185" t="s">
        <v>417</v>
      </c>
      <c r="G182" s="182"/>
      <c r="H182" s="186">
        <v>41</v>
      </c>
      <c r="I182" s="187"/>
      <c r="J182" s="182"/>
      <c r="K182" s="182"/>
      <c r="L182" s="188"/>
      <c r="M182" s="189"/>
      <c r="N182" s="190"/>
      <c r="O182" s="190"/>
      <c r="P182" s="190"/>
      <c r="Q182" s="190"/>
      <c r="R182" s="190"/>
      <c r="S182" s="190"/>
      <c r="T182" s="191"/>
      <c r="AT182" s="192" t="s">
        <v>128</v>
      </c>
      <c r="AU182" s="192" t="s">
        <v>83</v>
      </c>
      <c r="AV182" s="13" t="s">
        <v>83</v>
      </c>
      <c r="AW182" s="13" t="s">
        <v>37</v>
      </c>
      <c r="AX182" s="13" t="s">
        <v>81</v>
      </c>
      <c r="AY182" s="192" t="s">
        <v>118</v>
      </c>
    </row>
    <row r="183" spans="1:65" s="2" customFormat="1" ht="16.5" customHeight="1">
      <c r="A183" s="34"/>
      <c r="B183" s="35"/>
      <c r="C183" s="168" t="s">
        <v>418</v>
      </c>
      <c r="D183" s="168" t="s">
        <v>121</v>
      </c>
      <c r="E183" s="169" t="s">
        <v>419</v>
      </c>
      <c r="F183" s="170" t="s">
        <v>420</v>
      </c>
      <c r="G183" s="171" t="s">
        <v>172</v>
      </c>
      <c r="H183" s="172">
        <v>28</v>
      </c>
      <c r="I183" s="173"/>
      <c r="J183" s="174">
        <f>ROUND(I183*H183,2)</f>
        <v>0</v>
      </c>
      <c r="K183" s="170" t="s">
        <v>125</v>
      </c>
      <c r="L183" s="39"/>
      <c r="M183" s="175" t="s">
        <v>19</v>
      </c>
      <c r="N183" s="176" t="s">
        <v>47</v>
      </c>
      <c r="O183" s="64"/>
      <c r="P183" s="177">
        <f>O183*H183</f>
        <v>0</v>
      </c>
      <c r="Q183" s="177">
        <v>0</v>
      </c>
      <c r="R183" s="177">
        <f>Q183*H183</f>
        <v>0</v>
      </c>
      <c r="S183" s="177">
        <v>0</v>
      </c>
      <c r="T183" s="17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79" t="s">
        <v>195</v>
      </c>
      <c r="AT183" s="179" t="s">
        <v>121</v>
      </c>
      <c r="AU183" s="179" t="s">
        <v>83</v>
      </c>
      <c r="AY183" s="17" t="s">
        <v>118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17" t="s">
        <v>81</v>
      </c>
      <c r="BK183" s="180">
        <f>ROUND(I183*H183,2)</f>
        <v>0</v>
      </c>
      <c r="BL183" s="17" t="s">
        <v>195</v>
      </c>
      <c r="BM183" s="179" t="s">
        <v>421</v>
      </c>
    </row>
    <row r="184" spans="1:65" s="2" customFormat="1" ht="16.5" customHeight="1">
      <c r="A184" s="34"/>
      <c r="B184" s="35"/>
      <c r="C184" s="168" t="s">
        <v>422</v>
      </c>
      <c r="D184" s="168" t="s">
        <v>121</v>
      </c>
      <c r="E184" s="169" t="s">
        <v>423</v>
      </c>
      <c r="F184" s="170" t="s">
        <v>424</v>
      </c>
      <c r="G184" s="171" t="s">
        <v>172</v>
      </c>
      <c r="H184" s="172">
        <v>1194.8879999999999</v>
      </c>
      <c r="I184" s="173"/>
      <c r="J184" s="174">
        <f>ROUND(I184*H184,2)</f>
        <v>0</v>
      </c>
      <c r="K184" s="170" t="s">
        <v>125</v>
      </c>
      <c r="L184" s="39"/>
      <c r="M184" s="175" t="s">
        <v>19</v>
      </c>
      <c r="N184" s="176" t="s">
        <v>47</v>
      </c>
      <c r="O184" s="64"/>
      <c r="P184" s="177">
        <f>O184*H184</f>
        <v>0</v>
      </c>
      <c r="Q184" s="177">
        <v>0</v>
      </c>
      <c r="R184" s="177">
        <f>Q184*H184</f>
        <v>0</v>
      </c>
      <c r="S184" s="177">
        <v>0</v>
      </c>
      <c r="T184" s="17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79" t="s">
        <v>195</v>
      </c>
      <c r="AT184" s="179" t="s">
        <v>121</v>
      </c>
      <c r="AU184" s="179" t="s">
        <v>83</v>
      </c>
      <c r="AY184" s="17" t="s">
        <v>118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7" t="s">
        <v>81</v>
      </c>
      <c r="BK184" s="180">
        <f>ROUND(I184*H184,2)</f>
        <v>0</v>
      </c>
      <c r="BL184" s="17" t="s">
        <v>195</v>
      </c>
      <c r="BM184" s="179" t="s">
        <v>425</v>
      </c>
    </row>
    <row r="185" spans="1:65" s="13" customFormat="1" ht="11.25">
      <c r="B185" s="181"/>
      <c r="C185" s="182"/>
      <c r="D185" s="183" t="s">
        <v>128</v>
      </c>
      <c r="E185" s="182"/>
      <c r="F185" s="185" t="s">
        <v>426</v>
      </c>
      <c r="G185" s="182"/>
      <c r="H185" s="186">
        <v>1194.8879999999999</v>
      </c>
      <c r="I185" s="187"/>
      <c r="J185" s="182"/>
      <c r="K185" s="182"/>
      <c r="L185" s="188"/>
      <c r="M185" s="189"/>
      <c r="N185" s="190"/>
      <c r="O185" s="190"/>
      <c r="P185" s="190"/>
      <c r="Q185" s="190"/>
      <c r="R185" s="190"/>
      <c r="S185" s="190"/>
      <c r="T185" s="191"/>
      <c r="AT185" s="192" t="s">
        <v>128</v>
      </c>
      <c r="AU185" s="192" t="s">
        <v>83</v>
      </c>
      <c r="AV185" s="13" t="s">
        <v>83</v>
      </c>
      <c r="AW185" s="13" t="s">
        <v>4</v>
      </c>
      <c r="AX185" s="13" t="s">
        <v>81</v>
      </c>
      <c r="AY185" s="192" t="s">
        <v>118</v>
      </c>
    </row>
    <row r="186" spans="1:65" s="2" customFormat="1" ht="24">
      <c r="A186" s="34"/>
      <c r="B186" s="35"/>
      <c r="C186" s="168" t="s">
        <v>427</v>
      </c>
      <c r="D186" s="168" t="s">
        <v>121</v>
      </c>
      <c r="E186" s="169" t="s">
        <v>428</v>
      </c>
      <c r="F186" s="170" t="s">
        <v>429</v>
      </c>
      <c r="G186" s="171" t="s">
        <v>186</v>
      </c>
      <c r="H186" s="172">
        <v>14</v>
      </c>
      <c r="I186" s="173"/>
      <c r="J186" s="174">
        <f>ROUND(I186*H186,2)</f>
        <v>0</v>
      </c>
      <c r="K186" s="170" t="s">
        <v>125</v>
      </c>
      <c r="L186" s="39"/>
      <c r="M186" s="175" t="s">
        <v>19</v>
      </c>
      <c r="N186" s="176" t="s">
        <v>47</v>
      </c>
      <c r="O186" s="64"/>
      <c r="P186" s="177">
        <f>O186*H186</f>
        <v>0</v>
      </c>
      <c r="Q186" s="177">
        <v>2E-3</v>
      </c>
      <c r="R186" s="177">
        <f>Q186*H186</f>
        <v>2.8000000000000001E-2</v>
      </c>
      <c r="S186" s="177">
        <v>0</v>
      </c>
      <c r="T186" s="17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79" t="s">
        <v>195</v>
      </c>
      <c r="AT186" s="179" t="s">
        <v>121</v>
      </c>
      <c r="AU186" s="179" t="s">
        <v>83</v>
      </c>
      <c r="AY186" s="17" t="s">
        <v>118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7" t="s">
        <v>81</v>
      </c>
      <c r="BK186" s="180">
        <f>ROUND(I186*H186,2)</f>
        <v>0</v>
      </c>
      <c r="BL186" s="17" t="s">
        <v>195</v>
      </c>
      <c r="BM186" s="179" t="s">
        <v>430</v>
      </c>
    </row>
    <row r="187" spans="1:65" s="13" customFormat="1" ht="11.25">
      <c r="B187" s="181"/>
      <c r="C187" s="182"/>
      <c r="D187" s="183" t="s">
        <v>128</v>
      </c>
      <c r="E187" s="184" t="s">
        <v>19</v>
      </c>
      <c r="F187" s="185" t="s">
        <v>431</v>
      </c>
      <c r="G187" s="182"/>
      <c r="H187" s="186">
        <v>14</v>
      </c>
      <c r="I187" s="187"/>
      <c r="J187" s="182"/>
      <c r="K187" s="182"/>
      <c r="L187" s="188"/>
      <c r="M187" s="189"/>
      <c r="N187" s="190"/>
      <c r="O187" s="190"/>
      <c r="P187" s="190"/>
      <c r="Q187" s="190"/>
      <c r="R187" s="190"/>
      <c r="S187" s="190"/>
      <c r="T187" s="191"/>
      <c r="AT187" s="192" t="s">
        <v>128</v>
      </c>
      <c r="AU187" s="192" t="s">
        <v>83</v>
      </c>
      <c r="AV187" s="13" t="s">
        <v>83</v>
      </c>
      <c r="AW187" s="13" t="s">
        <v>37</v>
      </c>
      <c r="AX187" s="13" t="s">
        <v>81</v>
      </c>
      <c r="AY187" s="192" t="s">
        <v>118</v>
      </c>
    </row>
    <row r="188" spans="1:65" s="2" customFormat="1" ht="24">
      <c r="A188" s="34"/>
      <c r="B188" s="35"/>
      <c r="C188" s="168" t="s">
        <v>432</v>
      </c>
      <c r="D188" s="168" t="s">
        <v>121</v>
      </c>
      <c r="E188" s="169" t="s">
        <v>433</v>
      </c>
      <c r="F188" s="170" t="s">
        <v>434</v>
      </c>
      <c r="G188" s="171" t="s">
        <v>186</v>
      </c>
      <c r="H188" s="172">
        <v>8.4</v>
      </c>
      <c r="I188" s="173"/>
      <c r="J188" s="174">
        <f>ROUND(I188*H188,2)</f>
        <v>0</v>
      </c>
      <c r="K188" s="170" t="s">
        <v>125</v>
      </c>
      <c r="L188" s="39"/>
      <c r="M188" s="175" t="s">
        <v>19</v>
      </c>
      <c r="N188" s="176" t="s">
        <v>47</v>
      </c>
      <c r="O188" s="64"/>
      <c r="P188" s="177">
        <f>O188*H188</f>
        <v>0</v>
      </c>
      <c r="Q188" s="177">
        <v>9.7999999999999997E-4</v>
      </c>
      <c r="R188" s="177">
        <f>Q188*H188</f>
        <v>8.2319999999999997E-3</v>
      </c>
      <c r="S188" s="177">
        <v>0</v>
      </c>
      <c r="T188" s="17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79" t="s">
        <v>195</v>
      </c>
      <c r="AT188" s="179" t="s">
        <v>121</v>
      </c>
      <c r="AU188" s="179" t="s">
        <v>83</v>
      </c>
      <c r="AY188" s="17" t="s">
        <v>118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17" t="s">
        <v>81</v>
      </c>
      <c r="BK188" s="180">
        <f>ROUND(I188*H188,2)</f>
        <v>0</v>
      </c>
      <c r="BL188" s="17" t="s">
        <v>195</v>
      </c>
      <c r="BM188" s="179" t="s">
        <v>435</v>
      </c>
    </row>
    <row r="189" spans="1:65" s="13" customFormat="1" ht="11.25">
      <c r="B189" s="181"/>
      <c r="C189" s="182"/>
      <c r="D189" s="183" t="s">
        <v>128</v>
      </c>
      <c r="E189" s="184" t="s">
        <v>19</v>
      </c>
      <c r="F189" s="185" t="s">
        <v>436</v>
      </c>
      <c r="G189" s="182"/>
      <c r="H189" s="186">
        <v>8.4</v>
      </c>
      <c r="I189" s="187"/>
      <c r="J189" s="182"/>
      <c r="K189" s="182"/>
      <c r="L189" s="188"/>
      <c r="M189" s="189"/>
      <c r="N189" s="190"/>
      <c r="O189" s="190"/>
      <c r="P189" s="190"/>
      <c r="Q189" s="190"/>
      <c r="R189" s="190"/>
      <c r="S189" s="190"/>
      <c r="T189" s="191"/>
      <c r="AT189" s="192" t="s">
        <v>128</v>
      </c>
      <c r="AU189" s="192" t="s">
        <v>83</v>
      </c>
      <c r="AV189" s="13" t="s">
        <v>83</v>
      </c>
      <c r="AW189" s="13" t="s">
        <v>37</v>
      </c>
      <c r="AX189" s="13" t="s">
        <v>81</v>
      </c>
      <c r="AY189" s="192" t="s">
        <v>118</v>
      </c>
    </row>
    <row r="190" spans="1:65" s="2" customFormat="1" ht="16.5" customHeight="1">
      <c r="A190" s="34"/>
      <c r="B190" s="35"/>
      <c r="C190" s="193" t="s">
        <v>437</v>
      </c>
      <c r="D190" s="193" t="s">
        <v>216</v>
      </c>
      <c r="E190" s="194" t="s">
        <v>438</v>
      </c>
      <c r="F190" s="195" t="s">
        <v>439</v>
      </c>
      <c r="G190" s="196" t="s">
        <v>124</v>
      </c>
      <c r="H190" s="197">
        <v>77.418000000000006</v>
      </c>
      <c r="I190" s="198"/>
      <c r="J190" s="199">
        <f>ROUND(I190*H190,2)</f>
        <v>0</v>
      </c>
      <c r="K190" s="195" t="s">
        <v>125</v>
      </c>
      <c r="L190" s="200"/>
      <c r="M190" s="201" t="s">
        <v>19</v>
      </c>
      <c r="N190" s="202" t="s">
        <v>47</v>
      </c>
      <c r="O190" s="64"/>
      <c r="P190" s="177">
        <f>O190*H190</f>
        <v>0</v>
      </c>
      <c r="Q190" s="177">
        <v>1.26E-2</v>
      </c>
      <c r="R190" s="177">
        <f>Q190*H190</f>
        <v>0.97546680000000008</v>
      </c>
      <c r="S190" s="177">
        <v>0</v>
      </c>
      <c r="T190" s="17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79" t="s">
        <v>269</v>
      </c>
      <c r="AT190" s="179" t="s">
        <v>216</v>
      </c>
      <c r="AU190" s="179" t="s">
        <v>83</v>
      </c>
      <c r="AY190" s="17" t="s">
        <v>118</v>
      </c>
      <c r="BE190" s="180">
        <f>IF(N190="základní",J190,0)</f>
        <v>0</v>
      </c>
      <c r="BF190" s="180">
        <f>IF(N190="snížená",J190,0)</f>
        <v>0</v>
      </c>
      <c r="BG190" s="180">
        <f>IF(N190="zákl. přenesená",J190,0)</f>
        <v>0</v>
      </c>
      <c r="BH190" s="180">
        <f>IF(N190="sníž. přenesená",J190,0)</f>
        <v>0</v>
      </c>
      <c r="BI190" s="180">
        <f>IF(N190="nulová",J190,0)</f>
        <v>0</v>
      </c>
      <c r="BJ190" s="17" t="s">
        <v>81</v>
      </c>
      <c r="BK190" s="180">
        <f>ROUND(I190*H190,2)</f>
        <v>0</v>
      </c>
      <c r="BL190" s="17" t="s">
        <v>195</v>
      </c>
      <c r="BM190" s="179" t="s">
        <v>440</v>
      </c>
    </row>
    <row r="191" spans="1:65" s="13" customFormat="1" ht="11.25">
      <c r="B191" s="181"/>
      <c r="C191" s="182"/>
      <c r="D191" s="183" t="s">
        <v>128</v>
      </c>
      <c r="E191" s="182"/>
      <c r="F191" s="185" t="s">
        <v>441</v>
      </c>
      <c r="G191" s="182"/>
      <c r="H191" s="186">
        <v>77.418000000000006</v>
      </c>
      <c r="I191" s="187"/>
      <c r="J191" s="182"/>
      <c r="K191" s="182"/>
      <c r="L191" s="188"/>
      <c r="M191" s="189"/>
      <c r="N191" s="190"/>
      <c r="O191" s="190"/>
      <c r="P191" s="190"/>
      <c r="Q191" s="190"/>
      <c r="R191" s="190"/>
      <c r="S191" s="190"/>
      <c r="T191" s="191"/>
      <c r="AT191" s="192" t="s">
        <v>128</v>
      </c>
      <c r="AU191" s="192" t="s">
        <v>83</v>
      </c>
      <c r="AV191" s="13" t="s">
        <v>83</v>
      </c>
      <c r="AW191" s="13" t="s">
        <v>4</v>
      </c>
      <c r="AX191" s="13" t="s">
        <v>81</v>
      </c>
      <c r="AY191" s="192" t="s">
        <v>118</v>
      </c>
    </row>
    <row r="192" spans="1:65" s="2" customFormat="1" ht="24">
      <c r="A192" s="34"/>
      <c r="B192" s="35"/>
      <c r="C192" s="168" t="s">
        <v>442</v>
      </c>
      <c r="D192" s="168" t="s">
        <v>121</v>
      </c>
      <c r="E192" s="169" t="s">
        <v>443</v>
      </c>
      <c r="F192" s="170" t="s">
        <v>444</v>
      </c>
      <c r="G192" s="171" t="s">
        <v>204</v>
      </c>
      <c r="H192" s="172">
        <v>1.3759999999999999</v>
      </c>
      <c r="I192" s="173"/>
      <c r="J192" s="174">
        <f>ROUND(I192*H192,2)</f>
        <v>0</v>
      </c>
      <c r="K192" s="170" t="s">
        <v>125</v>
      </c>
      <c r="L192" s="39"/>
      <c r="M192" s="175" t="s">
        <v>19</v>
      </c>
      <c r="N192" s="176" t="s">
        <v>47</v>
      </c>
      <c r="O192" s="64"/>
      <c r="P192" s="177">
        <f>O192*H192</f>
        <v>0</v>
      </c>
      <c r="Q192" s="177">
        <v>0</v>
      </c>
      <c r="R192" s="177">
        <f>Q192*H192</f>
        <v>0</v>
      </c>
      <c r="S192" s="177">
        <v>0</v>
      </c>
      <c r="T192" s="17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79" t="s">
        <v>195</v>
      </c>
      <c r="AT192" s="179" t="s">
        <v>121</v>
      </c>
      <c r="AU192" s="179" t="s">
        <v>83</v>
      </c>
      <c r="AY192" s="17" t="s">
        <v>118</v>
      </c>
      <c r="BE192" s="180">
        <f>IF(N192="základní",J192,0)</f>
        <v>0</v>
      </c>
      <c r="BF192" s="180">
        <f>IF(N192="snížená",J192,0)</f>
        <v>0</v>
      </c>
      <c r="BG192" s="180">
        <f>IF(N192="zákl. přenesená",J192,0)</f>
        <v>0</v>
      </c>
      <c r="BH192" s="180">
        <f>IF(N192="sníž. přenesená",J192,0)</f>
        <v>0</v>
      </c>
      <c r="BI192" s="180">
        <f>IF(N192="nulová",J192,0)</f>
        <v>0</v>
      </c>
      <c r="BJ192" s="17" t="s">
        <v>81</v>
      </c>
      <c r="BK192" s="180">
        <f>ROUND(I192*H192,2)</f>
        <v>0</v>
      </c>
      <c r="BL192" s="17" t="s">
        <v>195</v>
      </c>
      <c r="BM192" s="179" t="s">
        <v>445</v>
      </c>
    </row>
    <row r="193" spans="1:65" s="12" customFormat="1" ht="22.9" customHeight="1">
      <c r="B193" s="152"/>
      <c r="C193" s="153"/>
      <c r="D193" s="154" t="s">
        <v>75</v>
      </c>
      <c r="E193" s="166" t="s">
        <v>446</v>
      </c>
      <c r="F193" s="166" t="s">
        <v>447</v>
      </c>
      <c r="G193" s="153"/>
      <c r="H193" s="153"/>
      <c r="I193" s="156"/>
      <c r="J193" s="167">
        <f>BK193</f>
        <v>0</v>
      </c>
      <c r="K193" s="153"/>
      <c r="L193" s="158"/>
      <c r="M193" s="159"/>
      <c r="N193" s="160"/>
      <c r="O193" s="160"/>
      <c r="P193" s="161">
        <f>SUM(P194:P197)</f>
        <v>0</v>
      </c>
      <c r="Q193" s="160"/>
      <c r="R193" s="161">
        <f>SUM(R194:R197)</f>
        <v>4.2159000000000002E-2</v>
      </c>
      <c r="S193" s="160"/>
      <c r="T193" s="162">
        <f>SUM(T194:T197)</f>
        <v>0</v>
      </c>
      <c r="AR193" s="163" t="s">
        <v>83</v>
      </c>
      <c r="AT193" s="164" t="s">
        <v>75</v>
      </c>
      <c r="AU193" s="164" t="s">
        <v>81</v>
      </c>
      <c r="AY193" s="163" t="s">
        <v>118</v>
      </c>
      <c r="BK193" s="165">
        <f>SUM(BK194:BK197)</f>
        <v>0</v>
      </c>
    </row>
    <row r="194" spans="1:65" s="2" customFormat="1" ht="16.5" customHeight="1">
      <c r="A194" s="34"/>
      <c r="B194" s="35"/>
      <c r="C194" s="168" t="s">
        <v>448</v>
      </c>
      <c r="D194" s="168" t="s">
        <v>121</v>
      </c>
      <c r="E194" s="169" t="s">
        <v>449</v>
      </c>
      <c r="F194" s="170" t="s">
        <v>450</v>
      </c>
      <c r="G194" s="171" t="s">
        <v>124</v>
      </c>
      <c r="H194" s="172">
        <v>91.65</v>
      </c>
      <c r="I194" s="173"/>
      <c r="J194" s="174">
        <f>ROUND(I194*H194,2)</f>
        <v>0</v>
      </c>
      <c r="K194" s="170" t="s">
        <v>125</v>
      </c>
      <c r="L194" s="39"/>
      <c r="M194" s="175" t="s">
        <v>19</v>
      </c>
      <c r="N194" s="176" t="s">
        <v>47</v>
      </c>
      <c r="O194" s="64"/>
      <c r="P194" s="177">
        <f>O194*H194</f>
        <v>0</v>
      </c>
      <c r="Q194" s="177">
        <v>0</v>
      </c>
      <c r="R194" s="177">
        <f>Q194*H194</f>
        <v>0</v>
      </c>
      <c r="S194" s="177">
        <v>0</v>
      </c>
      <c r="T194" s="17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79" t="s">
        <v>195</v>
      </c>
      <c r="AT194" s="179" t="s">
        <v>121</v>
      </c>
      <c r="AU194" s="179" t="s">
        <v>83</v>
      </c>
      <c r="AY194" s="17" t="s">
        <v>118</v>
      </c>
      <c r="BE194" s="180">
        <f>IF(N194="základní",J194,0)</f>
        <v>0</v>
      </c>
      <c r="BF194" s="180">
        <f>IF(N194="snížená",J194,0)</f>
        <v>0</v>
      </c>
      <c r="BG194" s="180">
        <f>IF(N194="zákl. přenesená",J194,0)</f>
        <v>0</v>
      </c>
      <c r="BH194" s="180">
        <f>IF(N194="sníž. přenesená",J194,0)</f>
        <v>0</v>
      </c>
      <c r="BI194" s="180">
        <f>IF(N194="nulová",J194,0)</f>
        <v>0</v>
      </c>
      <c r="BJ194" s="17" t="s">
        <v>81</v>
      </c>
      <c r="BK194" s="180">
        <f>ROUND(I194*H194,2)</f>
        <v>0</v>
      </c>
      <c r="BL194" s="17" t="s">
        <v>195</v>
      </c>
      <c r="BM194" s="179" t="s">
        <v>451</v>
      </c>
    </row>
    <row r="195" spans="1:65" s="13" customFormat="1" ht="11.25">
      <c r="B195" s="181"/>
      <c r="C195" s="182"/>
      <c r="D195" s="183" t="s">
        <v>128</v>
      </c>
      <c r="E195" s="184" t="s">
        <v>19</v>
      </c>
      <c r="F195" s="185" t="s">
        <v>452</v>
      </c>
      <c r="G195" s="182"/>
      <c r="H195" s="186">
        <v>91.65</v>
      </c>
      <c r="I195" s="187"/>
      <c r="J195" s="182"/>
      <c r="K195" s="182"/>
      <c r="L195" s="188"/>
      <c r="M195" s="189"/>
      <c r="N195" s="190"/>
      <c r="O195" s="190"/>
      <c r="P195" s="190"/>
      <c r="Q195" s="190"/>
      <c r="R195" s="190"/>
      <c r="S195" s="190"/>
      <c r="T195" s="191"/>
      <c r="AT195" s="192" t="s">
        <v>128</v>
      </c>
      <c r="AU195" s="192" t="s">
        <v>83</v>
      </c>
      <c r="AV195" s="13" t="s">
        <v>83</v>
      </c>
      <c r="AW195" s="13" t="s">
        <v>37</v>
      </c>
      <c r="AX195" s="13" t="s">
        <v>81</v>
      </c>
      <c r="AY195" s="192" t="s">
        <v>118</v>
      </c>
    </row>
    <row r="196" spans="1:65" s="2" customFormat="1" ht="16.5" customHeight="1">
      <c r="A196" s="34"/>
      <c r="B196" s="35"/>
      <c r="C196" s="168" t="s">
        <v>453</v>
      </c>
      <c r="D196" s="168" t="s">
        <v>121</v>
      </c>
      <c r="E196" s="169" t="s">
        <v>454</v>
      </c>
      <c r="F196" s="170" t="s">
        <v>455</v>
      </c>
      <c r="G196" s="171" t="s">
        <v>124</v>
      </c>
      <c r="H196" s="172">
        <v>91.65</v>
      </c>
      <c r="I196" s="173"/>
      <c r="J196" s="174">
        <f>ROUND(I196*H196,2)</f>
        <v>0</v>
      </c>
      <c r="K196" s="170" t="s">
        <v>125</v>
      </c>
      <c r="L196" s="39"/>
      <c r="M196" s="175" t="s">
        <v>19</v>
      </c>
      <c r="N196" s="176" t="s">
        <v>47</v>
      </c>
      <c r="O196" s="64"/>
      <c r="P196" s="177">
        <f>O196*H196</f>
        <v>0</v>
      </c>
      <c r="Q196" s="177">
        <v>2.0000000000000001E-4</v>
      </c>
      <c r="R196" s="177">
        <f>Q196*H196</f>
        <v>1.8330000000000003E-2</v>
      </c>
      <c r="S196" s="177">
        <v>0</v>
      </c>
      <c r="T196" s="17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79" t="s">
        <v>195</v>
      </c>
      <c r="AT196" s="179" t="s">
        <v>121</v>
      </c>
      <c r="AU196" s="179" t="s">
        <v>83</v>
      </c>
      <c r="AY196" s="17" t="s">
        <v>118</v>
      </c>
      <c r="BE196" s="180">
        <f>IF(N196="základní",J196,0)</f>
        <v>0</v>
      </c>
      <c r="BF196" s="180">
        <f>IF(N196="snížená",J196,0)</f>
        <v>0</v>
      </c>
      <c r="BG196" s="180">
        <f>IF(N196="zákl. přenesená",J196,0)</f>
        <v>0</v>
      </c>
      <c r="BH196" s="180">
        <f>IF(N196="sníž. přenesená",J196,0)</f>
        <v>0</v>
      </c>
      <c r="BI196" s="180">
        <f>IF(N196="nulová",J196,0)</f>
        <v>0</v>
      </c>
      <c r="BJ196" s="17" t="s">
        <v>81</v>
      </c>
      <c r="BK196" s="180">
        <f>ROUND(I196*H196,2)</f>
        <v>0</v>
      </c>
      <c r="BL196" s="17" t="s">
        <v>195</v>
      </c>
      <c r="BM196" s="179" t="s">
        <v>456</v>
      </c>
    </row>
    <row r="197" spans="1:65" s="2" customFormat="1" ht="24">
      <c r="A197" s="34"/>
      <c r="B197" s="35"/>
      <c r="C197" s="168" t="s">
        <v>457</v>
      </c>
      <c r="D197" s="168" t="s">
        <v>121</v>
      </c>
      <c r="E197" s="169" t="s">
        <v>458</v>
      </c>
      <c r="F197" s="170" t="s">
        <v>459</v>
      </c>
      <c r="G197" s="171" t="s">
        <v>124</v>
      </c>
      <c r="H197" s="172">
        <v>91.65</v>
      </c>
      <c r="I197" s="173"/>
      <c r="J197" s="174">
        <f>ROUND(I197*H197,2)</f>
        <v>0</v>
      </c>
      <c r="K197" s="170" t="s">
        <v>125</v>
      </c>
      <c r="L197" s="39"/>
      <c r="M197" s="175" t="s">
        <v>19</v>
      </c>
      <c r="N197" s="176" t="s">
        <v>47</v>
      </c>
      <c r="O197" s="64"/>
      <c r="P197" s="177">
        <f>O197*H197</f>
        <v>0</v>
      </c>
      <c r="Q197" s="177">
        <v>2.5999999999999998E-4</v>
      </c>
      <c r="R197" s="177">
        <f>Q197*H197</f>
        <v>2.3828999999999999E-2</v>
      </c>
      <c r="S197" s="177">
        <v>0</v>
      </c>
      <c r="T197" s="17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79" t="s">
        <v>195</v>
      </c>
      <c r="AT197" s="179" t="s">
        <v>121</v>
      </c>
      <c r="AU197" s="179" t="s">
        <v>83</v>
      </c>
      <c r="AY197" s="17" t="s">
        <v>118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7" t="s">
        <v>81</v>
      </c>
      <c r="BK197" s="180">
        <f>ROUND(I197*H197,2)</f>
        <v>0</v>
      </c>
      <c r="BL197" s="17" t="s">
        <v>195</v>
      </c>
      <c r="BM197" s="179" t="s">
        <v>460</v>
      </c>
    </row>
    <row r="198" spans="1:65" s="12" customFormat="1" ht="25.9" customHeight="1">
      <c r="B198" s="152"/>
      <c r="C198" s="153"/>
      <c r="D198" s="154" t="s">
        <v>75</v>
      </c>
      <c r="E198" s="155" t="s">
        <v>216</v>
      </c>
      <c r="F198" s="155" t="s">
        <v>461</v>
      </c>
      <c r="G198" s="153"/>
      <c r="H198" s="153"/>
      <c r="I198" s="156"/>
      <c r="J198" s="157">
        <f>BK198</f>
        <v>0</v>
      </c>
      <c r="K198" s="153"/>
      <c r="L198" s="158"/>
      <c r="M198" s="159"/>
      <c r="N198" s="160"/>
      <c r="O198" s="160"/>
      <c r="P198" s="161">
        <f>P199+P216</f>
        <v>0</v>
      </c>
      <c r="Q198" s="160"/>
      <c r="R198" s="161">
        <f>R199+R216</f>
        <v>0</v>
      </c>
      <c r="S198" s="160"/>
      <c r="T198" s="162">
        <f>T199+T216</f>
        <v>0</v>
      </c>
      <c r="AR198" s="163" t="s">
        <v>134</v>
      </c>
      <c r="AT198" s="164" t="s">
        <v>75</v>
      </c>
      <c r="AU198" s="164" t="s">
        <v>76</v>
      </c>
      <c r="AY198" s="163" t="s">
        <v>118</v>
      </c>
      <c r="BK198" s="165">
        <f>BK199+BK216</f>
        <v>0</v>
      </c>
    </row>
    <row r="199" spans="1:65" s="12" customFormat="1" ht="22.9" customHeight="1">
      <c r="B199" s="152"/>
      <c r="C199" s="153"/>
      <c r="D199" s="154" t="s">
        <v>75</v>
      </c>
      <c r="E199" s="166" t="s">
        <v>462</v>
      </c>
      <c r="F199" s="166" t="s">
        <v>463</v>
      </c>
      <c r="G199" s="153"/>
      <c r="H199" s="153"/>
      <c r="I199" s="156"/>
      <c r="J199" s="167">
        <f>BK199</f>
        <v>0</v>
      </c>
      <c r="K199" s="153"/>
      <c r="L199" s="158"/>
      <c r="M199" s="159"/>
      <c r="N199" s="160"/>
      <c r="O199" s="160"/>
      <c r="P199" s="161">
        <f>SUM(P200:P215)</f>
        <v>0</v>
      </c>
      <c r="Q199" s="160"/>
      <c r="R199" s="161">
        <f>SUM(R200:R215)</f>
        <v>0</v>
      </c>
      <c r="S199" s="160"/>
      <c r="T199" s="162">
        <f>SUM(T200:T215)</f>
        <v>0</v>
      </c>
      <c r="AR199" s="163" t="s">
        <v>134</v>
      </c>
      <c r="AT199" s="164" t="s">
        <v>75</v>
      </c>
      <c r="AU199" s="164" t="s">
        <v>81</v>
      </c>
      <c r="AY199" s="163" t="s">
        <v>118</v>
      </c>
      <c r="BK199" s="165">
        <f>SUM(BK200:BK215)</f>
        <v>0</v>
      </c>
    </row>
    <row r="200" spans="1:65" s="2" customFormat="1" ht="16.5" customHeight="1">
      <c r="A200" s="34"/>
      <c r="B200" s="35"/>
      <c r="C200" s="193" t="s">
        <v>464</v>
      </c>
      <c r="D200" s="193" t="s">
        <v>216</v>
      </c>
      <c r="E200" s="194" t="s">
        <v>465</v>
      </c>
      <c r="F200" s="195" t="s">
        <v>466</v>
      </c>
      <c r="G200" s="196" t="s">
        <v>172</v>
      </c>
      <c r="H200" s="197">
        <v>1</v>
      </c>
      <c r="I200" s="198"/>
      <c r="J200" s="199">
        <f t="shared" ref="J200:J215" si="40">ROUND(I200*H200,2)</f>
        <v>0</v>
      </c>
      <c r="K200" s="195" t="s">
        <v>392</v>
      </c>
      <c r="L200" s="200"/>
      <c r="M200" s="201" t="s">
        <v>19</v>
      </c>
      <c r="N200" s="202" t="s">
        <v>47</v>
      </c>
      <c r="O200" s="64"/>
      <c r="P200" s="177">
        <f t="shared" ref="P200:P215" si="41">O200*H200</f>
        <v>0</v>
      </c>
      <c r="Q200" s="177">
        <v>0</v>
      </c>
      <c r="R200" s="177">
        <f t="shared" ref="R200:R215" si="42">Q200*H200</f>
        <v>0</v>
      </c>
      <c r="S200" s="177">
        <v>0</v>
      </c>
      <c r="T200" s="178">
        <f t="shared" ref="T200:T215" si="43"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79" t="s">
        <v>83</v>
      </c>
      <c r="AT200" s="179" t="s">
        <v>216</v>
      </c>
      <c r="AU200" s="179" t="s">
        <v>83</v>
      </c>
      <c r="AY200" s="17" t="s">
        <v>118</v>
      </c>
      <c r="BE200" s="180">
        <f t="shared" ref="BE200:BE215" si="44">IF(N200="základní",J200,0)</f>
        <v>0</v>
      </c>
      <c r="BF200" s="180">
        <f t="shared" ref="BF200:BF215" si="45">IF(N200="snížená",J200,0)</f>
        <v>0</v>
      </c>
      <c r="BG200" s="180">
        <f t="shared" ref="BG200:BG215" si="46">IF(N200="zákl. přenesená",J200,0)</f>
        <v>0</v>
      </c>
      <c r="BH200" s="180">
        <f t="shared" ref="BH200:BH215" si="47">IF(N200="sníž. přenesená",J200,0)</f>
        <v>0</v>
      </c>
      <c r="BI200" s="180">
        <f t="shared" ref="BI200:BI215" si="48">IF(N200="nulová",J200,0)</f>
        <v>0</v>
      </c>
      <c r="BJ200" s="17" t="s">
        <v>81</v>
      </c>
      <c r="BK200" s="180">
        <f t="shared" ref="BK200:BK215" si="49">ROUND(I200*H200,2)</f>
        <v>0</v>
      </c>
      <c r="BL200" s="17" t="s">
        <v>81</v>
      </c>
      <c r="BM200" s="179" t="s">
        <v>467</v>
      </c>
    </row>
    <row r="201" spans="1:65" s="2" customFormat="1" ht="16.5" customHeight="1">
      <c r="A201" s="34"/>
      <c r="B201" s="35"/>
      <c r="C201" s="193" t="s">
        <v>468</v>
      </c>
      <c r="D201" s="193" t="s">
        <v>216</v>
      </c>
      <c r="E201" s="194" t="s">
        <v>469</v>
      </c>
      <c r="F201" s="195" t="s">
        <v>470</v>
      </c>
      <c r="G201" s="196" t="s">
        <v>172</v>
      </c>
      <c r="H201" s="197">
        <v>1</v>
      </c>
      <c r="I201" s="198"/>
      <c r="J201" s="199">
        <f t="shared" si="40"/>
        <v>0</v>
      </c>
      <c r="K201" s="195" t="s">
        <v>392</v>
      </c>
      <c r="L201" s="200"/>
      <c r="M201" s="201" t="s">
        <v>19</v>
      </c>
      <c r="N201" s="202" t="s">
        <v>47</v>
      </c>
      <c r="O201" s="64"/>
      <c r="P201" s="177">
        <f t="shared" si="41"/>
        <v>0</v>
      </c>
      <c r="Q201" s="177">
        <v>0</v>
      </c>
      <c r="R201" s="177">
        <f t="shared" si="42"/>
        <v>0</v>
      </c>
      <c r="S201" s="177">
        <v>0</v>
      </c>
      <c r="T201" s="178">
        <f t="shared" si="4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79" t="s">
        <v>83</v>
      </c>
      <c r="AT201" s="179" t="s">
        <v>216</v>
      </c>
      <c r="AU201" s="179" t="s">
        <v>83</v>
      </c>
      <c r="AY201" s="17" t="s">
        <v>118</v>
      </c>
      <c r="BE201" s="180">
        <f t="shared" si="44"/>
        <v>0</v>
      </c>
      <c r="BF201" s="180">
        <f t="shared" si="45"/>
        <v>0</v>
      </c>
      <c r="BG201" s="180">
        <f t="shared" si="46"/>
        <v>0</v>
      </c>
      <c r="BH201" s="180">
        <f t="shared" si="47"/>
        <v>0</v>
      </c>
      <c r="BI201" s="180">
        <f t="shared" si="48"/>
        <v>0</v>
      </c>
      <c r="BJ201" s="17" t="s">
        <v>81</v>
      </c>
      <c r="BK201" s="180">
        <f t="shared" si="49"/>
        <v>0</v>
      </c>
      <c r="BL201" s="17" t="s">
        <v>81</v>
      </c>
      <c r="BM201" s="179" t="s">
        <v>471</v>
      </c>
    </row>
    <row r="202" spans="1:65" s="2" customFormat="1" ht="16.5" customHeight="1">
      <c r="A202" s="34"/>
      <c r="B202" s="35"/>
      <c r="C202" s="193" t="s">
        <v>472</v>
      </c>
      <c r="D202" s="193" t="s">
        <v>216</v>
      </c>
      <c r="E202" s="194" t="s">
        <v>473</v>
      </c>
      <c r="F202" s="195" t="s">
        <v>474</v>
      </c>
      <c r="G202" s="196" t="s">
        <v>172</v>
      </c>
      <c r="H202" s="197">
        <v>1</v>
      </c>
      <c r="I202" s="198"/>
      <c r="J202" s="199">
        <f t="shared" si="40"/>
        <v>0</v>
      </c>
      <c r="K202" s="195" t="s">
        <v>392</v>
      </c>
      <c r="L202" s="200"/>
      <c r="M202" s="201" t="s">
        <v>19</v>
      </c>
      <c r="N202" s="202" t="s">
        <v>47</v>
      </c>
      <c r="O202" s="64"/>
      <c r="P202" s="177">
        <f t="shared" si="41"/>
        <v>0</v>
      </c>
      <c r="Q202" s="177">
        <v>0</v>
      </c>
      <c r="R202" s="177">
        <f t="shared" si="42"/>
        <v>0</v>
      </c>
      <c r="S202" s="177">
        <v>0</v>
      </c>
      <c r="T202" s="178">
        <f t="shared" si="4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79" t="s">
        <v>83</v>
      </c>
      <c r="AT202" s="179" t="s">
        <v>216</v>
      </c>
      <c r="AU202" s="179" t="s">
        <v>83</v>
      </c>
      <c r="AY202" s="17" t="s">
        <v>118</v>
      </c>
      <c r="BE202" s="180">
        <f t="shared" si="44"/>
        <v>0</v>
      </c>
      <c r="BF202" s="180">
        <f t="shared" si="45"/>
        <v>0</v>
      </c>
      <c r="BG202" s="180">
        <f t="shared" si="46"/>
        <v>0</v>
      </c>
      <c r="BH202" s="180">
        <f t="shared" si="47"/>
        <v>0</v>
      </c>
      <c r="BI202" s="180">
        <f t="shared" si="48"/>
        <v>0</v>
      </c>
      <c r="BJ202" s="17" t="s">
        <v>81</v>
      </c>
      <c r="BK202" s="180">
        <f t="shared" si="49"/>
        <v>0</v>
      </c>
      <c r="BL202" s="17" t="s">
        <v>81</v>
      </c>
      <c r="BM202" s="179" t="s">
        <v>475</v>
      </c>
    </row>
    <row r="203" spans="1:65" s="2" customFormat="1" ht="16.5" customHeight="1">
      <c r="A203" s="34"/>
      <c r="B203" s="35"/>
      <c r="C203" s="193" t="s">
        <v>476</v>
      </c>
      <c r="D203" s="193" t="s">
        <v>216</v>
      </c>
      <c r="E203" s="194" t="s">
        <v>477</v>
      </c>
      <c r="F203" s="195" t="s">
        <v>478</v>
      </c>
      <c r="G203" s="196" t="s">
        <v>172</v>
      </c>
      <c r="H203" s="197">
        <v>2</v>
      </c>
      <c r="I203" s="198"/>
      <c r="J203" s="199">
        <f t="shared" si="40"/>
        <v>0</v>
      </c>
      <c r="K203" s="195" t="s">
        <v>392</v>
      </c>
      <c r="L203" s="200"/>
      <c r="M203" s="201" t="s">
        <v>19</v>
      </c>
      <c r="N203" s="202" t="s">
        <v>47</v>
      </c>
      <c r="O203" s="64"/>
      <c r="P203" s="177">
        <f t="shared" si="41"/>
        <v>0</v>
      </c>
      <c r="Q203" s="177">
        <v>0</v>
      </c>
      <c r="R203" s="177">
        <f t="shared" si="42"/>
        <v>0</v>
      </c>
      <c r="S203" s="177">
        <v>0</v>
      </c>
      <c r="T203" s="178">
        <f t="shared" si="4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79" t="s">
        <v>83</v>
      </c>
      <c r="AT203" s="179" t="s">
        <v>216</v>
      </c>
      <c r="AU203" s="179" t="s">
        <v>83</v>
      </c>
      <c r="AY203" s="17" t="s">
        <v>118</v>
      </c>
      <c r="BE203" s="180">
        <f t="shared" si="44"/>
        <v>0</v>
      </c>
      <c r="BF203" s="180">
        <f t="shared" si="45"/>
        <v>0</v>
      </c>
      <c r="BG203" s="180">
        <f t="shared" si="46"/>
        <v>0</v>
      </c>
      <c r="BH203" s="180">
        <f t="shared" si="47"/>
        <v>0</v>
      </c>
      <c r="BI203" s="180">
        <f t="shared" si="48"/>
        <v>0</v>
      </c>
      <c r="BJ203" s="17" t="s">
        <v>81</v>
      </c>
      <c r="BK203" s="180">
        <f t="shared" si="49"/>
        <v>0</v>
      </c>
      <c r="BL203" s="17" t="s">
        <v>81</v>
      </c>
      <c r="BM203" s="179" t="s">
        <v>479</v>
      </c>
    </row>
    <row r="204" spans="1:65" s="2" customFormat="1" ht="16.5" customHeight="1">
      <c r="A204" s="34"/>
      <c r="B204" s="35"/>
      <c r="C204" s="193" t="s">
        <v>480</v>
      </c>
      <c r="D204" s="193" t="s">
        <v>216</v>
      </c>
      <c r="E204" s="194" t="s">
        <v>481</v>
      </c>
      <c r="F204" s="195" t="s">
        <v>482</v>
      </c>
      <c r="G204" s="196" t="s">
        <v>172</v>
      </c>
      <c r="H204" s="197">
        <v>5</v>
      </c>
      <c r="I204" s="198"/>
      <c r="J204" s="199">
        <f t="shared" si="40"/>
        <v>0</v>
      </c>
      <c r="K204" s="195" t="s">
        <v>392</v>
      </c>
      <c r="L204" s="200"/>
      <c r="M204" s="201" t="s">
        <v>19</v>
      </c>
      <c r="N204" s="202" t="s">
        <v>47</v>
      </c>
      <c r="O204" s="64"/>
      <c r="P204" s="177">
        <f t="shared" si="41"/>
        <v>0</v>
      </c>
      <c r="Q204" s="177">
        <v>0</v>
      </c>
      <c r="R204" s="177">
        <f t="shared" si="42"/>
        <v>0</v>
      </c>
      <c r="S204" s="177">
        <v>0</v>
      </c>
      <c r="T204" s="178">
        <f t="shared" si="4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79" t="s">
        <v>83</v>
      </c>
      <c r="AT204" s="179" t="s">
        <v>216</v>
      </c>
      <c r="AU204" s="179" t="s">
        <v>83</v>
      </c>
      <c r="AY204" s="17" t="s">
        <v>118</v>
      </c>
      <c r="BE204" s="180">
        <f t="shared" si="44"/>
        <v>0</v>
      </c>
      <c r="BF204" s="180">
        <f t="shared" si="45"/>
        <v>0</v>
      </c>
      <c r="BG204" s="180">
        <f t="shared" si="46"/>
        <v>0</v>
      </c>
      <c r="BH204" s="180">
        <f t="shared" si="47"/>
        <v>0</v>
      </c>
      <c r="BI204" s="180">
        <f t="shared" si="48"/>
        <v>0</v>
      </c>
      <c r="BJ204" s="17" t="s">
        <v>81</v>
      </c>
      <c r="BK204" s="180">
        <f t="shared" si="49"/>
        <v>0</v>
      </c>
      <c r="BL204" s="17" t="s">
        <v>81</v>
      </c>
      <c r="BM204" s="179" t="s">
        <v>483</v>
      </c>
    </row>
    <row r="205" spans="1:65" s="2" customFormat="1" ht="16.5" customHeight="1">
      <c r="A205" s="34"/>
      <c r="B205" s="35"/>
      <c r="C205" s="193" t="s">
        <v>484</v>
      </c>
      <c r="D205" s="193" t="s">
        <v>216</v>
      </c>
      <c r="E205" s="194" t="s">
        <v>485</v>
      </c>
      <c r="F205" s="195" t="s">
        <v>486</v>
      </c>
      <c r="G205" s="196" t="s">
        <v>172</v>
      </c>
      <c r="H205" s="197">
        <v>5</v>
      </c>
      <c r="I205" s="198"/>
      <c r="J205" s="199">
        <f t="shared" si="40"/>
        <v>0</v>
      </c>
      <c r="K205" s="195" t="s">
        <v>392</v>
      </c>
      <c r="L205" s="200"/>
      <c r="M205" s="201" t="s">
        <v>19</v>
      </c>
      <c r="N205" s="202" t="s">
        <v>47</v>
      </c>
      <c r="O205" s="64"/>
      <c r="P205" s="177">
        <f t="shared" si="41"/>
        <v>0</v>
      </c>
      <c r="Q205" s="177">
        <v>0</v>
      </c>
      <c r="R205" s="177">
        <f t="shared" si="42"/>
        <v>0</v>
      </c>
      <c r="S205" s="177">
        <v>0</v>
      </c>
      <c r="T205" s="178">
        <f t="shared" si="4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79" t="s">
        <v>83</v>
      </c>
      <c r="AT205" s="179" t="s">
        <v>216</v>
      </c>
      <c r="AU205" s="179" t="s">
        <v>83</v>
      </c>
      <c r="AY205" s="17" t="s">
        <v>118</v>
      </c>
      <c r="BE205" s="180">
        <f t="shared" si="44"/>
        <v>0</v>
      </c>
      <c r="BF205" s="180">
        <f t="shared" si="45"/>
        <v>0</v>
      </c>
      <c r="BG205" s="180">
        <f t="shared" si="46"/>
        <v>0</v>
      </c>
      <c r="BH205" s="180">
        <f t="shared" si="47"/>
        <v>0</v>
      </c>
      <c r="BI205" s="180">
        <f t="shared" si="48"/>
        <v>0</v>
      </c>
      <c r="BJ205" s="17" t="s">
        <v>81</v>
      </c>
      <c r="BK205" s="180">
        <f t="shared" si="49"/>
        <v>0</v>
      </c>
      <c r="BL205" s="17" t="s">
        <v>81</v>
      </c>
      <c r="BM205" s="179" t="s">
        <v>487</v>
      </c>
    </row>
    <row r="206" spans="1:65" s="2" customFormat="1" ht="16.5" customHeight="1">
      <c r="A206" s="34"/>
      <c r="B206" s="35"/>
      <c r="C206" s="193" t="s">
        <v>488</v>
      </c>
      <c r="D206" s="193" t="s">
        <v>216</v>
      </c>
      <c r="E206" s="194" t="s">
        <v>489</v>
      </c>
      <c r="F206" s="195" t="s">
        <v>490</v>
      </c>
      <c r="G206" s="196" t="s">
        <v>172</v>
      </c>
      <c r="H206" s="197">
        <v>5</v>
      </c>
      <c r="I206" s="198"/>
      <c r="J206" s="199">
        <f t="shared" si="40"/>
        <v>0</v>
      </c>
      <c r="K206" s="195" t="s">
        <v>392</v>
      </c>
      <c r="L206" s="200"/>
      <c r="M206" s="201" t="s">
        <v>19</v>
      </c>
      <c r="N206" s="202" t="s">
        <v>47</v>
      </c>
      <c r="O206" s="64"/>
      <c r="P206" s="177">
        <f t="shared" si="41"/>
        <v>0</v>
      </c>
      <c r="Q206" s="177">
        <v>0</v>
      </c>
      <c r="R206" s="177">
        <f t="shared" si="42"/>
        <v>0</v>
      </c>
      <c r="S206" s="177">
        <v>0</v>
      </c>
      <c r="T206" s="178">
        <f t="shared" si="4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79" t="s">
        <v>83</v>
      </c>
      <c r="AT206" s="179" t="s">
        <v>216</v>
      </c>
      <c r="AU206" s="179" t="s">
        <v>83</v>
      </c>
      <c r="AY206" s="17" t="s">
        <v>118</v>
      </c>
      <c r="BE206" s="180">
        <f t="shared" si="44"/>
        <v>0</v>
      </c>
      <c r="BF206" s="180">
        <f t="shared" si="45"/>
        <v>0</v>
      </c>
      <c r="BG206" s="180">
        <f t="shared" si="46"/>
        <v>0</v>
      </c>
      <c r="BH206" s="180">
        <f t="shared" si="47"/>
        <v>0</v>
      </c>
      <c r="BI206" s="180">
        <f t="shared" si="48"/>
        <v>0</v>
      </c>
      <c r="BJ206" s="17" t="s">
        <v>81</v>
      </c>
      <c r="BK206" s="180">
        <f t="shared" si="49"/>
        <v>0</v>
      </c>
      <c r="BL206" s="17" t="s">
        <v>81</v>
      </c>
      <c r="BM206" s="179" t="s">
        <v>491</v>
      </c>
    </row>
    <row r="207" spans="1:65" s="2" customFormat="1" ht="16.5" customHeight="1">
      <c r="A207" s="34"/>
      <c r="B207" s="35"/>
      <c r="C207" s="193" t="s">
        <v>492</v>
      </c>
      <c r="D207" s="193" t="s">
        <v>216</v>
      </c>
      <c r="E207" s="194" t="s">
        <v>493</v>
      </c>
      <c r="F207" s="195" t="s">
        <v>494</v>
      </c>
      <c r="G207" s="196" t="s">
        <v>172</v>
      </c>
      <c r="H207" s="197">
        <v>5</v>
      </c>
      <c r="I207" s="198"/>
      <c r="J207" s="199">
        <f t="shared" si="40"/>
        <v>0</v>
      </c>
      <c r="K207" s="195" t="s">
        <v>392</v>
      </c>
      <c r="L207" s="200"/>
      <c r="M207" s="201" t="s">
        <v>19</v>
      </c>
      <c r="N207" s="202" t="s">
        <v>47</v>
      </c>
      <c r="O207" s="64"/>
      <c r="P207" s="177">
        <f t="shared" si="41"/>
        <v>0</v>
      </c>
      <c r="Q207" s="177">
        <v>0</v>
      </c>
      <c r="R207" s="177">
        <f t="shared" si="42"/>
        <v>0</v>
      </c>
      <c r="S207" s="177">
        <v>0</v>
      </c>
      <c r="T207" s="178">
        <f t="shared" si="4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79" t="s">
        <v>83</v>
      </c>
      <c r="AT207" s="179" t="s">
        <v>216</v>
      </c>
      <c r="AU207" s="179" t="s">
        <v>83</v>
      </c>
      <c r="AY207" s="17" t="s">
        <v>118</v>
      </c>
      <c r="BE207" s="180">
        <f t="shared" si="44"/>
        <v>0</v>
      </c>
      <c r="BF207" s="180">
        <f t="shared" si="45"/>
        <v>0</v>
      </c>
      <c r="BG207" s="180">
        <f t="shared" si="46"/>
        <v>0</v>
      </c>
      <c r="BH207" s="180">
        <f t="shared" si="47"/>
        <v>0</v>
      </c>
      <c r="BI207" s="180">
        <f t="shared" si="48"/>
        <v>0</v>
      </c>
      <c r="BJ207" s="17" t="s">
        <v>81</v>
      </c>
      <c r="BK207" s="180">
        <f t="shared" si="49"/>
        <v>0</v>
      </c>
      <c r="BL207" s="17" t="s">
        <v>81</v>
      </c>
      <c r="BM207" s="179" t="s">
        <v>495</v>
      </c>
    </row>
    <row r="208" spans="1:65" s="2" customFormat="1" ht="16.5" customHeight="1">
      <c r="A208" s="34"/>
      <c r="B208" s="35"/>
      <c r="C208" s="193" t="s">
        <v>496</v>
      </c>
      <c r="D208" s="193" t="s">
        <v>216</v>
      </c>
      <c r="E208" s="194" t="s">
        <v>497</v>
      </c>
      <c r="F208" s="195" t="s">
        <v>498</v>
      </c>
      <c r="G208" s="196" t="s">
        <v>172</v>
      </c>
      <c r="H208" s="197">
        <v>2</v>
      </c>
      <c r="I208" s="198"/>
      <c r="J208" s="199">
        <f t="shared" si="40"/>
        <v>0</v>
      </c>
      <c r="K208" s="195" t="s">
        <v>392</v>
      </c>
      <c r="L208" s="200"/>
      <c r="M208" s="201" t="s">
        <v>19</v>
      </c>
      <c r="N208" s="202" t="s">
        <v>47</v>
      </c>
      <c r="O208" s="64"/>
      <c r="P208" s="177">
        <f t="shared" si="41"/>
        <v>0</v>
      </c>
      <c r="Q208" s="177">
        <v>0</v>
      </c>
      <c r="R208" s="177">
        <f t="shared" si="42"/>
        <v>0</v>
      </c>
      <c r="S208" s="177">
        <v>0</v>
      </c>
      <c r="T208" s="178">
        <f t="shared" si="4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79" t="s">
        <v>83</v>
      </c>
      <c r="AT208" s="179" t="s">
        <v>216</v>
      </c>
      <c r="AU208" s="179" t="s">
        <v>83</v>
      </c>
      <c r="AY208" s="17" t="s">
        <v>118</v>
      </c>
      <c r="BE208" s="180">
        <f t="shared" si="44"/>
        <v>0</v>
      </c>
      <c r="BF208" s="180">
        <f t="shared" si="45"/>
        <v>0</v>
      </c>
      <c r="BG208" s="180">
        <f t="shared" si="46"/>
        <v>0</v>
      </c>
      <c r="BH208" s="180">
        <f t="shared" si="47"/>
        <v>0</v>
      </c>
      <c r="BI208" s="180">
        <f t="shared" si="48"/>
        <v>0</v>
      </c>
      <c r="BJ208" s="17" t="s">
        <v>81</v>
      </c>
      <c r="BK208" s="180">
        <f t="shared" si="49"/>
        <v>0</v>
      </c>
      <c r="BL208" s="17" t="s">
        <v>81</v>
      </c>
      <c r="BM208" s="179" t="s">
        <v>499</v>
      </c>
    </row>
    <row r="209" spans="1:65" s="2" customFormat="1" ht="16.5" customHeight="1">
      <c r="A209" s="34"/>
      <c r="B209" s="35"/>
      <c r="C209" s="168" t="s">
        <v>500</v>
      </c>
      <c r="D209" s="168" t="s">
        <v>121</v>
      </c>
      <c r="E209" s="169" t="s">
        <v>501</v>
      </c>
      <c r="F209" s="170" t="s">
        <v>502</v>
      </c>
      <c r="G209" s="171" t="s">
        <v>19</v>
      </c>
      <c r="H209" s="172">
        <v>1</v>
      </c>
      <c r="I209" s="173"/>
      <c r="J209" s="174">
        <f t="shared" si="40"/>
        <v>0</v>
      </c>
      <c r="K209" s="170" t="s">
        <v>392</v>
      </c>
      <c r="L209" s="39"/>
      <c r="M209" s="175" t="s">
        <v>19</v>
      </c>
      <c r="N209" s="176" t="s">
        <v>47</v>
      </c>
      <c r="O209" s="64"/>
      <c r="P209" s="177">
        <f t="shared" si="41"/>
        <v>0</v>
      </c>
      <c r="Q209" s="177">
        <v>0</v>
      </c>
      <c r="R209" s="177">
        <f t="shared" si="42"/>
        <v>0</v>
      </c>
      <c r="S209" s="177">
        <v>0</v>
      </c>
      <c r="T209" s="178">
        <f t="shared" si="4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79" t="s">
        <v>81</v>
      </c>
      <c r="AT209" s="179" t="s">
        <v>121</v>
      </c>
      <c r="AU209" s="179" t="s">
        <v>83</v>
      </c>
      <c r="AY209" s="17" t="s">
        <v>118</v>
      </c>
      <c r="BE209" s="180">
        <f t="shared" si="44"/>
        <v>0</v>
      </c>
      <c r="BF209" s="180">
        <f t="shared" si="45"/>
        <v>0</v>
      </c>
      <c r="BG209" s="180">
        <f t="shared" si="46"/>
        <v>0</v>
      </c>
      <c r="BH209" s="180">
        <f t="shared" si="47"/>
        <v>0</v>
      </c>
      <c r="BI209" s="180">
        <f t="shared" si="48"/>
        <v>0</v>
      </c>
      <c r="BJ209" s="17" t="s">
        <v>81</v>
      </c>
      <c r="BK209" s="180">
        <f t="shared" si="49"/>
        <v>0</v>
      </c>
      <c r="BL209" s="17" t="s">
        <v>81</v>
      </c>
      <c r="BM209" s="179" t="s">
        <v>503</v>
      </c>
    </row>
    <row r="210" spans="1:65" s="2" customFormat="1" ht="16.5" customHeight="1">
      <c r="A210" s="34"/>
      <c r="B210" s="35"/>
      <c r="C210" s="168" t="s">
        <v>504</v>
      </c>
      <c r="D210" s="168" t="s">
        <v>121</v>
      </c>
      <c r="E210" s="169" t="s">
        <v>505</v>
      </c>
      <c r="F210" s="170" t="s">
        <v>506</v>
      </c>
      <c r="G210" s="171" t="s">
        <v>19</v>
      </c>
      <c r="H210" s="172">
        <v>1</v>
      </c>
      <c r="I210" s="173"/>
      <c r="J210" s="174">
        <f t="shared" si="40"/>
        <v>0</v>
      </c>
      <c r="K210" s="170" t="s">
        <v>392</v>
      </c>
      <c r="L210" s="39"/>
      <c r="M210" s="175" t="s">
        <v>19</v>
      </c>
      <c r="N210" s="176" t="s">
        <v>47</v>
      </c>
      <c r="O210" s="64"/>
      <c r="P210" s="177">
        <f t="shared" si="41"/>
        <v>0</v>
      </c>
      <c r="Q210" s="177">
        <v>0</v>
      </c>
      <c r="R210" s="177">
        <f t="shared" si="42"/>
        <v>0</v>
      </c>
      <c r="S210" s="177">
        <v>0</v>
      </c>
      <c r="T210" s="178">
        <f t="shared" si="4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79" t="s">
        <v>81</v>
      </c>
      <c r="AT210" s="179" t="s">
        <v>121</v>
      </c>
      <c r="AU210" s="179" t="s">
        <v>83</v>
      </c>
      <c r="AY210" s="17" t="s">
        <v>118</v>
      </c>
      <c r="BE210" s="180">
        <f t="shared" si="44"/>
        <v>0</v>
      </c>
      <c r="BF210" s="180">
        <f t="shared" si="45"/>
        <v>0</v>
      </c>
      <c r="BG210" s="180">
        <f t="shared" si="46"/>
        <v>0</v>
      </c>
      <c r="BH210" s="180">
        <f t="shared" si="47"/>
        <v>0</v>
      </c>
      <c r="BI210" s="180">
        <f t="shared" si="48"/>
        <v>0</v>
      </c>
      <c r="BJ210" s="17" t="s">
        <v>81</v>
      </c>
      <c r="BK210" s="180">
        <f t="shared" si="49"/>
        <v>0</v>
      </c>
      <c r="BL210" s="17" t="s">
        <v>81</v>
      </c>
      <c r="BM210" s="179" t="s">
        <v>507</v>
      </c>
    </row>
    <row r="211" spans="1:65" s="2" customFormat="1" ht="24">
      <c r="A211" s="34"/>
      <c r="B211" s="35"/>
      <c r="C211" s="193" t="s">
        <v>508</v>
      </c>
      <c r="D211" s="193" t="s">
        <v>216</v>
      </c>
      <c r="E211" s="194" t="s">
        <v>509</v>
      </c>
      <c r="F211" s="195" t="s">
        <v>510</v>
      </c>
      <c r="G211" s="196" t="s">
        <v>172</v>
      </c>
      <c r="H211" s="197">
        <v>1</v>
      </c>
      <c r="I211" s="198"/>
      <c r="J211" s="199">
        <f t="shared" si="40"/>
        <v>0</v>
      </c>
      <c r="K211" s="195" t="s">
        <v>392</v>
      </c>
      <c r="L211" s="200"/>
      <c r="M211" s="201" t="s">
        <v>19</v>
      </c>
      <c r="N211" s="202" t="s">
        <v>47</v>
      </c>
      <c r="O211" s="64"/>
      <c r="P211" s="177">
        <f t="shared" si="41"/>
        <v>0</v>
      </c>
      <c r="Q211" s="177">
        <v>0</v>
      </c>
      <c r="R211" s="177">
        <f t="shared" si="42"/>
        <v>0</v>
      </c>
      <c r="S211" s="177">
        <v>0</v>
      </c>
      <c r="T211" s="178">
        <f t="shared" si="4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79" t="s">
        <v>83</v>
      </c>
      <c r="AT211" s="179" t="s">
        <v>216</v>
      </c>
      <c r="AU211" s="179" t="s">
        <v>83</v>
      </c>
      <c r="AY211" s="17" t="s">
        <v>118</v>
      </c>
      <c r="BE211" s="180">
        <f t="shared" si="44"/>
        <v>0</v>
      </c>
      <c r="BF211" s="180">
        <f t="shared" si="45"/>
        <v>0</v>
      </c>
      <c r="BG211" s="180">
        <f t="shared" si="46"/>
        <v>0</v>
      </c>
      <c r="BH211" s="180">
        <f t="shared" si="47"/>
        <v>0</v>
      </c>
      <c r="BI211" s="180">
        <f t="shared" si="48"/>
        <v>0</v>
      </c>
      <c r="BJ211" s="17" t="s">
        <v>81</v>
      </c>
      <c r="BK211" s="180">
        <f t="shared" si="49"/>
        <v>0</v>
      </c>
      <c r="BL211" s="17" t="s">
        <v>81</v>
      </c>
      <c r="BM211" s="179" t="s">
        <v>511</v>
      </c>
    </row>
    <row r="212" spans="1:65" s="2" customFormat="1" ht="24">
      <c r="A212" s="34"/>
      <c r="B212" s="35"/>
      <c r="C212" s="193" t="s">
        <v>512</v>
      </c>
      <c r="D212" s="193" t="s">
        <v>216</v>
      </c>
      <c r="E212" s="194" t="s">
        <v>513</v>
      </c>
      <c r="F212" s="195" t="s">
        <v>514</v>
      </c>
      <c r="G212" s="196" t="s">
        <v>172</v>
      </c>
      <c r="H212" s="197">
        <v>1</v>
      </c>
      <c r="I212" s="198"/>
      <c r="J212" s="199">
        <f t="shared" si="40"/>
        <v>0</v>
      </c>
      <c r="K212" s="195" t="s">
        <v>392</v>
      </c>
      <c r="L212" s="200"/>
      <c r="M212" s="201" t="s">
        <v>19</v>
      </c>
      <c r="N212" s="202" t="s">
        <v>47</v>
      </c>
      <c r="O212" s="64"/>
      <c r="P212" s="177">
        <f t="shared" si="41"/>
        <v>0</v>
      </c>
      <c r="Q212" s="177">
        <v>0</v>
      </c>
      <c r="R212" s="177">
        <f t="shared" si="42"/>
        <v>0</v>
      </c>
      <c r="S212" s="177">
        <v>0</v>
      </c>
      <c r="T212" s="178">
        <f t="shared" si="4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79" t="s">
        <v>83</v>
      </c>
      <c r="AT212" s="179" t="s">
        <v>216</v>
      </c>
      <c r="AU212" s="179" t="s">
        <v>83</v>
      </c>
      <c r="AY212" s="17" t="s">
        <v>118</v>
      </c>
      <c r="BE212" s="180">
        <f t="shared" si="44"/>
        <v>0</v>
      </c>
      <c r="BF212" s="180">
        <f t="shared" si="45"/>
        <v>0</v>
      </c>
      <c r="BG212" s="180">
        <f t="shared" si="46"/>
        <v>0</v>
      </c>
      <c r="BH212" s="180">
        <f t="shared" si="47"/>
        <v>0</v>
      </c>
      <c r="BI212" s="180">
        <f t="shared" si="48"/>
        <v>0</v>
      </c>
      <c r="BJ212" s="17" t="s">
        <v>81</v>
      </c>
      <c r="BK212" s="180">
        <f t="shared" si="49"/>
        <v>0</v>
      </c>
      <c r="BL212" s="17" t="s">
        <v>81</v>
      </c>
      <c r="BM212" s="179" t="s">
        <v>515</v>
      </c>
    </row>
    <row r="213" spans="1:65" s="2" customFormat="1" ht="24">
      <c r="A213" s="34"/>
      <c r="B213" s="35"/>
      <c r="C213" s="193" t="s">
        <v>516</v>
      </c>
      <c r="D213" s="193" t="s">
        <v>216</v>
      </c>
      <c r="E213" s="194" t="s">
        <v>517</v>
      </c>
      <c r="F213" s="195" t="s">
        <v>518</v>
      </c>
      <c r="G213" s="196" t="s">
        <v>172</v>
      </c>
      <c r="H213" s="197">
        <v>1</v>
      </c>
      <c r="I213" s="198"/>
      <c r="J213" s="199">
        <f t="shared" si="40"/>
        <v>0</v>
      </c>
      <c r="K213" s="195" t="s">
        <v>392</v>
      </c>
      <c r="L213" s="200"/>
      <c r="M213" s="201" t="s">
        <v>19</v>
      </c>
      <c r="N213" s="202" t="s">
        <v>47</v>
      </c>
      <c r="O213" s="64"/>
      <c r="P213" s="177">
        <f t="shared" si="41"/>
        <v>0</v>
      </c>
      <c r="Q213" s="177">
        <v>0</v>
      </c>
      <c r="R213" s="177">
        <f t="shared" si="42"/>
        <v>0</v>
      </c>
      <c r="S213" s="177">
        <v>0</v>
      </c>
      <c r="T213" s="178">
        <f t="shared" si="4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79" t="s">
        <v>83</v>
      </c>
      <c r="AT213" s="179" t="s">
        <v>216</v>
      </c>
      <c r="AU213" s="179" t="s">
        <v>83</v>
      </c>
      <c r="AY213" s="17" t="s">
        <v>118</v>
      </c>
      <c r="BE213" s="180">
        <f t="shared" si="44"/>
        <v>0</v>
      </c>
      <c r="BF213" s="180">
        <f t="shared" si="45"/>
        <v>0</v>
      </c>
      <c r="BG213" s="180">
        <f t="shared" si="46"/>
        <v>0</v>
      </c>
      <c r="BH213" s="180">
        <f t="shared" si="47"/>
        <v>0</v>
      </c>
      <c r="BI213" s="180">
        <f t="shared" si="48"/>
        <v>0</v>
      </c>
      <c r="BJ213" s="17" t="s">
        <v>81</v>
      </c>
      <c r="BK213" s="180">
        <f t="shared" si="49"/>
        <v>0</v>
      </c>
      <c r="BL213" s="17" t="s">
        <v>81</v>
      </c>
      <c r="BM213" s="179" t="s">
        <v>519</v>
      </c>
    </row>
    <row r="214" spans="1:65" s="2" customFormat="1" ht="16.5" customHeight="1">
      <c r="A214" s="34"/>
      <c r="B214" s="35"/>
      <c r="C214" s="168" t="s">
        <v>520</v>
      </c>
      <c r="D214" s="168" t="s">
        <v>121</v>
      </c>
      <c r="E214" s="169" t="s">
        <v>521</v>
      </c>
      <c r="F214" s="170" t="s">
        <v>522</v>
      </c>
      <c r="G214" s="171" t="s">
        <v>172</v>
      </c>
      <c r="H214" s="172">
        <v>1</v>
      </c>
      <c r="I214" s="173"/>
      <c r="J214" s="174">
        <f t="shared" si="40"/>
        <v>0</v>
      </c>
      <c r="K214" s="170" t="s">
        <v>392</v>
      </c>
      <c r="L214" s="39"/>
      <c r="M214" s="175" t="s">
        <v>19</v>
      </c>
      <c r="N214" s="176" t="s">
        <v>47</v>
      </c>
      <c r="O214" s="64"/>
      <c r="P214" s="177">
        <f t="shared" si="41"/>
        <v>0</v>
      </c>
      <c r="Q214" s="177">
        <v>0</v>
      </c>
      <c r="R214" s="177">
        <f t="shared" si="42"/>
        <v>0</v>
      </c>
      <c r="S214" s="177">
        <v>0</v>
      </c>
      <c r="T214" s="178">
        <f t="shared" si="4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79" t="s">
        <v>81</v>
      </c>
      <c r="AT214" s="179" t="s">
        <v>121</v>
      </c>
      <c r="AU214" s="179" t="s">
        <v>83</v>
      </c>
      <c r="AY214" s="17" t="s">
        <v>118</v>
      </c>
      <c r="BE214" s="180">
        <f t="shared" si="44"/>
        <v>0</v>
      </c>
      <c r="BF214" s="180">
        <f t="shared" si="45"/>
        <v>0</v>
      </c>
      <c r="BG214" s="180">
        <f t="shared" si="46"/>
        <v>0</v>
      </c>
      <c r="BH214" s="180">
        <f t="shared" si="47"/>
        <v>0</v>
      </c>
      <c r="BI214" s="180">
        <f t="shared" si="48"/>
        <v>0</v>
      </c>
      <c r="BJ214" s="17" t="s">
        <v>81</v>
      </c>
      <c r="BK214" s="180">
        <f t="shared" si="49"/>
        <v>0</v>
      </c>
      <c r="BL214" s="17" t="s">
        <v>81</v>
      </c>
      <c r="BM214" s="179" t="s">
        <v>523</v>
      </c>
    </row>
    <row r="215" spans="1:65" s="2" customFormat="1" ht="16.5" customHeight="1">
      <c r="A215" s="34"/>
      <c r="B215" s="35"/>
      <c r="C215" s="168" t="s">
        <v>524</v>
      </c>
      <c r="D215" s="168" t="s">
        <v>121</v>
      </c>
      <c r="E215" s="169" t="s">
        <v>525</v>
      </c>
      <c r="F215" s="170" t="s">
        <v>526</v>
      </c>
      <c r="G215" s="171" t="s">
        <v>172</v>
      </c>
      <c r="H215" s="172">
        <v>1</v>
      </c>
      <c r="I215" s="173"/>
      <c r="J215" s="174">
        <f t="shared" si="40"/>
        <v>0</v>
      </c>
      <c r="K215" s="170" t="s">
        <v>392</v>
      </c>
      <c r="L215" s="39"/>
      <c r="M215" s="175" t="s">
        <v>19</v>
      </c>
      <c r="N215" s="176" t="s">
        <v>47</v>
      </c>
      <c r="O215" s="64"/>
      <c r="P215" s="177">
        <f t="shared" si="41"/>
        <v>0</v>
      </c>
      <c r="Q215" s="177">
        <v>0</v>
      </c>
      <c r="R215" s="177">
        <f t="shared" si="42"/>
        <v>0</v>
      </c>
      <c r="S215" s="177">
        <v>0</v>
      </c>
      <c r="T215" s="178">
        <f t="shared" si="4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79" t="s">
        <v>81</v>
      </c>
      <c r="AT215" s="179" t="s">
        <v>121</v>
      </c>
      <c r="AU215" s="179" t="s">
        <v>83</v>
      </c>
      <c r="AY215" s="17" t="s">
        <v>118</v>
      </c>
      <c r="BE215" s="180">
        <f t="shared" si="44"/>
        <v>0</v>
      </c>
      <c r="BF215" s="180">
        <f t="shared" si="45"/>
        <v>0</v>
      </c>
      <c r="BG215" s="180">
        <f t="shared" si="46"/>
        <v>0</v>
      </c>
      <c r="BH215" s="180">
        <f t="shared" si="47"/>
        <v>0</v>
      </c>
      <c r="BI215" s="180">
        <f t="shared" si="48"/>
        <v>0</v>
      </c>
      <c r="BJ215" s="17" t="s">
        <v>81</v>
      </c>
      <c r="BK215" s="180">
        <f t="shared" si="49"/>
        <v>0</v>
      </c>
      <c r="BL215" s="17" t="s">
        <v>81</v>
      </c>
      <c r="BM215" s="179" t="s">
        <v>527</v>
      </c>
    </row>
    <row r="216" spans="1:65" s="12" customFormat="1" ht="22.9" customHeight="1">
      <c r="B216" s="152"/>
      <c r="C216" s="153"/>
      <c r="D216" s="154" t="s">
        <v>75</v>
      </c>
      <c r="E216" s="166" t="s">
        <v>528</v>
      </c>
      <c r="F216" s="166" t="s">
        <v>529</v>
      </c>
      <c r="G216" s="153"/>
      <c r="H216" s="153"/>
      <c r="I216" s="156"/>
      <c r="J216" s="167">
        <f>BK216</f>
        <v>0</v>
      </c>
      <c r="K216" s="153"/>
      <c r="L216" s="158"/>
      <c r="M216" s="159"/>
      <c r="N216" s="160"/>
      <c r="O216" s="160"/>
      <c r="P216" s="161">
        <f>SUM(P217:P220)</f>
        <v>0</v>
      </c>
      <c r="Q216" s="160"/>
      <c r="R216" s="161">
        <f>SUM(R217:R220)</f>
        <v>0</v>
      </c>
      <c r="S216" s="160"/>
      <c r="T216" s="162">
        <f>SUM(T217:T220)</f>
        <v>0</v>
      </c>
      <c r="AR216" s="163" t="s">
        <v>134</v>
      </c>
      <c r="AT216" s="164" t="s">
        <v>75</v>
      </c>
      <c r="AU216" s="164" t="s">
        <v>81</v>
      </c>
      <c r="AY216" s="163" t="s">
        <v>118</v>
      </c>
      <c r="BK216" s="165">
        <f>SUM(BK217:BK220)</f>
        <v>0</v>
      </c>
    </row>
    <row r="217" spans="1:65" s="2" customFormat="1" ht="24">
      <c r="A217" s="34"/>
      <c r="B217" s="35"/>
      <c r="C217" s="193" t="s">
        <v>530</v>
      </c>
      <c r="D217" s="193" t="s">
        <v>216</v>
      </c>
      <c r="E217" s="194" t="s">
        <v>531</v>
      </c>
      <c r="F217" s="195" t="s">
        <v>532</v>
      </c>
      <c r="G217" s="196" t="s">
        <v>172</v>
      </c>
      <c r="H217" s="197">
        <v>1</v>
      </c>
      <c r="I217" s="198"/>
      <c r="J217" s="199">
        <f>ROUND(I217*H217,2)</f>
        <v>0</v>
      </c>
      <c r="K217" s="195" t="s">
        <v>392</v>
      </c>
      <c r="L217" s="200"/>
      <c r="M217" s="201" t="s">
        <v>19</v>
      </c>
      <c r="N217" s="202" t="s">
        <v>47</v>
      </c>
      <c r="O217" s="64"/>
      <c r="P217" s="177">
        <f>O217*H217</f>
        <v>0</v>
      </c>
      <c r="Q217" s="177">
        <v>0</v>
      </c>
      <c r="R217" s="177">
        <f>Q217*H217</f>
        <v>0</v>
      </c>
      <c r="S217" s="177">
        <v>0</v>
      </c>
      <c r="T217" s="17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79" t="s">
        <v>83</v>
      </c>
      <c r="AT217" s="179" t="s">
        <v>216</v>
      </c>
      <c r="AU217" s="179" t="s">
        <v>83</v>
      </c>
      <c r="AY217" s="17" t="s">
        <v>118</v>
      </c>
      <c r="BE217" s="180">
        <f>IF(N217="základní",J217,0)</f>
        <v>0</v>
      </c>
      <c r="BF217" s="180">
        <f>IF(N217="snížená",J217,0)</f>
        <v>0</v>
      </c>
      <c r="BG217" s="180">
        <f>IF(N217="zákl. přenesená",J217,0)</f>
        <v>0</v>
      </c>
      <c r="BH217" s="180">
        <f>IF(N217="sníž. přenesená",J217,0)</f>
        <v>0</v>
      </c>
      <c r="BI217" s="180">
        <f>IF(N217="nulová",J217,0)</f>
        <v>0</v>
      </c>
      <c r="BJ217" s="17" t="s">
        <v>81</v>
      </c>
      <c r="BK217" s="180">
        <f>ROUND(I217*H217,2)</f>
        <v>0</v>
      </c>
      <c r="BL217" s="17" t="s">
        <v>81</v>
      </c>
      <c r="BM217" s="179" t="s">
        <v>533</v>
      </c>
    </row>
    <row r="218" spans="1:65" s="2" customFormat="1" ht="24">
      <c r="A218" s="34"/>
      <c r="B218" s="35"/>
      <c r="C218" s="193" t="s">
        <v>534</v>
      </c>
      <c r="D218" s="193" t="s">
        <v>216</v>
      </c>
      <c r="E218" s="194" t="s">
        <v>535</v>
      </c>
      <c r="F218" s="195" t="s">
        <v>536</v>
      </c>
      <c r="G218" s="196" t="s">
        <v>172</v>
      </c>
      <c r="H218" s="197">
        <v>1</v>
      </c>
      <c r="I218" s="198"/>
      <c r="J218" s="199">
        <f>ROUND(I218*H218,2)</f>
        <v>0</v>
      </c>
      <c r="K218" s="195" t="s">
        <v>392</v>
      </c>
      <c r="L218" s="200"/>
      <c r="M218" s="201" t="s">
        <v>19</v>
      </c>
      <c r="N218" s="202" t="s">
        <v>47</v>
      </c>
      <c r="O218" s="64"/>
      <c r="P218" s="177">
        <f>O218*H218</f>
        <v>0</v>
      </c>
      <c r="Q218" s="177">
        <v>0</v>
      </c>
      <c r="R218" s="177">
        <f>Q218*H218</f>
        <v>0</v>
      </c>
      <c r="S218" s="177">
        <v>0</v>
      </c>
      <c r="T218" s="17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79" t="s">
        <v>83</v>
      </c>
      <c r="AT218" s="179" t="s">
        <v>216</v>
      </c>
      <c r="AU218" s="179" t="s">
        <v>83</v>
      </c>
      <c r="AY218" s="17" t="s">
        <v>118</v>
      </c>
      <c r="BE218" s="180">
        <f>IF(N218="základní",J218,0)</f>
        <v>0</v>
      </c>
      <c r="BF218" s="180">
        <f>IF(N218="snížená",J218,0)</f>
        <v>0</v>
      </c>
      <c r="BG218" s="180">
        <f>IF(N218="zákl. přenesená",J218,0)</f>
        <v>0</v>
      </c>
      <c r="BH218" s="180">
        <f>IF(N218="sníž. přenesená",J218,0)</f>
        <v>0</v>
      </c>
      <c r="BI218" s="180">
        <f>IF(N218="nulová",J218,0)</f>
        <v>0</v>
      </c>
      <c r="BJ218" s="17" t="s">
        <v>81</v>
      </c>
      <c r="BK218" s="180">
        <f>ROUND(I218*H218,2)</f>
        <v>0</v>
      </c>
      <c r="BL218" s="17" t="s">
        <v>81</v>
      </c>
      <c r="BM218" s="179" t="s">
        <v>537</v>
      </c>
    </row>
    <row r="219" spans="1:65" s="2" customFormat="1" ht="24">
      <c r="A219" s="34"/>
      <c r="B219" s="35"/>
      <c r="C219" s="193" t="s">
        <v>538</v>
      </c>
      <c r="D219" s="193" t="s">
        <v>216</v>
      </c>
      <c r="E219" s="194" t="s">
        <v>539</v>
      </c>
      <c r="F219" s="195" t="s">
        <v>540</v>
      </c>
      <c r="G219" s="196" t="s">
        <v>172</v>
      </c>
      <c r="H219" s="197">
        <v>1</v>
      </c>
      <c r="I219" s="198"/>
      <c r="J219" s="199">
        <f>ROUND(I219*H219,2)</f>
        <v>0</v>
      </c>
      <c r="K219" s="195" t="s">
        <v>392</v>
      </c>
      <c r="L219" s="200"/>
      <c r="M219" s="201" t="s">
        <v>19</v>
      </c>
      <c r="N219" s="202" t="s">
        <v>47</v>
      </c>
      <c r="O219" s="64"/>
      <c r="P219" s="177">
        <f>O219*H219</f>
        <v>0</v>
      </c>
      <c r="Q219" s="177">
        <v>0</v>
      </c>
      <c r="R219" s="177">
        <f>Q219*H219</f>
        <v>0</v>
      </c>
      <c r="S219" s="177">
        <v>0</v>
      </c>
      <c r="T219" s="17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79" t="s">
        <v>83</v>
      </c>
      <c r="AT219" s="179" t="s">
        <v>216</v>
      </c>
      <c r="AU219" s="179" t="s">
        <v>83</v>
      </c>
      <c r="AY219" s="17" t="s">
        <v>118</v>
      </c>
      <c r="BE219" s="180">
        <f>IF(N219="základní",J219,0)</f>
        <v>0</v>
      </c>
      <c r="BF219" s="180">
        <f>IF(N219="snížená",J219,0)</f>
        <v>0</v>
      </c>
      <c r="BG219" s="180">
        <f>IF(N219="zákl. přenesená",J219,0)</f>
        <v>0</v>
      </c>
      <c r="BH219" s="180">
        <f>IF(N219="sníž. přenesená",J219,0)</f>
        <v>0</v>
      </c>
      <c r="BI219" s="180">
        <f>IF(N219="nulová",J219,0)</f>
        <v>0</v>
      </c>
      <c r="BJ219" s="17" t="s">
        <v>81</v>
      </c>
      <c r="BK219" s="180">
        <f>ROUND(I219*H219,2)</f>
        <v>0</v>
      </c>
      <c r="BL219" s="17" t="s">
        <v>81</v>
      </c>
      <c r="BM219" s="179" t="s">
        <v>541</v>
      </c>
    </row>
    <row r="220" spans="1:65" s="2" customFormat="1" ht="24">
      <c r="A220" s="34"/>
      <c r="B220" s="35"/>
      <c r="C220" s="193" t="s">
        <v>542</v>
      </c>
      <c r="D220" s="193" t="s">
        <v>216</v>
      </c>
      <c r="E220" s="194" t="s">
        <v>543</v>
      </c>
      <c r="F220" s="195" t="s">
        <v>544</v>
      </c>
      <c r="G220" s="196" t="s">
        <v>172</v>
      </c>
      <c r="H220" s="197">
        <v>1</v>
      </c>
      <c r="I220" s="198"/>
      <c r="J220" s="199">
        <f>ROUND(I220*H220,2)</f>
        <v>0</v>
      </c>
      <c r="K220" s="195" t="s">
        <v>392</v>
      </c>
      <c r="L220" s="200"/>
      <c r="M220" s="218" t="s">
        <v>19</v>
      </c>
      <c r="N220" s="219" t="s">
        <v>47</v>
      </c>
      <c r="O220" s="220"/>
      <c r="P220" s="221">
        <f>O220*H220</f>
        <v>0</v>
      </c>
      <c r="Q220" s="221">
        <v>0</v>
      </c>
      <c r="R220" s="221">
        <f>Q220*H220</f>
        <v>0</v>
      </c>
      <c r="S220" s="221">
        <v>0</v>
      </c>
      <c r="T220" s="222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79" t="s">
        <v>83</v>
      </c>
      <c r="AT220" s="179" t="s">
        <v>216</v>
      </c>
      <c r="AU220" s="179" t="s">
        <v>83</v>
      </c>
      <c r="AY220" s="17" t="s">
        <v>118</v>
      </c>
      <c r="BE220" s="180">
        <f>IF(N220="základní",J220,0)</f>
        <v>0</v>
      </c>
      <c r="BF220" s="180">
        <f>IF(N220="snížená",J220,0)</f>
        <v>0</v>
      </c>
      <c r="BG220" s="180">
        <f>IF(N220="zákl. přenesená",J220,0)</f>
        <v>0</v>
      </c>
      <c r="BH220" s="180">
        <f>IF(N220="sníž. přenesená",J220,0)</f>
        <v>0</v>
      </c>
      <c r="BI220" s="180">
        <f>IF(N220="nulová",J220,0)</f>
        <v>0</v>
      </c>
      <c r="BJ220" s="17" t="s">
        <v>81</v>
      </c>
      <c r="BK220" s="180">
        <f>ROUND(I220*H220,2)</f>
        <v>0</v>
      </c>
      <c r="BL220" s="17" t="s">
        <v>81</v>
      </c>
      <c r="BM220" s="179" t="s">
        <v>545</v>
      </c>
    </row>
    <row r="221" spans="1:65" s="2" customFormat="1" ht="6.95" customHeight="1">
      <c r="A221" s="34"/>
      <c r="B221" s="47"/>
      <c r="C221" s="48"/>
      <c r="D221" s="48"/>
      <c r="E221" s="48"/>
      <c r="F221" s="48"/>
      <c r="G221" s="48"/>
      <c r="H221" s="48"/>
      <c r="I221" s="48"/>
      <c r="J221" s="48"/>
      <c r="K221" s="48"/>
      <c r="L221" s="39"/>
      <c r="M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</row>
  </sheetData>
  <sheetProtection algorithmName="SHA-512" hashValue="KnAFM4Z1AUau+D4LHP2BNnRdj0jVDHX8kyHuQ9OEfY7USefducfbJ2j3QWbTra06rdg+G1rQHyrS9WA7z+l4Og==" saltValue="QcXH4afizuIZq8ohJnMMwqyY3ejprgRxpiwpPgRMoV95RJeQDx6RvO9Nx0D6SqU7k6bS448nLrKuuVcvQUcv7A==" spinCount="100000" sheet="1" objects="1" scenarios="1" formatColumns="0" formatRows="0" autoFilter="0"/>
  <autoFilter ref="C86:K220"/>
  <mergeCells count="6">
    <mergeCell ref="L2:V2"/>
    <mergeCell ref="E7:H7"/>
    <mergeCell ref="E16:H16"/>
    <mergeCell ref="E25:H25"/>
    <mergeCell ref="E46:H46"/>
    <mergeCell ref="E79:H7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223" customWidth="1"/>
    <col min="2" max="2" width="1.6640625" style="223" customWidth="1"/>
    <col min="3" max="4" width="5" style="223" customWidth="1"/>
    <col min="5" max="5" width="11.6640625" style="223" customWidth="1"/>
    <col min="6" max="6" width="9.1640625" style="223" customWidth="1"/>
    <col min="7" max="7" width="5" style="223" customWidth="1"/>
    <col min="8" max="8" width="77.83203125" style="223" customWidth="1"/>
    <col min="9" max="10" width="20" style="223" customWidth="1"/>
    <col min="11" max="11" width="1.6640625" style="223" customWidth="1"/>
  </cols>
  <sheetData>
    <row r="1" spans="2:11" s="1" customFormat="1" ht="37.5" customHeight="1"/>
    <row r="2" spans="2:11" s="1" customFormat="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5" customFormat="1" ht="45" customHeight="1">
      <c r="B3" s="227"/>
      <c r="C3" s="351" t="s">
        <v>546</v>
      </c>
      <c r="D3" s="351"/>
      <c r="E3" s="351"/>
      <c r="F3" s="351"/>
      <c r="G3" s="351"/>
      <c r="H3" s="351"/>
      <c r="I3" s="351"/>
      <c r="J3" s="351"/>
      <c r="K3" s="228"/>
    </row>
    <row r="4" spans="2:11" s="1" customFormat="1" ht="25.5" customHeight="1">
      <c r="B4" s="229"/>
      <c r="C4" s="356" t="s">
        <v>547</v>
      </c>
      <c r="D4" s="356"/>
      <c r="E4" s="356"/>
      <c r="F4" s="356"/>
      <c r="G4" s="356"/>
      <c r="H4" s="356"/>
      <c r="I4" s="356"/>
      <c r="J4" s="356"/>
      <c r="K4" s="230"/>
    </row>
    <row r="5" spans="2:11" s="1" customFormat="1" ht="5.25" customHeight="1">
      <c r="B5" s="229"/>
      <c r="C5" s="231"/>
      <c r="D5" s="231"/>
      <c r="E5" s="231"/>
      <c r="F5" s="231"/>
      <c r="G5" s="231"/>
      <c r="H5" s="231"/>
      <c r="I5" s="231"/>
      <c r="J5" s="231"/>
      <c r="K5" s="230"/>
    </row>
    <row r="6" spans="2:11" s="1" customFormat="1" ht="15" customHeight="1">
      <c r="B6" s="229"/>
      <c r="C6" s="355" t="s">
        <v>548</v>
      </c>
      <c r="D6" s="355"/>
      <c r="E6" s="355"/>
      <c r="F6" s="355"/>
      <c r="G6" s="355"/>
      <c r="H6" s="355"/>
      <c r="I6" s="355"/>
      <c r="J6" s="355"/>
      <c r="K6" s="230"/>
    </row>
    <row r="7" spans="2:11" s="1" customFormat="1" ht="15" customHeight="1">
      <c r="B7" s="233"/>
      <c r="C7" s="355" t="s">
        <v>549</v>
      </c>
      <c r="D7" s="355"/>
      <c r="E7" s="355"/>
      <c r="F7" s="355"/>
      <c r="G7" s="355"/>
      <c r="H7" s="355"/>
      <c r="I7" s="355"/>
      <c r="J7" s="355"/>
      <c r="K7" s="230"/>
    </row>
    <row r="8" spans="2:11" s="1" customFormat="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s="1" customFormat="1" ht="15" customHeight="1">
      <c r="B9" s="233"/>
      <c r="C9" s="355" t="s">
        <v>550</v>
      </c>
      <c r="D9" s="355"/>
      <c r="E9" s="355"/>
      <c r="F9" s="355"/>
      <c r="G9" s="355"/>
      <c r="H9" s="355"/>
      <c r="I9" s="355"/>
      <c r="J9" s="355"/>
      <c r="K9" s="230"/>
    </row>
    <row r="10" spans="2:11" s="1" customFormat="1" ht="15" customHeight="1">
      <c r="B10" s="233"/>
      <c r="C10" s="232"/>
      <c r="D10" s="355" t="s">
        <v>551</v>
      </c>
      <c r="E10" s="355"/>
      <c r="F10" s="355"/>
      <c r="G10" s="355"/>
      <c r="H10" s="355"/>
      <c r="I10" s="355"/>
      <c r="J10" s="355"/>
      <c r="K10" s="230"/>
    </row>
    <row r="11" spans="2:11" s="1" customFormat="1" ht="15" customHeight="1">
      <c r="B11" s="233"/>
      <c r="C11" s="234"/>
      <c r="D11" s="355" t="s">
        <v>552</v>
      </c>
      <c r="E11" s="355"/>
      <c r="F11" s="355"/>
      <c r="G11" s="355"/>
      <c r="H11" s="355"/>
      <c r="I11" s="355"/>
      <c r="J11" s="355"/>
      <c r="K11" s="230"/>
    </row>
    <row r="12" spans="2:11" s="1" customFormat="1" ht="15" customHeight="1">
      <c r="B12" s="233"/>
      <c r="C12" s="234"/>
      <c r="D12" s="232"/>
      <c r="E12" s="232"/>
      <c r="F12" s="232"/>
      <c r="G12" s="232"/>
      <c r="H12" s="232"/>
      <c r="I12" s="232"/>
      <c r="J12" s="232"/>
      <c r="K12" s="230"/>
    </row>
    <row r="13" spans="2:11" s="1" customFormat="1" ht="15" customHeight="1">
      <c r="B13" s="233"/>
      <c r="C13" s="234"/>
      <c r="D13" s="235" t="s">
        <v>553</v>
      </c>
      <c r="E13" s="232"/>
      <c r="F13" s="232"/>
      <c r="G13" s="232"/>
      <c r="H13" s="232"/>
      <c r="I13" s="232"/>
      <c r="J13" s="232"/>
      <c r="K13" s="230"/>
    </row>
    <row r="14" spans="2:11" s="1" customFormat="1" ht="12.75" customHeight="1">
      <c r="B14" s="233"/>
      <c r="C14" s="234"/>
      <c r="D14" s="234"/>
      <c r="E14" s="234"/>
      <c r="F14" s="234"/>
      <c r="G14" s="234"/>
      <c r="H14" s="234"/>
      <c r="I14" s="234"/>
      <c r="J14" s="234"/>
      <c r="K14" s="230"/>
    </row>
    <row r="15" spans="2:11" s="1" customFormat="1" ht="15" customHeight="1">
      <c r="B15" s="233"/>
      <c r="C15" s="234"/>
      <c r="D15" s="355" t="s">
        <v>554</v>
      </c>
      <c r="E15" s="355"/>
      <c r="F15" s="355"/>
      <c r="G15" s="355"/>
      <c r="H15" s="355"/>
      <c r="I15" s="355"/>
      <c r="J15" s="355"/>
      <c r="K15" s="230"/>
    </row>
    <row r="16" spans="2:11" s="1" customFormat="1" ht="15" customHeight="1">
      <c r="B16" s="233"/>
      <c r="C16" s="234"/>
      <c r="D16" s="355" t="s">
        <v>555</v>
      </c>
      <c r="E16" s="355"/>
      <c r="F16" s="355"/>
      <c r="G16" s="355"/>
      <c r="H16" s="355"/>
      <c r="I16" s="355"/>
      <c r="J16" s="355"/>
      <c r="K16" s="230"/>
    </row>
    <row r="17" spans="2:11" s="1" customFormat="1" ht="15" customHeight="1">
      <c r="B17" s="233"/>
      <c r="C17" s="234"/>
      <c r="D17" s="355" t="s">
        <v>556</v>
      </c>
      <c r="E17" s="355"/>
      <c r="F17" s="355"/>
      <c r="G17" s="355"/>
      <c r="H17" s="355"/>
      <c r="I17" s="355"/>
      <c r="J17" s="355"/>
      <c r="K17" s="230"/>
    </row>
    <row r="18" spans="2:11" s="1" customFormat="1" ht="15" customHeight="1">
      <c r="B18" s="233"/>
      <c r="C18" s="234"/>
      <c r="D18" s="234"/>
      <c r="E18" s="236" t="s">
        <v>80</v>
      </c>
      <c r="F18" s="355" t="s">
        <v>557</v>
      </c>
      <c r="G18" s="355"/>
      <c r="H18" s="355"/>
      <c r="I18" s="355"/>
      <c r="J18" s="355"/>
      <c r="K18" s="230"/>
    </row>
    <row r="19" spans="2:11" s="1" customFormat="1" ht="15" customHeight="1">
      <c r="B19" s="233"/>
      <c r="C19" s="234"/>
      <c r="D19" s="234"/>
      <c r="E19" s="236" t="s">
        <v>558</v>
      </c>
      <c r="F19" s="355" t="s">
        <v>559</v>
      </c>
      <c r="G19" s="355"/>
      <c r="H19" s="355"/>
      <c r="I19" s="355"/>
      <c r="J19" s="355"/>
      <c r="K19" s="230"/>
    </row>
    <row r="20" spans="2:11" s="1" customFormat="1" ht="15" customHeight="1">
      <c r="B20" s="233"/>
      <c r="C20" s="234"/>
      <c r="D20" s="234"/>
      <c r="E20" s="236" t="s">
        <v>560</v>
      </c>
      <c r="F20" s="355" t="s">
        <v>561</v>
      </c>
      <c r="G20" s="355"/>
      <c r="H20" s="355"/>
      <c r="I20" s="355"/>
      <c r="J20" s="355"/>
      <c r="K20" s="230"/>
    </row>
    <row r="21" spans="2:11" s="1" customFormat="1" ht="15" customHeight="1">
      <c r="B21" s="233"/>
      <c r="C21" s="234"/>
      <c r="D21" s="234"/>
      <c r="E21" s="236" t="s">
        <v>562</v>
      </c>
      <c r="F21" s="355" t="s">
        <v>563</v>
      </c>
      <c r="G21" s="355"/>
      <c r="H21" s="355"/>
      <c r="I21" s="355"/>
      <c r="J21" s="355"/>
      <c r="K21" s="230"/>
    </row>
    <row r="22" spans="2:11" s="1" customFormat="1" ht="15" customHeight="1">
      <c r="B22" s="233"/>
      <c r="C22" s="234"/>
      <c r="D22" s="234"/>
      <c r="E22" s="236" t="s">
        <v>564</v>
      </c>
      <c r="F22" s="355" t="s">
        <v>565</v>
      </c>
      <c r="G22" s="355"/>
      <c r="H22" s="355"/>
      <c r="I22" s="355"/>
      <c r="J22" s="355"/>
      <c r="K22" s="230"/>
    </row>
    <row r="23" spans="2:11" s="1" customFormat="1" ht="15" customHeight="1">
      <c r="B23" s="233"/>
      <c r="C23" s="234"/>
      <c r="D23" s="234"/>
      <c r="E23" s="236" t="s">
        <v>566</v>
      </c>
      <c r="F23" s="355" t="s">
        <v>567</v>
      </c>
      <c r="G23" s="355"/>
      <c r="H23" s="355"/>
      <c r="I23" s="355"/>
      <c r="J23" s="355"/>
      <c r="K23" s="230"/>
    </row>
    <row r="24" spans="2:11" s="1" customFormat="1" ht="12.75" customHeight="1">
      <c r="B24" s="233"/>
      <c r="C24" s="234"/>
      <c r="D24" s="234"/>
      <c r="E24" s="234"/>
      <c r="F24" s="234"/>
      <c r="G24" s="234"/>
      <c r="H24" s="234"/>
      <c r="I24" s="234"/>
      <c r="J24" s="234"/>
      <c r="K24" s="230"/>
    </row>
    <row r="25" spans="2:11" s="1" customFormat="1" ht="15" customHeight="1">
      <c r="B25" s="233"/>
      <c r="C25" s="355" t="s">
        <v>568</v>
      </c>
      <c r="D25" s="355"/>
      <c r="E25" s="355"/>
      <c r="F25" s="355"/>
      <c r="G25" s="355"/>
      <c r="H25" s="355"/>
      <c r="I25" s="355"/>
      <c r="J25" s="355"/>
      <c r="K25" s="230"/>
    </row>
    <row r="26" spans="2:11" s="1" customFormat="1" ht="15" customHeight="1">
      <c r="B26" s="233"/>
      <c r="C26" s="355" t="s">
        <v>569</v>
      </c>
      <c r="D26" s="355"/>
      <c r="E26" s="355"/>
      <c r="F26" s="355"/>
      <c r="G26" s="355"/>
      <c r="H26" s="355"/>
      <c r="I26" s="355"/>
      <c r="J26" s="355"/>
      <c r="K26" s="230"/>
    </row>
    <row r="27" spans="2:11" s="1" customFormat="1" ht="15" customHeight="1">
      <c r="B27" s="233"/>
      <c r="C27" s="232"/>
      <c r="D27" s="355" t="s">
        <v>570</v>
      </c>
      <c r="E27" s="355"/>
      <c r="F27" s="355"/>
      <c r="G27" s="355"/>
      <c r="H27" s="355"/>
      <c r="I27" s="355"/>
      <c r="J27" s="355"/>
      <c r="K27" s="230"/>
    </row>
    <row r="28" spans="2:11" s="1" customFormat="1" ht="15" customHeight="1">
      <c r="B28" s="233"/>
      <c r="C28" s="234"/>
      <c r="D28" s="355" t="s">
        <v>571</v>
      </c>
      <c r="E28" s="355"/>
      <c r="F28" s="355"/>
      <c r="G28" s="355"/>
      <c r="H28" s="355"/>
      <c r="I28" s="355"/>
      <c r="J28" s="355"/>
      <c r="K28" s="230"/>
    </row>
    <row r="29" spans="2:11" s="1" customFormat="1" ht="12.75" customHeight="1">
      <c r="B29" s="233"/>
      <c r="C29" s="234"/>
      <c r="D29" s="234"/>
      <c r="E29" s="234"/>
      <c r="F29" s="234"/>
      <c r="G29" s="234"/>
      <c r="H29" s="234"/>
      <c r="I29" s="234"/>
      <c r="J29" s="234"/>
      <c r="K29" s="230"/>
    </row>
    <row r="30" spans="2:11" s="1" customFormat="1" ht="15" customHeight="1">
      <c r="B30" s="233"/>
      <c r="C30" s="234"/>
      <c r="D30" s="355" t="s">
        <v>572</v>
      </c>
      <c r="E30" s="355"/>
      <c r="F30" s="355"/>
      <c r="G30" s="355"/>
      <c r="H30" s="355"/>
      <c r="I30" s="355"/>
      <c r="J30" s="355"/>
      <c r="K30" s="230"/>
    </row>
    <row r="31" spans="2:11" s="1" customFormat="1" ht="15" customHeight="1">
      <c r="B31" s="233"/>
      <c r="C31" s="234"/>
      <c r="D31" s="355" t="s">
        <v>573</v>
      </c>
      <c r="E31" s="355"/>
      <c r="F31" s="355"/>
      <c r="G31" s="355"/>
      <c r="H31" s="355"/>
      <c r="I31" s="355"/>
      <c r="J31" s="355"/>
      <c r="K31" s="230"/>
    </row>
    <row r="32" spans="2:11" s="1" customFormat="1" ht="12.75" customHeight="1">
      <c r="B32" s="233"/>
      <c r="C32" s="234"/>
      <c r="D32" s="234"/>
      <c r="E32" s="234"/>
      <c r="F32" s="234"/>
      <c r="G32" s="234"/>
      <c r="H32" s="234"/>
      <c r="I32" s="234"/>
      <c r="J32" s="234"/>
      <c r="K32" s="230"/>
    </row>
    <row r="33" spans="2:11" s="1" customFormat="1" ht="15" customHeight="1">
      <c r="B33" s="233"/>
      <c r="C33" s="234"/>
      <c r="D33" s="355" t="s">
        <v>574</v>
      </c>
      <c r="E33" s="355"/>
      <c r="F33" s="355"/>
      <c r="G33" s="355"/>
      <c r="H33" s="355"/>
      <c r="I33" s="355"/>
      <c r="J33" s="355"/>
      <c r="K33" s="230"/>
    </row>
    <row r="34" spans="2:11" s="1" customFormat="1" ht="15" customHeight="1">
      <c r="B34" s="233"/>
      <c r="C34" s="234"/>
      <c r="D34" s="355" t="s">
        <v>575</v>
      </c>
      <c r="E34" s="355"/>
      <c r="F34" s="355"/>
      <c r="G34" s="355"/>
      <c r="H34" s="355"/>
      <c r="I34" s="355"/>
      <c r="J34" s="355"/>
      <c r="K34" s="230"/>
    </row>
    <row r="35" spans="2:11" s="1" customFormat="1" ht="15" customHeight="1">
      <c r="B35" s="233"/>
      <c r="C35" s="234"/>
      <c r="D35" s="355" t="s">
        <v>576</v>
      </c>
      <c r="E35" s="355"/>
      <c r="F35" s="355"/>
      <c r="G35" s="355"/>
      <c r="H35" s="355"/>
      <c r="I35" s="355"/>
      <c r="J35" s="355"/>
      <c r="K35" s="230"/>
    </row>
    <row r="36" spans="2:11" s="1" customFormat="1" ht="15" customHeight="1">
      <c r="B36" s="233"/>
      <c r="C36" s="234"/>
      <c r="D36" s="232"/>
      <c r="E36" s="235" t="s">
        <v>104</v>
      </c>
      <c r="F36" s="232"/>
      <c r="G36" s="355" t="s">
        <v>577</v>
      </c>
      <c r="H36" s="355"/>
      <c r="I36" s="355"/>
      <c r="J36" s="355"/>
      <c r="K36" s="230"/>
    </row>
    <row r="37" spans="2:11" s="1" customFormat="1" ht="30.75" customHeight="1">
      <c r="B37" s="233"/>
      <c r="C37" s="234"/>
      <c r="D37" s="232"/>
      <c r="E37" s="235" t="s">
        <v>578</v>
      </c>
      <c r="F37" s="232"/>
      <c r="G37" s="355" t="s">
        <v>579</v>
      </c>
      <c r="H37" s="355"/>
      <c r="I37" s="355"/>
      <c r="J37" s="355"/>
      <c r="K37" s="230"/>
    </row>
    <row r="38" spans="2:11" s="1" customFormat="1" ht="15" customHeight="1">
      <c r="B38" s="233"/>
      <c r="C38" s="234"/>
      <c r="D38" s="232"/>
      <c r="E38" s="235" t="s">
        <v>57</v>
      </c>
      <c r="F38" s="232"/>
      <c r="G38" s="355" t="s">
        <v>580</v>
      </c>
      <c r="H38" s="355"/>
      <c r="I38" s="355"/>
      <c r="J38" s="355"/>
      <c r="K38" s="230"/>
    </row>
    <row r="39" spans="2:11" s="1" customFormat="1" ht="15" customHeight="1">
      <c r="B39" s="233"/>
      <c r="C39" s="234"/>
      <c r="D39" s="232"/>
      <c r="E39" s="235" t="s">
        <v>58</v>
      </c>
      <c r="F39" s="232"/>
      <c r="G39" s="355" t="s">
        <v>581</v>
      </c>
      <c r="H39" s="355"/>
      <c r="I39" s="355"/>
      <c r="J39" s="355"/>
      <c r="K39" s="230"/>
    </row>
    <row r="40" spans="2:11" s="1" customFormat="1" ht="15" customHeight="1">
      <c r="B40" s="233"/>
      <c r="C40" s="234"/>
      <c r="D40" s="232"/>
      <c r="E40" s="235" t="s">
        <v>105</v>
      </c>
      <c r="F40" s="232"/>
      <c r="G40" s="355" t="s">
        <v>582</v>
      </c>
      <c r="H40" s="355"/>
      <c r="I40" s="355"/>
      <c r="J40" s="355"/>
      <c r="K40" s="230"/>
    </row>
    <row r="41" spans="2:11" s="1" customFormat="1" ht="15" customHeight="1">
      <c r="B41" s="233"/>
      <c r="C41" s="234"/>
      <c r="D41" s="232"/>
      <c r="E41" s="235" t="s">
        <v>106</v>
      </c>
      <c r="F41" s="232"/>
      <c r="G41" s="355" t="s">
        <v>583</v>
      </c>
      <c r="H41" s="355"/>
      <c r="I41" s="355"/>
      <c r="J41" s="355"/>
      <c r="K41" s="230"/>
    </row>
    <row r="42" spans="2:11" s="1" customFormat="1" ht="15" customHeight="1">
      <c r="B42" s="233"/>
      <c r="C42" s="234"/>
      <c r="D42" s="232"/>
      <c r="E42" s="235" t="s">
        <v>584</v>
      </c>
      <c r="F42" s="232"/>
      <c r="G42" s="355" t="s">
        <v>585</v>
      </c>
      <c r="H42" s="355"/>
      <c r="I42" s="355"/>
      <c r="J42" s="355"/>
      <c r="K42" s="230"/>
    </row>
    <row r="43" spans="2:11" s="1" customFormat="1" ht="15" customHeight="1">
      <c r="B43" s="233"/>
      <c r="C43" s="234"/>
      <c r="D43" s="232"/>
      <c r="E43" s="235"/>
      <c r="F43" s="232"/>
      <c r="G43" s="355" t="s">
        <v>586</v>
      </c>
      <c r="H43" s="355"/>
      <c r="I43" s="355"/>
      <c r="J43" s="355"/>
      <c r="K43" s="230"/>
    </row>
    <row r="44" spans="2:11" s="1" customFormat="1" ht="15" customHeight="1">
      <c r="B44" s="233"/>
      <c r="C44" s="234"/>
      <c r="D44" s="232"/>
      <c r="E44" s="235" t="s">
        <v>587</v>
      </c>
      <c r="F44" s="232"/>
      <c r="G44" s="355" t="s">
        <v>588</v>
      </c>
      <c r="H44" s="355"/>
      <c r="I44" s="355"/>
      <c r="J44" s="355"/>
      <c r="K44" s="230"/>
    </row>
    <row r="45" spans="2:11" s="1" customFormat="1" ht="15" customHeight="1">
      <c r="B45" s="233"/>
      <c r="C45" s="234"/>
      <c r="D45" s="232"/>
      <c r="E45" s="235" t="s">
        <v>108</v>
      </c>
      <c r="F45" s="232"/>
      <c r="G45" s="355" t="s">
        <v>589</v>
      </c>
      <c r="H45" s="355"/>
      <c r="I45" s="355"/>
      <c r="J45" s="355"/>
      <c r="K45" s="230"/>
    </row>
    <row r="46" spans="2:11" s="1" customFormat="1" ht="12.75" customHeight="1">
      <c r="B46" s="233"/>
      <c r="C46" s="234"/>
      <c r="D46" s="232"/>
      <c r="E46" s="232"/>
      <c r="F46" s="232"/>
      <c r="G46" s="232"/>
      <c r="H46" s="232"/>
      <c r="I46" s="232"/>
      <c r="J46" s="232"/>
      <c r="K46" s="230"/>
    </row>
    <row r="47" spans="2:11" s="1" customFormat="1" ht="15" customHeight="1">
      <c r="B47" s="233"/>
      <c r="C47" s="234"/>
      <c r="D47" s="355" t="s">
        <v>590</v>
      </c>
      <c r="E47" s="355"/>
      <c r="F47" s="355"/>
      <c r="G47" s="355"/>
      <c r="H47" s="355"/>
      <c r="I47" s="355"/>
      <c r="J47" s="355"/>
      <c r="K47" s="230"/>
    </row>
    <row r="48" spans="2:11" s="1" customFormat="1" ht="15" customHeight="1">
      <c r="B48" s="233"/>
      <c r="C48" s="234"/>
      <c r="D48" s="234"/>
      <c r="E48" s="355" t="s">
        <v>591</v>
      </c>
      <c r="F48" s="355"/>
      <c r="G48" s="355"/>
      <c r="H48" s="355"/>
      <c r="I48" s="355"/>
      <c r="J48" s="355"/>
      <c r="K48" s="230"/>
    </row>
    <row r="49" spans="2:11" s="1" customFormat="1" ht="15" customHeight="1">
      <c r="B49" s="233"/>
      <c r="C49" s="234"/>
      <c r="D49" s="234"/>
      <c r="E49" s="355" t="s">
        <v>592</v>
      </c>
      <c r="F49" s="355"/>
      <c r="G49" s="355"/>
      <c r="H49" s="355"/>
      <c r="I49" s="355"/>
      <c r="J49" s="355"/>
      <c r="K49" s="230"/>
    </row>
    <row r="50" spans="2:11" s="1" customFormat="1" ht="15" customHeight="1">
      <c r="B50" s="233"/>
      <c r="C50" s="234"/>
      <c r="D50" s="234"/>
      <c r="E50" s="355" t="s">
        <v>593</v>
      </c>
      <c r="F50" s="355"/>
      <c r="G50" s="355"/>
      <c r="H50" s="355"/>
      <c r="I50" s="355"/>
      <c r="J50" s="355"/>
      <c r="K50" s="230"/>
    </row>
    <row r="51" spans="2:11" s="1" customFormat="1" ht="15" customHeight="1">
      <c r="B51" s="233"/>
      <c r="C51" s="234"/>
      <c r="D51" s="355" t="s">
        <v>594</v>
      </c>
      <c r="E51" s="355"/>
      <c r="F51" s="355"/>
      <c r="G51" s="355"/>
      <c r="H51" s="355"/>
      <c r="I51" s="355"/>
      <c r="J51" s="355"/>
      <c r="K51" s="230"/>
    </row>
    <row r="52" spans="2:11" s="1" customFormat="1" ht="25.5" customHeight="1">
      <c r="B52" s="229"/>
      <c r="C52" s="356" t="s">
        <v>595</v>
      </c>
      <c r="D52" s="356"/>
      <c r="E52" s="356"/>
      <c r="F52" s="356"/>
      <c r="G52" s="356"/>
      <c r="H52" s="356"/>
      <c r="I52" s="356"/>
      <c r="J52" s="356"/>
      <c r="K52" s="230"/>
    </row>
    <row r="53" spans="2:11" s="1" customFormat="1" ht="5.25" customHeight="1">
      <c r="B53" s="229"/>
      <c r="C53" s="231"/>
      <c r="D53" s="231"/>
      <c r="E53" s="231"/>
      <c r="F53" s="231"/>
      <c r="G53" s="231"/>
      <c r="H53" s="231"/>
      <c r="I53" s="231"/>
      <c r="J53" s="231"/>
      <c r="K53" s="230"/>
    </row>
    <row r="54" spans="2:11" s="1" customFormat="1" ht="15" customHeight="1">
      <c r="B54" s="229"/>
      <c r="C54" s="355" t="s">
        <v>596</v>
      </c>
      <c r="D54" s="355"/>
      <c r="E54" s="355"/>
      <c r="F54" s="355"/>
      <c r="G54" s="355"/>
      <c r="H54" s="355"/>
      <c r="I54" s="355"/>
      <c r="J54" s="355"/>
      <c r="K54" s="230"/>
    </row>
    <row r="55" spans="2:11" s="1" customFormat="1" ht="15" customHeight="1">
      <c r="B55" s="229"/>
      <c r="C55" s="355" t="s">
        <v>597</v>
      </c>
      <c r="D55" s="355"/>
      <c r="E55" s="355"/>
      <c r="F55" s="355"/>
      <c r="G55" s="355"/>
      <c r="H55" s="355"/>
      <c r="I55" s="355"/>
      <c r="J55" s="355"/>
      <c r="K55" s="230"/>
    </row>
    <row r="56" spans="2:11" s="1" customFormat="1" ht="12.75" customHeight="1">
      <c r="B56" s="229"/>
      <c r="C56" s="232"/>
      <c r="D56" s="232"/>
      <c r="E56" s="232"/>
      <c r="F56" s="232"/>
      <c r="G56" s="232"/>
      <c r="H56" s="232"/>
      <c r="I56" s="232"/>
      <c r="J56" s="232"/>
      <c r="K56" s="230"/>
    </row>
    <row r="57" spans="2:11" s="1" customFormat="1" ht="15" customHeight="1">
      <c r="B57" s="229"/>
      <c r="C57" s="355" t="s">
        <v>598</v>
      </c>
      <c r="D57" s="355"/>
      <c r="E57" s="355"/>
      <c r="F57" s="355"/>
      <c r="G57" s="355"/>
      <c r="H57" s="355"/>
      <c r="I57" s="355"/>
      <c r="J57" s="355"/>
      <c r="K57" s="230"/>
    </row>
    <row r="58" spans="2:11" s="1" customFormat="1" ht="15" customHeight="1">
      <c r="B58" s="229"/>
      <c r="C58" s="234"/>
      <c r="D58" s="355" t="s">
        <v>599</v>
      </c>
      <c r="E58" s="355"/>
      <c r="F58" s="355"/>
      <c r="G58" s="355"/>
      <c r="H58" s="355"/>
      <c r="I58" s="355"/>
      <c r="J58" s="355"/>
      <c r="K58" s="230"/>
    </row>
    <row r="59" spans="2:11" s="1" customFormat="1" ht="15" customHeight="1">
      <c r="B59" s="229"/>
      <c r="C59" s="234"/>
      <c r="D59" s="355" t="s">
        <v>600</v>
      </c>
      <c r="E59" s="355"/>
      <c r="F59" s="355"/>
      <c r="G59" s="355"/>
      <c r="H59" s="355"/>
      <c r="I59" s="355"/>
      <c r="J59" s="355"/>
      <c r="K59" s="230"/>
    </row>
    <row r="60" spans="2:11" s="1" customFormat="1" ht="15" customHeight="1">
      <c r="B60" s="229"/>
      <c r="C60" s="234"/>
      <c r="D60" s="355" t="s">
        <v>601</v>
      </c>
      <c r="E60" s="355"/>
      <c r="F60" s="355"/>
      <c r="G60" s="355"/>
      <c r="H60" s="355"/>
      <c r="I60" s="355"/>
      <c r="J60" s="355"/>
      <c r="K60" s="230"/>
    </row>
    <row r="61" spans="2:11" s="1" customFormat="1" ht="15" customHeight="1">
      <c r="B61" s="229"/>
      <c r="C61" s="234"/>
      <c r="D61" s="355" t="s">
        <v>602</v>
      </c>
      <c r="E61" s="355"/>
      <c r="F61" s="355"/>
      <c r="G61" s="355"/>
      <c r="H61" s="355"/>
      <c r="I61" s="355"/>
      <c r="J61" s="355"/>
      <c r="K61" s="230"/>
    </row>
    <row r="62" spans="2:11" s="1" customFormat="1" ht="15" customHeight="1">
      <c r="B62" s="229"/>
      <c r="C62" s="234"/>
      <c r="D62" s="357" t="s">
        <v>603</v>
      </c>
      <c r="E62" s="357"/>
      <c r="F62" s="357"/>
      <c r="G62" s="357"/>
      <c r="H62" s="357"/>
      <c r="I62" s="357"/>
      <c r="J62" s="357"/>
      <c r="K62" s="230"/>
    </row>
    <row r="63" spans="2:11" s="1" customFormat="1" ht="15" customHeight="1">
      <c r="B63" s="229"/>
      <c r="C63" s="234"/>
      <c r="D63" s="355" t="s">
        <v>604</v>
      </c>
      <c r="E63" s="355"/>
      <c r="F63" s="355"/>
      <c r="G63" s="355"/>
      <c r="H63" s="355"/>
      <c r="I63" s="355"/>
      <c r="J63" s="355"/>
      <c r="K63" s="230"/>
    </row>
    <row r="64" spans="2:11" s="1" customFormat="1" ht="12.75" customHeight="1">
      <c r="B64" s="229"/>
      <c r="C64" s="234"/>
      <c r="D64" s="234"/>
      <c r="E64" s="237"/>
      <c r="F64" s="234"/>
      <c r="G64" s="234"/>
      <c r="H64" s="234"/>
      <c r="I64" s="234"/>
      <c r="J64" s="234"/>
      <c r="K64" s="230"/>
    </row>
    <row r="65" spans="2:11" s="1" customFormat="1" ht="15" customHeight="1">
      <c r="B65" s="229"/>
      <c r="C65" s="234"/>
      <c r="D65" s="355" t="s">
        <v>605</v>
      </c>
      <c r="E65" s="355"/>
      <c r="F65" s="355"/>
      <c r="G65" s="355"/>
      <c r="H65" s="355"/>
      <c r="I65" s="355"/>
      <c r="J65" s="355"/>
      <c r="K65" s="230"/>
    </row>
    <row r="66" spans="2:11" s="1" customFormat="1" ht="15" customHeight="1">
      <c r="B66" s="229"/>
      <c r="C66" s="234"/>
      <c r="D66" s="357" t="s">
        <v>606</v>
      </c>
      <c r="E66" s="357"/>
      <c r="F66" s="357"/>
      <c r="G66" s="357"/>
      <c r="H66" s="357"/>
      <c r="I66" s="357"/>
      <c r="J66" s="357"/>
      <c r="K66" s="230"/>
    </row>
    <row r="67" spans="2:11" s="1" customFormat="1" ht="15" customHeight="1">
      <c r="B67" s="229"/>
      <c r="C67" s="234"/>
      <c r="D67" s="355" t="s">
        <v>607</v>
      </c>
      <c r="E67" s="355"/>
      <c r="F67" s="355"/>
      <c r="G67" s="355"/>
      <c r="H67" s="355"/>
      <c r="I67" s="355"/>
      <c r="J67" s="355"/>
      <c r="K67" s="230"/>
    </row>
    <row r="68" spans="2:11" s="1" customFormat="1" ht="15" customHeight="1">
      <c r="B68" s="229"/>
      <c r="C68" s="234"/>
      <c r="D68" s="355" t="s">
        <v>608</v>
      </c>
      <c r="E68" s="355"/>
      <c r="F68" s="355"/>
      <c r="G68" s="355"/>
      <c r="H68" s="355"/>
      <c r="I68" s="355"/>
      <c r="J68" s="355"/>
      <c r="K68" s="230"/>
    </row>
    <row r="69" spans="2:11" s="1" customFormat="1" ht="15" customHeight="1">
      <c r="B69" s="229"/>
      <c r="C69" s="234"/>
      <c r="D69" s="355" t="s">
        <v>609</v>
      </c>
      <c r="E69" s="355"/>
      <c r="F69" s="355"/>
      <c r="G69" s="355"/>
      <c r="H69" s="355"/>
      <c r="I69" s="355"/>
      <c r="J69" s="355"/>
      <c r="K69" s="230"/>
    </row>
    <row r="70" spans="2:11" s="1" customFormat="1" ht="15" customHeight="1">
      <c r="B70" s="229"/>
      <c r="C70" s="234"/>
      <c r="D70" s="355" t="s">
        <v>610</v>
      </c>
      <c r="E70" s="355"/>
      <c r="F70" s="355"/>
      <c r="G70" s="355"/>
      <c r="H70" s="355"/>
      <c r="I70" s="355"/>
      <c r="J70" s="355"/>
      <c r="K70" s="230"/>
    </row>
    <row r="71" spans="2:11" s="1" customFormat="1" ht="12.75" customHeight="1">
      <c r="B71" s="238"/>
      <c r="C71" s="239"/>
      <c r="D71" s="239"/>
      <c r="E71" s="239"/>
      <c r="F71" s="239"/>
      <c r="G71" s="239"/>
      <c r="H71" s="239"/>
      <c r="I71" s="239"/>
      <c r="J71" s="239"/>
      <c r="K71" s="240"/>
    </row>
    <row r="72" spans="2:11" s="1" customFormat="1" ht="18.75" customHeight="1">
      <c r="B72" s="241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s="1" customFormat="1" ht="18.75" customHeight="1">
      <c r="B73" s="242"/>
      <c r="C73" s="242"/>
      <c r="D73" s="242"/>
      <c r="E73" s="242"/>
      <c r="F73" s="242"/>
      <c r="G73" s="242"/>
      <c r="H73" s="242"/>
      <c r="I73" s="242"/>
      <c r="J73" s="242"/>
      <c r="K73" s="242"/>
    </row>
    <row r="74" spans="2:11" s="1" customFormat="1" ht="7.5" customHeight="1">
      <c r="B74" s="243"/>
      <c r="C74" s="244"/>
      <c r="D74" s="244"/>
      <c r="E74" s="244"/>
      <c r="F74" s="244"/>
      <c r="G74" s="244"/>
      <c r="H74" s="244"/>
      <c r="I74" s="244"/>
      <c r="J74" s="244"/>
      <c r="K74" s="245"/>
    </row>
    <row r="75" spans="2:11" s="1" customFormat="1" ht="45" customHeight="1">
      <c r="B75" s="246"/>
      <c r="C75" s="350" t="s">
        <v>611</v>
      </c>
      <c r="D75" s="350"/>
      <c r="E75" s="350"/>
      <c r="F75" s="350"/>
      <c r="G75" s="350"/>
      <c r="H75" s="350"/>
      <c r="I75" s="350"/>
      <c r="J75" s="350"/>
      <c r="K75" s="247"/>
    </row>
    <row r="76" spans="2:11" s="1" customFormat="1" ht="17.25" customHeight="1">
      <c r="B76" s="246"/>
      <c r="C76" s="248" t="s">
        <v>612</v>
      </c>
      <c r="D76" s="248"/>
      <c r="E76" s="248"/>
      <c r="F76" s="248" t="s">
        <v>613</v>
      </c>
      <c r="G76" s="249"/>
      <c r="H76" s="248" t="s">
        <v>58</v>
      </c>
      <c r="I76" s="248" t="s">
        <v>61</v>
      </c>
      <c r="J76" s="248" t="s">
        <v>614</v>
      </c>
      <c r="K76" s="247"/>
    </row>
    <row r="77" spans="2:11" s="1" customFormat="1" ht="17.25" customHeight="1">
      <c r="B77" s="246"/>
      <c r="C77" s="250" t="s">
        <v>615</v>
      </c>
      <c r="D77" s="250"/>
      <c r="E77" s="250"/>
      <c r="F77" s="251" t="s">
        <v>616</v>
      </c>
      <c r="G77" s="252"/>
      <c r="H77" s="250"/>
      <c r="I77" s="250"/>
      <c r="J77" s="250" t="s">
        <v>617</v>
      </c>
      <c r="K77" s="247"/>
    </row>
    <row r="78" spans="2:11" s="1" customFormat="1" ht="5.25" customHeight="1">
      <c r="B78" s="246"/>
      <c r="C78" s="253"/>
      <c r="D78" s="253"/>
      <c r="E78" s="253"/>
      <c r="F78" s="253"/>
      <c r="G78" s="254"/>
      <c r="H78" s="253"/>
      <c r="I78" s="253"/>
      <c r="J78" s="253"/>
      <c r="K78" s="247"/>
    </row>
    <row r="79" spans="2:11" s="1" customFormat="1" ht="15" customHeight="1">
      <c r="B79" s="246"/>
      <c r="C79" s="235" t="s">
        <v>57</v>
      </c>
      <c r="D79" s="255"/>
      <c r="E79" s="255"/>
      <c r="F79" s="256" t="s">
        <v>618</v>
      </c>
      <c r="G79" s="257"/>
      <c r="H79" s="235" t="s">
        <v>619</v>
      </c>
      <c r="I79" s="235" t="s">
        <v>620</v>
      </c>
      <c r="J79" s="235">
        <v>20</v>
      </c>
      <c r="K79" s="247"/>
    </row>
    <row r="80" spans="2:11" s="1" customFormat="1" ht="15" customHeight="1">
      <c r="B80" s="246"/>
      <c r="C80" s="235" t="s">
        <v>621</v>
      </c>
      <c r="D80" s="235"/>
      <c r="E80" s="235"/>
      <c r="F80" s="256" t="s">
        <v>618</v>
      </c>
      <c r="G80" s="257"/>
      <c r="H80" s="235" t="s">
        <v>622</v>
      </c>
      <c r="I80" s="235" t="s">
        <v>620</v>
      </c>
      <c r="J80" s="235">
        <v>120</v>
      </c>
      <c r="K80" s="247"/>
    </row>
    <row r="81" spans="2:11" s="1" customFormat="1" ht="15" customHeight="1">
      <c r="B81" s="258"/>
      <c r="C81" s="235" t="s">
        <v>623</v>
      </c>
      <c r="D81" s="235"/>
      <c r="E81" s="235"/>
      <c r="F81" s="256" t="s">
        <v>624</v>
      </c>
      <c r="G81" s="257"/>
      <c r="H81" s="235" t="s">
        <v>625</v>
      </c>
      <c r="I81" s="235" t="s">
        <v>620</v>
      </c>
      <c r="J81" s="235">
        <v>50</v>
      </c>
      <c r="K81" s="247"/>
    </row>
    <row r="82" spans="2:11" s="1" customFormat="1" ht="15" customHeight="1">
      <c r="B82" s="258"/>
      <c r="C82" s="235" t="s">
        <v>626</v>
      </c>
      <c r="D82" s="235"/>
      <c r="E82" s="235"/>
      <c r="F82" s="256" t="s">
        <v>618</v>
      </c>
      <c r="G82" s="257"/>
      <c r="H82" s="235" t="s">
        <v>627</v>
      </c>
      <c r="I82" s="235" t="s">
        <v>628</v>
      </c>
      <c r="J82" s="235"/>
      <c r="K82" s="247"/>
    </row>
    <row r="83" spans="2:11" s="1" customFormat="1" ht="15" customHeight="1">
      <c r="B83" s="258"/>
      <c r="C83" s="259" t="s">
        <v>629</v>
      </c>
      <c r="D83" s="259"/>
      <c r="E83" s="259"/>
      <c r="F83" s="260" t="s">
        <v>624</v>
      </c>
      <c r="G83" s="259"/>
      <c r="H83" s="259" t="s">
        <v>630</v>
      </c>
      <c r="I83" s="259" t="s">
        <v>620</v>
      </c>
      <c r="J83" s="259">
        <v>15</v>
      </c>
      <c r="K83" s="247"/>
    </row>
    <row r="84" spans="2:11" s="1" customFormat="1" ht="15" customHeight="1">
      <c r="B84" s="258"/>
      <c r="C84" s="259" t="s">
        <v>631</v>
      </c>
      <c r="D84" s="259"/>
      <c r="E84" s="259"/>
      <c r="F84" s="260" t="s">
        <v>624</v>
      </c>
      <c r="G84" s="259"/>
      <c r="H84" s="259" t="s">
        <v>632</v>
      </c>
      <c r="I84" s="259" t="s">
        <v>620</v>
      </c>
      <c r="J84" s="259">
        <v>15</v>
      </c>
      <c r="K84" s="247"/>
    </row>
    <row r="85" spans="2:11" s="1" customFormat="1" ht="15" customHeight="1">
      <c r="B85" s="258"/>
      <c r="C85" s="259" t="s">
        <v>633</v>
      </c>
      <c r="D85" s="259"/>
      <c r="E85" s="259"/>
      <c r="F85" s="260" t="s">
        <v>624</v>
      </c>
      <c r="G85" s="259"/>
      <c r="H85" s="259" t="s">
        <v>634</v>
      </c>
      <c r="I85" s="259" t="s">
        <v>620</v>
      </c>
      <c r="J85" s="259">
        <v>20</v>
      </c>
      <c r="K85" s="247"/>
    </row>
    <row r="86" spans="2:11" s="1" customFormat="1" ht="15" customHeight="1">
      <c r="B86" s="258"/>
      <c r="C86" s="259" t="s">
        <v>635</v>
      </c>
      <c r="D86" s="259"/>
      <c r="E86" s="259"/>
      <c r="F86" s="260" t="s">
        <v>624</v>
      </c>
      <c r="G86" s="259"/>
      <c r="H86" s="259" t="s">
        <v>636</v>
      </c>
      <c r="I86" s="259" t="s">
        <v>620</v>
      </c>
      <c r="J86" s="259">
        <v>20</v>
      </c>
      <c r="K86" s="247"/>
    </row>
    <row r="87" spans="2:11" s="1" customFormat="1" ht="15" customHeight="1">
      <c r="B87" s="258"/>
      <c r="C87" s="235" t="s">
        <v>637</v>
      </c>
      <c r="D87" s="235"/>
      <c r="E87" s="235"/>
      <c r="F87" s="256" t="s">
        <v>624</v>
      </c>
      <c r="G87" s="257"/>
      <c r="H87" s="235" t="s">
        <v>638</v>
      </c>
      <c r="I87" s="235" t="s">
        <v>620</v>
      </c>
      <c r="J87" s="235">
        <v>50</v>
      </c>
      <c r="K87" s="247"/>
    </row>
    <row r="88" spans="2:11" s="1" customFormat="1" ht="15" customHeight="1">
      <c r="B88" s="258"/>
      <c r="C88" s="235" t="s">
        <v>639</v>
      </c>
      <c r="D88" s="235"/>
      <c r="E88" s="235"/>
      <c r="F88" s="256" t="s">
        <v>624</v>
      </c>
      <c r="G88" s="257"/>
      <c r="H88" s="235" t="s">
        <v>640</v>
      </c>
      <c r="I88" s="235" t="s">
        <v>620</v>
      </c>
      <c r="J88" s="235">
        <v>20</v>
      </c>
      <c r="K88" s="247"/>
    </row>
    <row r="89" spans="2:11" s="1" customFormat="1" ht="15" customHeight="1">
      <c r="B89" s="258"/>
      <c r="C89" s="235" t="s">
        <v>641</v>
      </c>
      <c r="D89" s="235"/>
      <c r="E89" s="235"/>
      <c r="F89" s="256" t="s">
        <v>624</v>
      </c>
      <c r="G89" s="257"/>
      <c r="H89" s="235" t="s">
        <v>642</v>
      </c>
      <c r="I89" s="235" t="s">
        <v>620</v>
      </c>
      <c r="J89" s="235">
        <v>20</v>
      </c>
      <c r="K89" s="247"/>
    </row>
    <row r="90" spans="2:11" s="1" customFormat="1" ht="15" customHeight="1">
      <c r="B90" s="258"/>
      <c r="C90" s="235" t="s">
        <v>643</v>
      </c>
      <c r="D90" s="235"/>
      <c r="E90" s="235"/>
      <c r="F90" s="256" t="s">
        <v>624</v>
      </c>
      <c r="G90" s="257"/>
      <c r="H90" s="235" t="s">
        <v>644</v>
      </c>
      <c r="I90" s="235" t="s">
        <v>620</v>
      </c>
      <c r="J90" s="235">
        <v>50</v>
      </c>
      <c r="K90" s="247"/>
    </row>
    <row r="91" spans="2:11" s="1" customFormat="1" ht="15" customHeight="1">
      <c r="B91" s="258"/>
      <c r="C91" s="235" t="s">
        <v>645</v>
      </c>
      <c r="D91" s="235"/>
      <c r="E91" s="235"/>
      <c r="F91" s="256" t="s">
        <v>624</v>
      </c>
      <c r="G91" s="257"/>
      <c r="H91" s="235" t="s">
        <v>645</v>
      </c>
      <c r="I91" s="235" t="s">
        <v>620</v>
      </c>
      <c r="J91" s="235">
        <v>50</v>
      </c>
      <c r="K91" s="247"/>
    </row>
    <row r="92" spans="2:11" s="1" customFormat="1" ht="15" customHeight="1">
      <c r="B92" s="258"/>
      <c r="C92" s="235" t="s">
        <v>646</v>
      </c>
      <c r="D92" s="235"/>
      <c r="E92" s="235"/>
      <c r="F92" s="256" t="s">
        <v>624</v>
      </c>
      <c r="G92" s="257"/>
      <c r="H92" s="235" t="s">
        <v>647</v>
      </c>
      <c r="I92" s="235" t="s">
        <v>620</v>
      </c>
      <c r="J92" s="235">
        <v>255</v>
      </c>
      <c r="K92" s="247"/>
    </row>
    <row r="93" spans="2:11" s="1" customFormat="1" ht="15" customHeight="1">
      <c r="B93" s="258"/>
      <c r="C93" s="235" t="s">
        <v>648</v>
      </c>
      <c r="D93" s="235"/>
      <c r="E93" s="235"/>
      <c r="F93" s="256" t="s">
        <v>618</v>
      </c>
      <c r="G93" s="257"/>
      <c r="H93" s="235" t="s">
        <v>649</v>
      </c>
      <c r="I93" s="235" t="s">
        <v>650</v>
      </c>
      <c r="J93" s="235"/>
      <c r="K93" s="247"/>
    </row>
    <row r="94" spans="2:11" s="1" customFormat="1" ht="15" customHeight="1">
      <c r="B94" s="258"/>
      <c r="C94" s="235" t="s">
        <v>651</v>
      </c>
      <c r="D94" s="235"/>
      <c r="E94" s="235"/>
      <c r="F94" s="256" t="s">
        <v>618</v>
      </c>
      <c r="G94" s="257"/>
      <c r="H94" s="235" t="s">
        <v>652</v>
      </c>
      <c r="I94" s="235" t="s">
        <v>653</v>
      </c>
      <c r="J94" s="235"/>
      <c r="K94" s="247"/>
    </row>
    <row r="95" spans="2:11" s="1" customFormat="1" ht="15" customHeight="1">
      <c r="B95" s="258"/>
      <c r="C95" s="235" t="s">
        <v>654</v>
      </c>
      <c r="D95" s="235"/>
      <c r="E95" s="235"/>
      <c r="F95" s="256" t="s">
        <v>618</v>
      </c>
      <c r="G95" s="257"/>
      <c r="H95" s="235" t="s">
        <v>654</v>
      </c>
      <c r="I95" s="235" t="s">
        <v>653</v>
      </c>
      <c r="J95" s="235"/>
      <c r="K95" s="247"/>
    </row>
    <row r="96" spans="2:11" s="1" customFormat="1" ht="15" customHeight="1">
      <c r="B96" s="258"/>
      <c r="C96" s="235" t="s">
        <v>42</v>
      </c>
      <c r="D96" s="235"/>
      <c r="E96" s="235"/>
      <c r="F96" s="256" t="s">
        <v>618</v>
      </c>
      <c r="G96" s="257"/>
      <c r="H96" s="235" t="s">
        <v>655</v>
      </c>
      <c r="I96" s="235" t="s">
        <v>653</v>
      </c>
      <c r="J96" s="235"/>
      <c r="K96" s="247"/>
    </row>
    <row r="97" spans="2:11" s="1" customFormat="1" ht="15" customHeight="1">
      <c r="B97" s="258"/>
      <c r="C97" s="235" t="s">
        <v>52</v>
      </c>
      <c r="D97" s="235"/>
      <c r="E97" s="235"/>
      <c r="F97" s="256" t="s">
        <v>618</v>
      </c>
      <c r="G97" s="257"/>
      <c r="H97" s="235" t="s">
        <v>656</v>
      </c>
      <c r="I97" s="235" t="s">
        <v>653</v>
      </c>
      <c r="J97" s="235"/>
      <c r="K97" s="247"/>
    </row>
    <row r="98" spans="2:11" s="1" customFormat="1" ht="15" customHeight="1">
      <c r="B98" s="261"/>
      <c r="C98" s="262"/>
      <c r="D98" s="262"/>
      <c r="E98" s="262"/>
      <c r="F98" s="262"/>
      <c r="G98" s="262"/>
      <c r="H98" s="262"/>
      <c r="I98" s="262"/>
      <c r="J98" s="262"/>
      <c r="K98" s="263"/>
    </row>
    <row r="99" spans="2:11" s="1" customFormat="1" ht="18.7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4"/>
    </row>
    <row r="100" spans="2:11" s="1" customFormat="1" ht="18.75" customHeight="1"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</row>
    <row r="101" spans="2:11" s="1" customFormat="1" ht="7.5" customHeight="1">
      <c r="B101" s="243"/>
      <c r="C101" s="244"/>
      <c r="D101" s="244"/>
      <c r="E101" s="244"/>
      <c r="F101" s="244"/>
      <c r="G101" s="244"/>
      <c r="H101" s="244"/>
      <c r="I101" s="244"/>
      <c r="J101" s="244"/>
      <c r="K101" s="245"/>
    </row>
    <row r="102" spans="2:11" s="1" customFormat="1" ht="45" customHeight="1">
      <c r="B102" s="246"/>
      <c r="C102" s="350" t="s">
        <v>657</v>
      </c>
      <c r="D102" s="350"/>
      <c r="E102" s="350"/>
      <c r="F102" s="350"/>
      <c r="G102" s="350"/>
      <c r="H102" s="350"/>
      <c r="I102" s="350"/>
      <c r="J102" s="350"/>
      <c r="K102" s="247"/>
    </row>
    <row r="103" spans="2:11" s="1" customFormat="1" ht="17.25" customHeight="1">
      <c r="B103" s="246"/>
      <c r="C103" s="248" t="s">
        <v>612</v>
      </c>
      <c r="D103" s="248"/>
      <c r="E103" s="248"/>
      <c r="F103" s="248" t="s">
        <v>613</v>
      </c>
      <c r="G103" s="249"/>
      <c r="H103" s="248" t="s">
        <v>58</v>
      </c>
      <c r="I103" s="248" t="s">
        <v>61</v>
      </c>
      <c r="J103" s="248" t="s">
        <v>614</v>
      </c>
      <c r="K103" s="247"/>
    </row>
    <row r="104" spans="2:11" s="1" customFormat="1" ht="17.25" customHeight="1">
      <c r="B104" s="246"/>
      <c r="C104" s="250" t="s">
        <v>615</v>
      </c>
      <c r="D104" s="250"/>
      <c r="E104" s="250"/>
      <c r="F104" s="251" t="s">
        <v>616</v>
      </c>
      <c r="G104" s="252"/>
      <c r="H104" s="250"/>
      <c r="I104" s="250"/>
      <c r="J104" s="250" t="s">
        <v>617</v>
      </c>
      <c r="K104" s="247"/>
    </row>
    <row r="105" spans="2:11" s="1" customFormat="1" ht="5.25" customHeight="1">
      <c r="B105" s="246"/>
      <c r="C105" s="248"/>
      <c r="D105" s="248"/>
      <c r="E105" s="248"/>
      <c r="F105" s="248"/>
      <c r="G105" s="266"/>
      <c r="H105" s="248"/>
      <c r="I105" s="248"/>
      <c r="J105" s="248"/>
      <c r="K105" s="247"/>
    </row>
    <row r="106" spans="2:11" s="1" customFormat="1" ht="15" customHeight="1">
      <c r="B106" s="246"/>
      <c r="C106" s="235" t="s">
        <v>57</v>
      </c>
      <c r="D106" s="255"/>
      <c r="E106" s="255"/>
      <c r="F106" s="256" t="s">
        <v>618</v>
      </c>
      <c r="G106" s="235"/>
      <c r="H106" s="235" t="s">
        <v>658</v>
      </c>
      <c r="I106" s="235" t="s">
        <v>620</v>
      </c>
      <c r="J106" s="235">
        <v>20</v>
      </c>
      <c r="K106" s="247"/>
    </row>
    <row r="107" spans="2:11" s="1" customFormat="1" ht="15" customHeight="1">
      <c r="B107" s="246"/>
      <c r="C107" s="235" t="s">
        <v>621</v>
      </c>
      <c r="D107" s="235"/>
      <c r="E107" s="235"/>
      <c r="F107" s="256" t="s">
        <v>618</v>
      </c>
      <c r="G107" s="235"/>
      <c r="H107" s="235" t="s">
        <v>658</v>
      </c>
      <c r="I107" s="235" t="s">
        <v>620</v>
      </c>
      <c r="J107" s="235">
        <v>120</v>
      </c>
      <c r="K107" s="247"/>
    </row>
    <row r="108" spans="2:11" s="1" customFormat="1" ht="15" customHeight="1">
      <c r="B108" s="258"/>
      <c r="C108" s="235" t="s">
        <v>623</v>
      </c>
      <c r="D108" s="235"/>
      <c r="E108" s="235"/>
      <c r="F108" s="256" t="s">
        <v>624</v>
      </c>
      <c r="G108" s="235"/>
      <c r="H108" s="235" t="s">
        <v>658</v>
      </c>
      <c r="I108" s="235" t="s">
        <v>620</v>
      </c>
      <c r="J108" s="235">
        <v>50</v>
      </c>
      <c r="K108" s="247"/>
    </row>
    <row r="109" spans="2:11" s="1" customFormat="1" ht="15" customHeight="1">
      <c r="B109" s="258"/>
      <c r="C109" s="235" t="s">
        <v>626</v>
      </c>
      <c r="D109" s="235"/>
      <c r="E109" s="235"/>
      <c r="F109" s="256" t="s">
        <v>618</v>
      </c>
      <c r="G109" s="235"/>
      <c r="H109" s="235" t="s">
        <v>658</v>
      </c>
      <c r="I109" s="235" t="s">
        <v>628</v>
      </c>
      <c r="J109" s="235"/>
      <c r="K109" s="247"/>
    </row>
    <row r="110" spans="2:11" s="1" customFormat="1" ht="15" customHeight="1">
      <c r="B110" s="258"/>
      <c r="C110" s="235" t="s">
        <v>637</v>
      </c>
      <c r="D110" s="235"/>
      <c r="E110" s="235"/>
      <c r="F110" s="256" t="s">
        <v>624</v>
      </c>
      <c r="G110" s="235"/>
      <c r="H110" s="235" t="s">
        <v>658</v>
      </c>
      <c r="I110" s="235" t="s">
        <v>620</v>
      </c>
      <c r="J110" s="235">
        <v>50</v>
      </c>
      <c r="K110" s="247"/>
    </row>
    <row r="111" spans="2:11" s="1" customFormat="1" ht="15" customHeight="1">
      <c r="B111" s="258"/>
      <c r="C111" s="235" t="s">
        <v>645</v>
      </c>
      <c r="D111" s="235"/>
      <c r="E111" s="235"/>
      <c r="F111" s="256" t="s">
        <v>624</v>
      </c>
      <c r="G111" s="235"/>
      <c r="H111" s="235" t="s">
        <v>658</v>
      </c>
      <c r="I111" s="235" t="s">
        <v>620</v>
      </c>
      <c r="J111" s="235">
        <v>50</v>
      </c>
      <c r="K111" s="247"/>
    </row>
    <row r="112" spans="2:11" s="1" customFormat="1" ht="15" customHeight="1">
      <c r="B112" s="258"/>
      <c r="C112" s="235" t="s">
        <v>643</v>
      </c>
      <c r="D112" s="235"/>
      <c r="E112" s="235"/>
      <c r="F112" s="256" t="s">
        <v>624</v>
      </c>
      <c r="G112" s="235"/>
      <c r="H112" s="235" t="s">
        <v>658</v>
      </c>
      <c r="I112" s="235" t="s">
        <v>620</v>
      </c>
      <c r="J112" s="235">
        <v>50</v>
      </c>
      <c r="K112" s="247"/>
    </row>
    <row r="113" spans="2:11" s="1" customFormat="1" ht="15" customHeight="1">
      <c r="B113" s="258"/>
      <c r="C113" s="235" t="s">
        <v>57</v>
      </c>
      <c r="D113" s="235"/>
      <c r="E113" s="235"/>
      <c r="F113" s="256" t="s">
        <v>618</v>
      </c>
      <c r="G113" s="235"/>
      <c r="H113" s="235" t="s">
        <v>659</v>
      </c>
      <c r="I113" s="235" t="s">
        <v>620</v>
      </c>
      <c r="J113" s="235">
        <v>20</v>
      </c>
      <c r="K113" s="247"/>
    </row>
    <row r="114" spans="2:11" s="1" customFormat="1" ht="15" customHeight="1">
      <c r="B114" s="258"/>
      <c r="C114" s="235" t="s">
        <v>660</v>
      </c>
      <c r="D114" s="235"/>
      <c r="E114" s="235"/>
      <c r="F114" s="256" t="s">
        <v>618</v>
      </c>
      <c r="G114" s="235"/>
      <c r="H114" s="235" t="s">
        <v>661</v>
      </c>
      <c r="I114" s="235" t="s">
        <v>620</v>
      </c>
      <c r="J114" s="235">
        <v>120</v>
      </c>
      <c r="K114" s="247"/>
    </row>
    <row r="115" spans="2:11" s="1" customFormat="1" ht="15" customHeight="1">
      <c r="B115" s="258"/>
      <c r="C115" s="235" t="s">
        <v>42</v>
      </c>
      <c r="D115" s="235"/>
      <c r="E115" s="235"/>
      <c r="F115" s="256" t="s">
        <v>618</v>
      </c>
      <c r="G115" s="235"/>
      <c r="H115" s="235" t="s">
        <v>662</v>
      </c>
      <c r="I115" s="235" t="s">
        <v>653</v>
      </c>
      <c r="J115" s="235"/>
      <c r="K115" s="247"/>
    </row>
    <row r="116" spans="2:11" s="1" customFormat="1" ht="15" customHeight="1">
      <c r="B116" s="258"/>
      <c r="C116" s="235" t="s">
        <v>52</v>
      </c>
      <c r="D116" s="235"/>
      <c r="E116" s="235"/>
      <c r="F116" s="256" t="s">
        <v>618</v>
      </c>
      <c r="G116" s="235"/>
      <c r="H116" s="235" t="s">
        <v>663</v>
      </c>
      <c r="I116" s="235" t="s">
        <v>653</v>
      </c>
      <c r="J116" s="235"/>
      <c r="K116" s="247"/>
    </row>
    <row r="117" spans="2:11" s="1" customFormat="1" ht="15" customHeight="1">
      <c r="B117" s="258"/>
      <c r="C117" s="235" t="s">
        <v>61</v>
      </c>
      <c r="D117" s="235"/>
      <c r="E117" s="235"/>
      <c r="F117" s="256" t="s">
        <v>618</v>
      </c>
      <c r="G117" s="235"/>
      <c r="H117" s="235" t="s">
        <v>664</v>
      </c>
      <c r="I117" s="235" t="s">
        <v>665</v>
      </c>
      <c r="J117" s="235"/>
      <c r="K117" s="247"/>
    </row>
    <row r="118" spans="2:11" s="1" customFormat="1" ht="15" customHeight="1">
      <c r="B118" s="261"/>
      <c r="C118" s="267"/>
      <c r="D118" s="267"/>
      <c r="E118" s="267"/>
      <c r="F118" s="267"/>
      <c r="G118" s="267"/>
      <c r="H118" s="267"/>
      <c r="I118" s="267"/>
      <c r="J118" s="267"/>
      <c r="K118" s="263"/>
    </row>
    <row r="119" spans="2:11" s="1" customFormat="1" ht="18.75" customHeight="1">
      <c r="B119" s="268"/>
      <c r="C119" s="269"/>
      <c r="D119" s="269"/>
      <c r="E119" s="269"/>
      <c r="F119" s="270"/>
      <c r="G119" s="269"/>
      <c r="H119" s="269"/>
      <c r="I119" s="269"/>
      <c r="J119" s="269"/>
      <c r="K119" s="268"/>
    </row>
    <row r="120" spans="2:11" s="1" customFormat="1" ht="18.75" customHeight="1"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2:11" s="1" customFormat="1" ht="7.5" customHeight="1">
      <c r="B121" s="271"/>
      <c r="C121" s="272"/>
      <c r="D121" s="272"/>
      <c r="E121" s="272"/>
      <c r="F121" s="272"/>
      <c r="G121" s="272"/>
      <c r="H121" s="272"/>
      <c r="I121" s="272"/>
      <c r="J121" s="272"/>
      <c r="K121" s="273"/>
    </row>
    <row r="122" spans="2:11" s="1" customFormat="1" ht="45" customHeight="1">
      <c r="B122" s="274"/>
      <c r="C122" s="351" t="s">
        <v>666</v>
      </c>
      <c r="D122" s="351"/>
      <c r="E122" s="351"/>
      <c r="F122" s="351"/>
      <c r="G122" s="351"/>
      <c r="H122" s="351"/>
      <c r="I122" s="351"/>
      <c r="J122" s="351"/>
      <c r="K122" s="275"/>
    </row>
    <row r="123" spans="2:11" s="1" customFormat="1" ht="17.25" customHeight="1">
      <c r="B123" s="276"/>
      <c r="C123" s="248" t="s">
        <v>612</v>
      </c>
      <c r="D123" s="248"/>
      <c r="E123" s="248"/>
      <c r="F123" s="248" t="s">
        <v>613</v>
      </c>
      <c r="G123" s="249"/>
      <c r="H123" s="248" t="s">
        <v>58</v>
      </c>
      <c r="I123" s="248" t="s">
        <v>61</v>
      </c>
      <c r="J123" s="248" t="s">
        <v>614</v>
      </c>
      <c r="K123" s="277"/>
    </row>
    <row r="124" spans="2:11" s="1" customFormat="1" ht="17.25" customHeight="1">
      <c r="B124" s="276"/>
      <c r="C124" s="250" t="s">
        <v>615</v>
      </c>
      <c r="D124" s="250"/>
      <c r="E124" s="250"/>
      <c r="F124" s="251" t="s">
        <v>616</v>
      </c>
      <c r="G124" s="252"/>
      <c r="H124" s="250"/>
      <c r="I124" s="250"/>
      <c r="J124" s="250" t="s">
        <v>617</v>
      </c>
      <c r="K124" s="277"/>
    </row>
    <row r="125" spans="2:11" s="1" customFormat="1" ht="5.25" customHeight="1">
      <c r="B125" s="278"/>
      <c r="C125" s="253"/>
      <c r="D125" s="253"/>
      <c r="E125" s="253"/>
      <c r="F125" s="253"/>
      <c r="G125" s="279"/>
      <c r="H125" s="253"/>
      <c r="I125" s="253"/>
      <c r="J125" s="253"/>
      <c r="K125" s="280"/>
    </row>
    <row r="126" spans="2:11" s="1" customFormat="1" ht="15" customHeight="1">
      <c r="B126" s="278"/>
      <c r="C126" s="235" t="s">
        <v>621</v>
      </c>
      <c r="D126" s="255"/>
      <c r="E126" s="255"/>
      <c r="F126" s="256" t="s">
        <v>618</v>
      </c>
      <c r="G126" s="235"/>
      <c r="H126" s="235" t="s">
        <v>658</v>
      </c>
      <c r="I126" s="235" t="s">
        <v>620</v>
      </c>
      <c r="J126" s="235">
        <v>120</v>
      </c>
      <c r="K126" s="281"/>
    </row>
    <row r="127" spans="2:11" s="1" customFormat="1" ht="15" customHeight="1">
      <c r="B127" s="278"/>
      <c r="C127" s="235" t="s">
        <v>667</v>
      </c>
      <c r="D127" s="235"/>
      <c r="E127" s="235"/>
      <c r="F127" s="256" t="s">
        <v>618</v>
      </c>
      <c r="G127" s="235"/>
      <c r="H127" s="235" t="s">
        <v>668</v>
      </c>
      <c r="I127" s="235" t="s">
        <v>620</v>
      </c>
      <c r="J127" s="235" t="s">
        <v>669</v>
      </c>
      <c r="K127" s="281"/>
    </row>
    <row r="128" spans="2:11" s="1" customFormat="1" ht="15" customHeight="1">
      <c r="B128" s="278"/>
      <c r="C128" s="235" t="s">
        <v>566</v>
      </c>
      <c r="D128" s="235"/>
      <c r="E128" s="235"/>
      <c r="F128" s="256" t="s">
        <v>618</v>
      </c>
      <c r="G128" s="235"/>
      <c r="H128" s="235" t="s">
        <v>670</v>
      </c>
      <c r="I128" s="235" t="s">
        <v>620</v>
      </c>
      <c r="J128" s="235" t="s">
        <v>669</v>
      </c>
      <c r="K128" s="281"/>
    </row>
    <row r="129" spans="2:11" s="1" customFormat="1" ht="15" customHeight="1">
      <c r="B129" s="278"/>
      <c r="C129" s="235" t="s">
        <v>629</v>
      </c>
      <c r="D129" s="235"/>
      <c r="E129" s="235"/>
      <c r="F129" s="256" t="s">
        <v>624</v>
      </c>
      <c r="G129" s="235"/>
      <c r="H129" s="235" t="s">
        <v>630</v>
      </c>
      <c r="I129" s="235" t="s">
        <v>620</v>
      </c>
      <c r="J129" s="235">
        <v>15</v>
      </c>
      <c r="K129" s="281"/>
    </row>
    <row r="130" spans="2:11" s="1" customFormat="1" ht="15" customHeight="1">
      <c r="B130" s="278"/>
      <c r="C130" s="259" t="s">
        <v>631</v>
      </c>
      <c r="D130" s="259"/>
      <c r="E130" s="259"/>
      <c r="F130" s="260" t="s">
        <v>624</v>
      </c>
      <c r="G130" s="259"/>
      <c r="H130" s="259" t="s">
        <v>632</v>
      </c>
      <c r="I130" s="259" t="s">
        <v>620</v>
      </c>
      <c r="J130" s="259">
        <v>15</v>
      </c>
      <c r="K130" s="281"/>
    </row>
    <row r="131" spans="2:11" s="1" customFormat="1" ht="15" customHeight="1">
      <c r="B131" s="278"/>
      <c r="C131" s="259" t="s">
        <v>633</v>
      </c>
      <c r="D131" s="259"/>
      <c r="E131" s="259"/>
      <c r="F131" s="260" t="s">
        <v>624</v>
      </c>
      <c r="G131" s="259"/>
      <c r="H131" s="259" t="s">
        <v>634</v>
      </c>
      <c r="I131" s="259" t="s">
        <v>620</v>
      </c>
      <c r="J131" s="259">
        <v>20</v>
      </c>
      <c r="K131" s="281"/>
    </row>
    <row r="132" spans="2:11" s="1" customFormat="1" ht="15" customHeight="1">
      <c r="B132" s="278"/>
      <c r="C132" s="259" t="s">
        <v>635</v>
      </c>
      <c r="D132" s="259"/>
      <c r="E132" s="259"/>
      <c r="F132" s="260" t="s">
        <v>624</v>
      </c>
      <c r="G132" s="259"/>
      <c r="H132" s="259" t="s">
        <v>636</v>
      </c>
      <c r="I132" s="259" t="s">
        <v>620</v>
      </c>
      <c r="J132" s="259">
        <v>20</v>
      </c>
      <c r="K132" s="281"/>
    </row>
    <row r="133" spans="2:11" s="1" customFormat="1" ht="15" customHeight="1">
      <c r="B133" s="278"/>
      <c r="C133" s="235" t="s">
        <v>623</v>
      </c>
      <c r="D133" s="235"/>
      <c r="E133" s="235"/>
      <c r="F133" s="256" t="s">
        <v>624</v>
      </c>
      <c r="G133" s="235"/>
      <c r="H133" s="235" t="s">
        <v>658</v>
      </c>
      <c r="I133" s="235" t="s">
        <v>620</v>
      </c>
      <c r="J133" s="235">
        <v>50</v>
      </c>
      <c r="K133" s="281"/>
    </row>
    <row r="134" spans="2:11" s="1" customFormat="1" ht="15" customHeight="1">
      <c r="B134" s="278"/>
      <c r="C134" s="235" t="s">
        <v>637</v>
      </c>
      <c r="D134" s="235"/>
      <c r="E134" s="235"/>
      <c r="F134" s="256" t="s">
        <v>624</v>
      </c>
      <c r="G134" s="235"/>
      <c r="H134" s="235" t="s">
        <v>658</v>
      </c>
      <c r="I134" s="235" t="s">
        <v>620</v>
      </c>
      <c r="J134" s="235">
        <v>50</v>
      </c>
      <c r="K134" s="281"/>
    </row>
    <row r="135" spans="2:11" s="1" customFormat="1" ht="15" customHeight="1">
      <c r="B135" s="278"/>
      <c r="C135" s="235" t="s">
        <v>643</v>
      </c>
      <c r="D135" s="235"/>
      <c r="E135" s="235"/>
      <c r="F135" s="256" t="s">
        <v>624</v>
      </c>
      <c r="G135" s="235"/>
      <c r="H135" s="235" t="s">
        <v>658</v>
      </c>
      <c r="I135" s="235" t="s">
        <v>620</v>
      </c>
      <c r="J135" s="235">
        <v>50</v>
      </c>
      <c r="K135" s="281"/>
    </row>
    <row r="136" spans="2:11" s="1" customFormat="1" ht="15" customHeight="1">
      <c r="B136" s="278"/>
      <c r="C136" s="235" t="s">
        <v>645</v>
      </c>
      <c r="D136" s="235"/>
      <c r="E136" s="235"/>
      <c r="F136" s="256" t="s">
        <v>624</v>
      </c>
      <c r="G136" s="235"/>
      <c r="H136" s="235" t="s">
        <v>658</v>
      </c>
      <c r="I136" s="235" t="s">
        <v>620</v>
      </c>
      <c r="J136" s="235">
        <v>50</v>
      </c>
      <c r="K136" s="281"/>
    </row>
    <row r="137" spans="2:11" s="1" customFormat="1" ht="15" customHeight="1">
      <c r="B137" s="278"/>
      <c r="C137" s="235" t="s">
        <v>646</v>
      </c>
      <c r="D137" s="235"/>
      <c r="E137" s="235"/>
      <c r="F137" s="256" t="s">
        <v>624</v>
      </c>
      <c r="G137" s="235"/>
      <c r="H137" s="235" t="s">
        <v>671</v>
      </c>
      <c r="I137" s="235" t="s">
        <v>620</v>
      </c>
      <c r="J137" s="235">
        <v>255</v>
      </c>
      <c r="K137" s="281"/>
    </row>
    <row r="138" spans="2:11" s="1" customFormat="1" ht="15" customHeight="1">
      <c r="B138" s="278"/>
      <c r="C138" s="235" t="s">
        <v>648</v>
      </c>
      <c r="D138" s="235"/>
      <c r="E138" s="235"/>
      <c r="F138" s="256" t="s">
        <v>618</v>
      </c>
      <c r="G138" s="235"/>
      <c r="H138" s="235" t="s">
        <v>672</v>
      </c>
      <c r="I138" s="235" t="s">
        <v>650</v>
      </c>
      <c r="J138" s="235"/>
      <c r="K138" s="281"/>
    </row>
    <row r="139" spans="2:11" s="1" customFormat="1" ht="15" customHeight="1">
      <c r="B139" s="278"/>
      <c r="C139" s="235" t="s">
        <v>651</v>
      </c>
      <c r="D139" s="235"/>
      <c r="E139" s="235"/>
      <c r="F139" s="256" t="s">
        <v>618</v>
      </c>
      <c r="G139" s="235"/>
      <c r="H139" s="235" t="s">
        <v>673</v>
      </c>
      <c r="I139" s="235" t="s">
        <v>653</v>
      </c>
      <c r="J139" s="235"/>
      <c r="K139" s="281"/>
    </row>
    <row r="140" spans="2:11" s="1" customFormat="1" ht="15" customHeight="1">
      <c r="B140" s="278"/>
      <c r="C140" s="235" t="s">
        <v>654</v>
      </c>
      <c r="D140" s="235"/>
      <c r="E140" s="235"/>
      <c r="F140" s="256" t="s">
        <v>618</v>
      </c>
      <c r="G140" s="235"/>
      <c r="H140" s="235" t="s">
        <v>654</v>
      </c>
      <c r="I140" s="235" t="s">
        <v>653</v>
      </c>
      <c r="J140" s="235"/>
      <c r="K140" s="281"/>
    </row>
    <row r="141" spans="2:11" s="1" customFormat="1" ht="15" customHeight="1">
      <c r="B141" s="278"/>
      <c r="C141" s="235" t="s">
        <v>42</v>
      </c>
      <c r="D141" s="235"/>
      <c r="E141" s="235"/>
      <c r="F141" s="256" t="s">
        <v>618</v>
      </c>
      <c r="G141" s="235"/>
      <c r="H141" s="235" t="s">
        <v>674</v>
      </c>
      <c r="I141" s="235" t="s">
        <v>653</v>
      </c>
      <c r="J141" s="235"/>
      <c r="K141" s="281"/>
    </row>
    <row r="142" spans="2:11" s="1" customFormat="1" ht="15" customHeight="1">
      <c r="B142" s="278"/>
      <c r="C142" s="235" t="s">
        <v>675</v>
      </c>
      <c r="D142" s="235"/>
      <c r="E142" s="235"/>
      <c r="F142" s="256" t="s">
        <v>618</v>
      </c>
      <c r="G142" s="235"/>
      <c r="H142" s="235" t="s">
        <v>676</v>
      </c>
      <c r="I142" s="235" t="s">
        <v>653</v>
      </c>
      <c r="J142" s="235"/>
      <c r="K142" s="281"/>
    </row>
    <row r="143" spans="2:11" s="1" customFormat="1" ht="15" customHeight="1">
      <c r="B143" s="282"/>
      <c r="C143" s="283"/>
      <c r="D143" s="283"/>
      <c r="E143" s="283"/>
      <c r="F143" s="283"/>
      <c r="G143" s="283"/>
      <c r="H143" s="283"/>
      <c r="I143" s="283"/>
      <c r="J143" s="283"/>
      <c r="K143" s="284"/>
    </row>
    <row r="144" spans="2:11" s="1" customFormat="1" ht="18.75" customHeight="1">
      <c r="B144" s="269"/>
      <c r="C144" s="269"/>
      <c r="D144" s="269"/>
      <c r="E144" s="269"/>
      <c r="F144" s="270"/>
      <c r="G144" s="269"/>
      <c r="H144" s="269"/>
      <c r="I144" s="269"/>
      <c r="J144" s="269"/>
      <c r="K144" s="269"/>
    </row>
    <row r="145" spans="2:11" s="1" customFormat="1" ht="18.75" customHeight="1"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</row>
    <row r="146" spans="2:11" s="1" customFormat="1" ht="7.5" customHeight="1">
      <c r="B146" s="243"/>
      <c r="C146" s="244"/>
      <c r="D146" s="244"/>
      <c r="E146" s="244"/>
      <c r="F146" s="244"/>
      <c r="G146" s="244"/>
      <c r="H146" s="244"/>
      <c r="I146" s="244"/>
      <c r="J146" s="244"/>
      <c r="K146" s="245"/>
    </row>
    <row r="147" spans="2:11" s="1" customFormat="1" ht="45" customHeight="1">
      <c r="B147" s="246"/>
      <c r="C147" s="350" t="s">
        <v>677</v>
      </c>
      <c r="D147" s="350"/>
      <c r="E147" s="350"/>
      <c r="F147" s="350"/>
      <c r="G147" s="350"/>
      <c r="H147" s="350"/>
      <c r="I147" s="350"/>
      <c r="J147" s="350"/>
      <c r="K147" s="247"/>
    </row>
    <row r="148" spans="2:11" s="1" customFormat="1" ht="17.25" customHeight="1">
      <c r="B148" s="246"/>
      <c r="C148" s="248" t="s">
        <v>612</v>
      </c>
      <c r="D148" s="248"/>
      <c r="E148" s="248"/>
      <c r="F148" s="248" t="s">
        <v>613</v>
      </c>
      <c r="G148" s="249"/>
      <c r="H148" s="248" t="s">
        <v>58</v>
      </c>
      <c r="I148" s="248" t="s">
        <v>61</v>
      </c>
      <c r="J148" s="248" t="s">
        <v>614</v>
      </c>
      <c r="K148" s="247"/>
    </row>
    <row r="149" spans="2:11" s="1" customFormat="1" ht="17.25" customHeight="1">
      <c r="B149" s="246"/>
      <c r="C149" s="250" t="s">
        <v>615</v>
      </c>
      <c r="D149" s="250"/>
      <c r="E149" s="250"/>
      <c r="F149" s="251" t="s">
        <v>616</v>
      </c>
      <c r="G149" s="252"/>
      <c r="H149" s="250"/>
      <c r="I149" s="250"/>
      <c r="J149" s="250" t="s">
        <v>617</v>
      </c>
      <c r="K149" s="247"/>
    </row>
    <row r="150" spans="2:11" s="1" customFormat="1" ht="5.25" customHeight="1">
      <c r="B150" s="258"/>
      <c r="C150" s="253"/>
      <c r="D150" s="253"/>
      <c r="E150" s="253"/>
      <c r="F150" s="253"/>
      <c r="G150" s="254"/>
      <c r="H150" s="253"/>
      <c r="I150" s="253"/>
      <c r="J150" s="253"/>
      <c r="K150" s="281"/>
    </row>
    <row r="151" spans="2:11" s="1" customFormat="1" ht="15" customHeight="1">
      <c r="B151" s="258"/>
      <c r="C151" s="285" t="s">
        <v>621</v>
      </c>
      <c r="D151" s="235"/>
      <c r="E151" s="235"/>
      <c r="F151" s="286" t="s">
        <v>618</v>
      </c>
      <c r="G151" s="235"/>
      <c r="H151" s="285" t="s">
        <v>658</v>
      </c>
      <c r="I151" s="285" t="s">
        <v>620</v>
      </c>
      <c r="J151" s="285">
        <v>120</v>
      </c>
      <c r="K151" s="281"/>
    </row>
    <row r="152" spans="2:11" s="1" customFormat="1" ht="15" customHeight="1">
      <c r="B152" s="258"/>
      <c r="C152" s="285" t="s">
        <v>667</v>
      </c>
      <c r="D152" s="235"/>
      <c r="E152" s="235"/>
      <c r="F152" s="286" t="s">
        <v>618</v>
      </c>
      <c r="G152" s="235"/>
      <c r="H152" s="285" t="s">
        <v>678</v>
      </c>
      <c r="I152" s="285" t="s">
        <v>620</v>
      </c>
      <c r="J152" s="285" t="s">
        <v>669</v>
      </c>
      <c r="K152" s="281"/>
    </row>
    <row r="153" spans="2:11" s="1" customFormat="1" ht="15" customHeight="1">
      <c r="B153" s="258"/>
      <c r="C153" s="285" t="s">
        <v>566</v>
      </c>
      <c r="D153" s="235"/>
      <c r="E153" s="235"/>
      <c r="F153" s="286" t="s">
        <v>618</v>
      </c>
      <c r="G153" s="235"/>
      <c r="H153" s="285" t="s">
        <v>679</v>
      </c>
      <c r="I153" s="285" t="s">
        <v>620</v>
      </c>
      <c r="J153" s="285" t="s">
        <v>669</v>
      </c>
      <c r="K153" s="281"/>
    </row>
    <row r="154" spans="2:11" s="1" customFormat="1" ht="15" customHeight="1">
      <c r="B154" s="258"/>
      <c r="C154" s="285" t="s">
        <v>623</v>
      </c>
      <c r="D154" s="235"/>
      <c r="E154" s="235"/>
      <c r="F154" s="286" t="s">
        <v>624</v>
      </c>
      <c r="G154" s="235"/>
      <c r="H154" s="285" t="s">
        <v>658</v>
      </c>
      <c r="I154" s="285" t="s">
        <v>620</v>
      </c>
      <c r="J154" s="285">
        <v>50</v>
      </c>
      <c r="K154" s="281"/>
    </row>
    <row r="155" spans="2:11" s="1" customFormat="1" ht="15" customHeight="1">
      <c r="B155" s="258"/>
      <c r="C155" s="285" t="s">
        <v>626</v>
      </c>
      <c r="D155" s="235"/>
      <c r="E155" s="235"/>
      <c r="F155" s="286" t="s">
        <v>618</v>
      </c>
      <c r="G155" s="235"/>
      <c r="H155" s="285" t="s">
        <v>658</v>
      </c>
      <c r="I155" s="285" t="s">
        <v>628</v>
      </c>
      <c r="J155" s="285"/>
      <c r="K155" s="281"/>
    </row>
    <row r="156" spans="2:11" s="1" customFormat="1" ht="15" customHeight="1">
      <c r="B156" s="258"/>
      <c r="C156" s="285" t="s">
        <v>637</v>
      </c>
      <c r="D156" s="235"/>
      <c r="E156" s="235"/>
      <c r="F156" s="286" t="s">
        <v>624</v>
      </c>
      <c r="G156" s="235"/>
      <c r="H156" s="285" t="s">
        <v>658</v>
      </c>
      <c r="I156" s="285" t="s">
        <v>620</v>
      </c>
      <c r="J156" s="285">
        <v>50</v>
      </c>
      <c r="K156" s="281"/>
    </row>
    <row r="157" spans="2:11" s="1" customFormat="1" ht="15" customHeight="1">
      <c r="B157" s="258"/>
      <c r="C157" s="285" t="s">
        <v>645</v>
      </c>
      <c r="D157" s="235"/>
      <c r="E157" s="235"/>
      <c r="F157" s="286" t="s">
        <v>624</v>
      </c>
      <c r="G157" s="235"/>
      <c r="H157" s="285" t="s">
        <v>658</v>
      </c>
      <c r="I157" s="285" t="s">
        <v>620</v>
      </c>
      <c r="J157" s="285">
        <v>50</v>
      </c>
      <c r="K157" s="281"/>
    </row>
    <row r="158" spans="2:11" s="1" customFormat="1" ht="15" customHeight="1">
      <c r="B158" s="258"/>
      <c r="C158" s="285" t="s">
        <v>643</v>
      </c>
      <c r="D158" s="235"/>
      <c r="E158" s="235"/>
      <c r="F158" s="286" t="s">
        <v>624</v>
      </c>
      <c r="G158" s="235"/>
      <c r="H158" s="285" t="s">
        <v>658</v>
      </c>
      <c r="I158" s="285" t="s">
        <v>620</v>
      </c>
      <c r="J158" s="285">
        <v>50</v>
      </c>
      <c r="K158" s="281"/>
    </row>
    <row r="159" spans="2:11" s="1" customFormat="1" ht="15" customHeight="1">
      <c r="B159" s="258"/>
      <c r="C159" s="285" t="s">
        <v>86</v>
      </c>
      <c r="D159" s="235"/>
      <c r="E159" s="235"/>
      <c r="F159" s="286" t="s">
        <v>618</v>
      </c>
      <c r="G159" s="235"/>
      <c r="H159" s="285" t="s">
        <v>680</v>
      </c>
      <c r="I159" s="285" t="s">
        <v>620</v>
      </c>
      <c r="J159" s="285" t="s">
        <v>681</v>
      </c>
      <c r="K159" s="281"/>
    </row>
    <row r="160" spans="2:11" s="1" customFormat="1" ht="15" customHeight="1">
      <c r="B160" s="258"/>
      <c r="C160" s="285" t="s">
        <v>682</v>
      </c>
      <c r="D160" s="235"/>
      <c r="E160" s="235"/>
      <c r="F160" s="286" t="s">
        <v>618</v>
      </c>
      <c r="G160" s="235"/>
      <c r="H160" s="285" t="s">
        <v>683</v>
      </c>
      <c r="I160" s="285" t="s">
        <v>653</v>
      </c>
      <c r="J160" s="285"/>
      <c r="K160" s="281"/>
    </row>
    <row r="161" spans="2:11" s="1" customFormat="1" ht="15" customHeight="1">
      <c r="B161" s="287"/>
      <c r="C161" s="267"/>
      <c r="D161" s="267"/>
      <c r="E161" s="267"/>
      <c r="F161" s="267"/>
      <c r="G161" s="267"/>
      <c r="H161" s="267"/>
      <c r="I161" s="267"/>
      <c r="J161" s="267"/>
      <c r="K161" s="288"/>
    </row>
    <row r="162" spans="2:11" s="1" customFormat="1" ht="18.75" customHeight="1">
      <c r="B162" s="269"/>
      <c r="C162" s="279"/>
      <c r="D162" s="279"/>
      <c r="E162" s="279"/>
      <c r="F162" s="289"/>
      <c r="G162" s="279"/>
      <c r="H162" s="279"/>
      <c r="I162" s="279"/>
      <c r="J162" s="279"/>
      <c r="K162" s="269"/>
    </row>
    <row r="163" spans="2:11" s="1" customFormat="1" ht="18.75" customHeight="1"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</row>
    <row r="164" spans="2:11" s="1" customFormat="1" ht="7.5" customHeight="1">
      <c r="B164" s="224"/>
      <c r="C164" s="225"/>
      <c r="D164" s="225"/>
      <c r="E164" s="225"/>
      <c r="F164" s="225"/>
      <c r="G164" s="225"/>
      <c r="H164" s="225"/>
      <c r="I164" s="225"/>
      <c r="J164" s="225"/>
      <c r="K164" s="226"/>
    </row>
    <row r="165" spans="2:11" s="1" customFormat="1" ht="45" customHeight="1">
      <c r="B165" s="227"/>
      <c r="C165" s="351" t="s">
        <v>684</v>
      </c>
      <c r="D165" s="351"/>
      <c r="E165" s="351"/>
      <c r="F165" s="351"/>
      <c r="G165" s="351"/>
      <c r="H165" s="351"/>
      <c r="I165" s="351"/>
      <c r="J165" s="351"/>
      <c r="K165" s="228"/>
    </row>
    <row r="166" spans="2:11" s="1" customFormat="1" ht="17.25" customHeight="1">
      <c r="B166" s="227"/>
      <c r="C166" s="248" t="s">
        <v>612</v>
      </c>
      <c r="D166" s="248"/>
      <c r="E166" s="248"/>
      <c r="F166" s="248" t="s">
        <v>613</v>
      </c>
      <c r="G166" s="290"/>
      <c r="H166" s="291" t="s">
        <v>58</v>
      </c>
      <c r="I166" s="291" t="s">
        <v>61</v>
      </c>
      <c r="J166" s="248" t="s">
        <v>614</v>
      </c>
      <c r="K166" s="228"/>
    </row>
    <row r="167" spans="2:11" s="1" customFormat="1" ht="17.25" customHeight="1">
      <c r="B167" s="229"/>
      <c r="C167" s="250" t="s">
        <v>615</v>
      </c>
      <c r="D167" s="250"/>
      <c r="E167" s="250"/>
      <c r="F167" s="251" t="s">
        <v>616</v>
      </c>
      <c r="G167" s="292"/>
      <c r="H167" s="293"/>
      <c r="I167" s="293"/>
      <c r="J167" s="250" t="s">
        <v>617</v>
      </c>
      <c r="K167" s="230"/>
    </row>
    <row r="168" spans="2:11" s="1" customFormat="1" ht="5.25" customHeight="1">
      <c r="B168" s="258"/>
      <c r="C168" s="253"/>
      <c r="D168" s="253"/>
      <c r="E168" s="253"/>
      <c r="F168" s="253"/>
      <c r="G168" s="254"/>
      <c r="H168" s="253"/>
      <c r="I168" s="253"/>
      <c r="J168" s="253"/>
      <c r="K168" s="281"/>
    </row>
    <row r="169" spans="2:11" s="1" customFormat="1" ht="15" customHeight="1">
      <c r="B169" s="258"/>
      <c r="C169" s="235" t="s">
        <v>621</v>
      </c>
      <c r="D169" s="235"/>
      <c r="E169" s="235"/>
      <c r="F169" s="256" t="s">
        <v>618</v>
      </c>
      <c r="G169" s="235"/>
      <c r="H169" s="235" t="s">
        <v>658</v>
      </c>
      <c r="I169" s="235" t="s">
        <v>620</v>
      </c>
      <c r="J169" s="235">
        <v>120</v>
      </c>
      <c r="K169" s="281"/>
    </row>
    <row r="170" spans="2:11" s="1" customFormat="1" ht="15" customHeight="1">
      <c r="B170" s="258"/>
      <c r="C170" s="235" t="s">
        <v>667</v>
      </c>
      <c r="D170" s="235"/>
      <c r="E170" s="235"/>
      <c r="F170" s="256" t="s">
        <v>618</v>
      </c>
      <c r="G170" s="235"/>
      <c r="H170" s="235" t="s">
        <v>668</v>
      </c>
      <c r="I170" s="235" t="s">
        <v>620</v>
      </c>
      <c r="J170" s="235" t="s">
        <v>669</v>
      </c>
      <c r="K170" s="281"/>
    </row>
    <row r="171" spans="2:11" s="1" customFormat="1" ht="15" customHeight="1">
      <c r="B171" s="258"/>
      <c r="C171" s="235" t="s">
        <v>566</v>
      </c>
      <c r="D171" s="235"/>
      <c r="E171" s="235"/>
      <c r="F171" s="256" t="s">
        <v>618</v>
      </c>
      <c r="G171" s="235"/>
      <c r="H171" s="235" t="s">
        <v>685</v>
      </c>
      <c r="I171" s="235" t="s">
        <v>620</v>
      </c>
      <c r="J171" s="235" t="s">
        <v>669</v>
      </c>
      <c r="K171" s="281"/>
    </row>
    <row r="172" spans="2:11" s="1" customFormat="1" ht="15" customHeight="1">
      <c r="B172" s="258"/>
      <c r="C172" s="235" t="s">
        <v>623</v>
      </c>
      <c r="D172" s="235"/>
      <c r="E172" s="235"/>
      <c r="F172" s="256" t="s">
        <v>624</v>
      </c>
      <c r="G172" s="235"/>
      <c r="H172" s="235" t="s">
        <v>685</v>
      </c>
      <c r="I172" s="235" t="s">
        <v>620</v>
      </c>
      <c r="J172" s="235">
        <v>50</v>
      </c>
      <c r="K172" s="281"/>
    </row>
    <row r="173" spans="2:11" s="1" customFormat="1" ht="15" customHeight="1">
      <c r="B173" s="258"/>
      <c r="C173" s="235" t="s">
        <v>626</v>
      </c>
      <c r="D173" s="235"/>
      <c r="E173" s="235"/>
      <c r="F173" s="256" t="s">
        <v>618</v>
      </c>
      <c r="G173" s="235"/>
      <c r="H173" s="235" t="s">
        <v>685</v>
      </c>
      <c r="I173" s="235" t="s">
        <v>628</v>
      </c>
      <c r="J173" s="235"/>
      <c r="K173" s="281"/>
    </row>
    <row r="174" spans="2:11" s="1" customFormat="1" ht="15" customHeight="1">
      <c r="B174" s="258"/>
      <c r="C174" s="235" t="s">
        <v>637</v>
      </c>
      <c r="D174" s="235"/>
      <c r="E174" s="235"/>
      <c r="F174" s="256" t="s">
        <v>624</v>
      </c>
      <c r="G174" s="235"/>
      <c r="H174" s="235" t="s">
        <v>685</v>
      </c>
      <c r="I174" s="235" t="s">
        <v>620</v>
      </c>
      <c r="J174" s="235">
        <v>50</v>
      </c>
      <c r="K174" s="281"/>
    </row>
    <row r="175" spans="2:11" s="1" customFormat="1" ht="15" customHeight="1">
      <c r="B175" s="258"/>
      <c r="C175" s="235" t="s">
        <v>645</v>
      </c>
      <c r="D175" s="235"/>
      <c r="E175" s="235"/>
      <c r="F175" s="256" t="s">
        <v>624</v>
      </c>
      <c r="G175" s="235"/>
      <c r="H175" s="235" t="s">
        <v>685</v>
      </c>
      <c r="I175" s="235" t="s">
        <v>620</v>
      </c>
      <c r="J175" s="235">
        <v>50</v>
      </c>
      <c r="K175" s="281"/>
    </row>
    <row r="176" spans="2:11" s="1" customFormat="1" ht="15" customHeight="1">
      <c r="B176" s="258"/>
      <c r="C176" s="235" t="s">
        <v>643</v>
      </c>
      <c r="D176" s="235"/>
      <c r="E176" s="235"/>
      <c r="F176" s="256" t="s">
        <v>624</v>
      </c>
      <c r="G176" s="235"/>
      <c r="H176" s="235" t="s">
        <v>685</v>
      </c>
      <c r="I176" s="235" t="s">
        <v>620</v>
      </c>
      <c r="J176" s="235">
        <v>50</v>
      </c>
      <c r="K176" s="281"/>
    </row>
    <row r="177" spans="2:11" s="1" customFormat="1" ht="15" customHeight="1">
      <c r="B177" s="258"/>
      <c r="C177" s="235" t="s">
        <v>104</v>
      </c>
      <c r="D177" s="235"/>
      <c r="E177" s="235"/>
      <c r="F177" s="256" t="s">
        <v>618</v>
      </c>
      <c r="G177" s="235"/>
      <c r="H177" s="235" t="s">
        <v>686</v>
      </c>
      <c r="I177" s="235" t="s">
        <v>687</v>
      </c>
      <c r="J177" s="235"/>
      <c r="K177" s="281"/>
    </row>
    <row r="178" spans="2:11" s="1" customFormat="1" ht="15" customHeight="1">
      <c r="B178" s="258"/>
      <c r="C178" s="235" t="s">
        <v>61</v>
      </c>
      <c r="D178" s="235"/>
      <c r="E178" s="235"/>
      <c r="F178" s="256" t="s">
        <v>618</v>
      </c>
      <c r="G178" s="235"/>
      <c r="H178" s="235" t="s">
        <v>688</v>
      </c>
      <c r="I178" s="235" t="s">
        <v>689</v>
      </c>
      <c r="J178" s="235">
        <v>1</v>
      </c>
      <c r="K178" s="281"/>
    </row>
    <row r="179" spans="2:11" s="1" customFormat="1" ht="15" customHeight="1">
      <c r="B179" s="258"/>
      <c r="C179" s="235" t="s">
        <v>57</v>
      </c>
      <c r="D179" s="235"/>
      <c r="E179" s="235"/>
      <c r="F179" s="256" t="s">
        <v>618</v>
      </c>
      <c r="G179" s="235"/>
      <c r="H179" s="235" t="s">
        <v>690</v>
      </c>
      <c r="I179" s="235" t="s">
        <v>620</v>
      </c>
      <c r="J179" s="235">
        <v>20</v>
      </c>
      <c r="K179" s="281"/>
    </row>
    <row r="180" spans="2:11" s="1" customFormat="1" ht="15" customHeight="1">
      <c r="B180" s="258"/>
      <c r="C180" s="235" t="s">
        <v>58</v>
      </c>
      <c r="D180" s="235"/>
      <c r="E180" s="235"/>
      <c r="F180" s="256" t="s">
        <v>618</v>
      </c>
      <c r="G180" s="235"/>
      <c r="H180" s="235" t="s">
        <v>691</v>
      </c>
      <c r="I180" s="235" t="s">
        <v>620</v>
      </c>
      <c r="J180" s="235">
        <v>255</v>
      </c>
      <c r="K180" s="281"/>
    </row>
    <row r="181" spans="2:11" s="1" customFormat="1" ht="15" customHeight="1">
      <c r="B181" s="258"/>
      <c r="C181" s="235" t="s">
        <v>105</v>
      </c>
      <c r="D181" s="235"/>
      <c r="E181" s="235"/>
      <c r="F181" s="256" t="s">
        <v>618</v>
      </c>
      <c r="G181" s="235"/>
      <c r="H181" s="235" t="s">
        <v>582</v>
      </c>
      <c r="I181" s="235" t="s">
        <v>620</v>
      </c>
      <c r="J181" s="235">
        <v>10</v>
      </c>
      <c r="K181" s="281"/>
    </row>
    <row r="182" spans="2:11" s="1" customFormat="1" ht="15" customHeight="1">
      <c r="B182" s="258"/>
      <c r="C182" s="235" t="s">
        <v>106</v>
      </c>
      <c r="D182" s="235"/>
      <c r="E182" s="235"/>
      <c r="F182" s="256" t="s">
        <v>618</v>
      </c>
      <c r="G182" s="235"/>
      <c r="H182" s="235" t="s">
        <v>692</v>
      </c>
      <c r="I182" s="235" t="s">
        <v>653</v>
      </c>
      <c r="J182" s="235"/>
      <c r="K182" s="281"/>
    </row>
    <row r="183" spans="2:11" s="1" customFormat="1" ht="15" customHeight="1">
      <c r="B183" s="258"/>
      <c r="C183" s="235" t="s">
        <v>693</v>
      </c>
      <c r="D183" s="235"/>
      <c r="E183" s="235"/>
      <c r="F183" s="256" t="s">
        <v>618</v>
      </c>
      <c r="G183" s="235"/>
      <c r="H183" s="235" t="s">
        <v>694</v>
      </c>
      <c r="I183" s="235" t="s">
        <v>653</v>
      </c>
      <c r="J183" s="235"/>
      <c r="K183" s="281"/>
    </row>
    <row r="184" spans="2:11" s="1" customFormat="1" ht="15" customHeight="1">
      <c r="B184" s="258"/>
      <c r="C184" s="235" t="s">
        <v>682</v>
      </c>
      <c r="D184" s="235"/>
      <c r="E184" s="235"/>
      <c r="F184" s="256" t="s">
        <v>618</v>
      </c>
      <c r="G184" s="235"/>
      <c r="H184" s="235" t="s">
        <v>695</v>
      </c>
      <c r="I184" s="235" t="s">
        <v>653</v>
      </c>
      <c r="J184" s="235"/>
      <c r="K184" s="281"/>
    </row>
    <row r="185" spans="2:11" s="1" customFormat="1" ht="15" customHeight="1">
      <c r="B185" s="258"/>
      <c r="C185" s="235" t="s">
        <v>108</v>
      </c>
      <c r="D185" s="235"/>
      <c r="E185" s="235"/>
      <c r="F185" s="256" t="s">
        <v>624</v>
      </c>
      <c r="G185" s="235"/>
      <c r="H185" s="235" t="s">
        <v>696</v>
      </c>
      <c r="I185" s="235" t="s">
        <v>620</v>
      </c>
      <c r="J185" s="235">
        <v>50</v>
      </c>
      <c r="K185" s="281"/>
    </row>
    <row r="186" spans="2:11" s="1" customFormat="1" ht="15" customHeight="1">
      <c r="B186" s="258"/>
      <c r="C186" s="235" t="s">
        <v>697</v>
      </c>
      <c r="D186" s="235"/>
      <c r="E186" s="235"/>
      <c r="F186" s="256" t="s">
        <v>624</v>
      </c>
      <c r="G186" s="235"/>
      <c r="H186" s="235" t="s">
        <v>698</v>
      </c>
      <c r="I186" s="235" t="s">
        <v>699</v>
      </c>
      <c r="J186" s="235"/>
      <c r="K186" s="281"/>
    </row>
    <row r="187" spans="2:11" s="1" customFormat="1" ht="15" customHeight="1">
      <c r="B187" s="258"/>
      <c r="C187" s="235" t="s">
        <v>700</v>
      </c>
      <c r="D187" s="235"/>
      <c r="E187" s="235"/>
      <c r="F187" s="256" t="s">
        <v>624</v>
      </c>
      <c r="G187" s="235"/>
      <c r="H187" s="235" t="s">
        <v>701</v>
      </c>
      <c r="I187" s="235" t="s">
        <v>699</v>
      </c>
      <c r="J187" s="235"/>
      <c r="K187" s="281"/>
    </row>
    <row r="188" spans="2:11" s="1" customFormat="1" ht="15" customHeight="1">
      <c r="B188" s="258"/>
      <c r="C188" s="235" t="s">
        <v>702</v>
      </c>
      <c r="D188" s="235"/>
      <c r="E188" s="235"/>
      <c r="F188" s="256" t="s">
        <v>624</v>
      </c>
      <c r="G188" s="235"/>
      <c r="H188" s="235" t="s">
        <v>703</v>
      </c>
      <c r="I188" s="235" t="s">
        <v>699</v>
      </c>
      <c r="J188" s="235"/>
      <c r="K188" s="281"/>
    </row>
    <row r="189" spans="2:11" s="1" customFormat="1" ht="15" customHeight="1">
      <c r="B189" s="258"/>
      <c r="C189" s="294" t="s">
        <v>704</v>
      </c>
      <c r="D189" s="235"/>
      <c r="E189" s="235"/>
      <c r="F189" s="256" t="s">
        <v>624</v>
      </c>
      <c r="G189" s="235"/>
      <c r="H189" s="235" t="s">
        <v>705</v>
      </c>
      <c r="I189" s="235" t="s">
        <v>706</v>
      </c>
      <c r="J189" s="295" t="s">
        <v>707</v>
      </c>
      <c r="K189" s="281"/>
    </row>
    <row r="190" spans="2:11" s="1" customFormat="1" ht="15" customHeight="1">
      <c r="B190" s="258"/>
      <c r="C190" s="294" t="s">
        <v>46</v>
      </c>
      <c r="D190" s="235"/>
      <c r="E190" s="235"/>
      <c r="F190" s="256" t="s">
        <v>618</v>
      </c>
      <c r="G190" s="235"/>
      <c r="H190" s="232" t="s">
        <v>708</v>
      </c>
      <c r="I190" s="235" t="s">
        <v>709</v>
      </c>
      <c r="J190" s="235"/>
      <c r="K190" s="281"/>
    </row>
    <row r="191" spans="2:11" s="1" customFormat="1" ht="15" customHeight="1">
      <c r="B191" s="258"/>
      <c r="C191" s="294" t="s">
        <v>710</v>
      </c>
      <c r="D191" s="235"/>
      <c r="E191" s="235"/>
      <c r="F191" s="256" t="s">
        <v>618</v>
      </c>
      <c r="G191" s="235"/>
      <c r="H191" s="235" t="s">
        <v>711</v>
      </c>
      <c r="I191" s="235" t="s">
        <v>653</v>
      </c>
      <c r="J191" s="235"/>
      <c r="K191" s="281"/>
    </row>
    <row r="192" spans="2:11" s="1" customFormat="1" ht="15" customHeight="1">
      <c r="B192" s="258"/>
      <c r="C192" s="294" t="s">
        <v>712</v>
      </c>
      <c r="D192" s="235"/>
      <c r="E192" s="235"/>
      <c r="F192" s="256" t="s">
        <v>618</v>
      </c>
      <c r="G192" s="235"/>
      <c r="H192" s="235" t="s">
        <v>713</v>
      </c>
      <c r="I192" s="235" t="s">
        <v>653</v>
      </c>
      <c r="J192" s="235"/>
      <c r="K192" s="281"/>
    </row>
    <row r="193" spans="2:11" s="1" customFormat="1" ht="15" customHeight="1">
      <c r="B193" s="258"/>
      <c r="C193" s="294" t="s">
        <v>714</v>
      </c>
      <c r="D193" s="235"/>
      <c r="E193" s="235"/>
      <c r="F193" s="256" t="s">
        <v>624</v>
      </c>
      <c r="G193" s="235"/>
      <c r="H193" s="235" t="s">
        <v>715</v>
      </c>
      <c r="I193" s="235" t="s">
        <v>653</v>
      </c>
      <c r="J193" s="235"/>
      <c r="K193" s="281"/>
    </row>
    <row r="194" spans="2:11" s="1" customFormat="1" ht="15" customHeight="1">
      <c r="B194" s="287"/>
      <c r="C194" s="296"/>
      <c r="D194" s="267"/>
      <c r="E194" s="267"/>
      <c r="F194" s="267"/>
      <c r="G194" s="267"/>
      <c r="H194" s="267"/>
      <c r="I194" s="267"/>
      <c r="J194" s="267"/>
      <c r="K194" s="288"/>
    </row>
    <row r="195" spans="2:11" s="1" customFormat="1" ht="18.75" customHeight="1">
      <c r="B195" s="269"/>
      <c r="C195" s="279"/>
      <c r="D195" s="279"/>
      <c r="E195" s="279"/>
      <c r="F195" s="289"/>
      <c r="G195" s="279"/>
      <c r="H195" s="279"/>
      <c r="I195" s="279"/>
      <c r="J195" s="279"/>
      <c r="K195" s="269"/>
    </row>
    <row r="196" spans="2:11" s="1" customFormat="1" ht="18.75" customHeight="1">
      <c r="B196" s="269"/>
      <c r="C196" s="279"/>
      <c r="D196" s="279"/>
      <c r="E196" s="279"/>
      <c r="F196" s="289"/>
      <c r="G196" s="279"/>
      <c r="H196" s="279"/>
      <c r="I196" s="279"/>
      <c r="J196" s="279"/>
      <c r="K196" s="269"/>
    </row>
    <row r="197" spans="2:11" s="1" customFormat="1" ht="18.75" customHeight="1">
      <c r="B197" s="242"/>
      <c r="C197" s="242"/>
      <c r="D197" s="242"/>
      <c r="E197" s="242"/>
      <c r="F197" s="242"/>
      <c r="G197" s="242"/>
      <c r="H197" s="242"/>
      <c r="I197" s="242"/>
      <c r="J197" s="242"/>
      <c r="K197" s="242"/>
    </row>
    <row r="198" spans="2:11" s="1" customFormat="1" ht="13.5">
      <c r="B198" s="224"/>
      <c r="C198" s="225"/>
      <c r="D198" s="225"/>
      <c r="E198" s="225"/>
      <c r="F198" s="225"/>
      <c r="G198" s="225"/>
      <c r="H198" s="225"/>
      <c r="I198" s="225"/>
      <c r="J198" s="225"/>
      <c r="K198" s="226"/>
    </row>
    <row r="199" spans="2:11" s="1" customFormat="1" ht="21">
      <c r="B199" s="227"/>
      <c r="C199" s="351" t="s">
        <v>716</v>
      </c>
      <c r="D199" s="351"/>
      <c r="E199" s="351"/>
      <c r="F199" s="351"/>
      <c r="G199" s="351"/>
      <c r="H199" s="351"/>
      <c r="I199" s="351"/>
      <c r="J199" s="351"/>
      <c r="K199" s="228"/>
    </row>
    <row r="200" spans="2:11" s="1" customFormat="1" ht="25.5" customHeight="1">
      <c r="B200" s="227"/>
      <c r="C200" s="297" t="s">
        <v>717</v>
      </c>
      <c r="D200" s="297"/>
      <c r="E200" s="297"/>
      <c r="F200" s="297" t="s">
        <v>718</v>
      </c>
      <c r="G200" s="298"/>
      <c r="H200" s="352" t="s">
        <v>719</v>
      </c>
      <c r="I200" s="352"/>
      <c r="J200" s="352"/>
      <c r="K200" s="228"/>
    </row>
    <row r="201" spans="2:11" s="1" customFormat="1" ht="5.25" customHeight="1">
      <c r="B201" s="258"/>
      <c r="C201" s="253"/>
      <c r="D201" s="253"/>
      <c r="E201" s="253"/>
      <c r="F201" s="253"/>
      <c r="G201" s="279"/>
      <c r="H201" s="253"/>
      <c r="I201" s="253"/>
      <c r="J201" s="253"/>
      <c r="K201" s="281"/>
    </row>
    <row r="202" spans="2:11" s="1" customFormat="1" ht="15" customHeight="1">
      <c r="B202" s="258"/>
      <c r="C202" s="235" t="s">
        <v>709</v>
      </c>
      <c r="D202" s="235"/>
      <c r="E202" s="235"/>
      <c r="F202" s="256" t="s">
        <v>47</v>
      </c>
      <c r="G202" s="235"/>
      <c r="H202" s="353" t="s">
        <v>720</v>
      </c>
      <c r="I202" s="353"/>
      <c r="J202" s="353"/>
      <c r="K202" s="281"/>
    </row>
    <row r="203" spans="2:11" s="1" customFormat="1" ht="15" customHeight="1">
      <c r="B203" s="258"/>
      <c r="C203" s="235"/>
      <c r="D203" s="235"/>
      <c r="E203" s="235"/>
      <c r="F203" s="256" t="s">
        <v>48</v>
      </c>
      <c r="G203" s="235"/>
      <c r="H203" s="353" t="s">
        <v>721</v>
      </c>
      <c r="I203" s="353"/>
      <c r="J203" s="353"/>
      <c r="K203" s="281"/>
    </row>
    <row r="204" spans="2:11" s="1" customFormat="1" ht="15" customHeight="1">
      <c r="B204" s="258"/>
      <c r="C204" s="235"/>
      <c r="D204" s="235"/>
      <c r="E204" s="235"/>
      <c r="F204" s="256" t="s">
        <v>51</v>
      </c>
      <c r="G204" s="235"/>
      <c r="H204" s="353" t="s">
        <v>722</v>
      </c>
      <c r="I204" s="353"/>
      <c r="J204" s="353"/>
      <c r="K204" s="281"/>
    </row>
    <row r="205" spans="2:11" s="1" customFormat="1" ht="15" customHeight="1">
      <c r="B205" s="258"/>
      <c r="C205" s="235"/>
      <c r="D205" s="235"/>
      <c r="E205" s="235"/>
      <c r="F205" s="256" t="s">
        <v>49</v>
      </c>
      <c r="G205" s="235"/>
      <c r="H205" s="353" t="s">
        <v>723</v>
      </c>
      <c r="I205" s="353"/>
      <c r="J205" s="353"/>
      <c r="K205" s="281"/>
    </row>
    <row r="206" spans="2:11" s="1" customFormat="1" ht="15" customHeight="1">
      <c r="B206" s="258"/>
      <c r="C206" s="235"/>
      <c r="D206" s="235"/>
      <c r="E206" s="235"/>
      <c r="F206" s="256" t="s">
        <v>50</v>
      </c>
      <c r="G206" s="235"/>
      <c r="H206" s="353" t="s">
        <v>724</v>
      </c>
      <c r="I206" s="353"/>
      <c r="J206" s="353"/>
      <c r="K206" s="281"/>
    </row>
    <row r="207" spans="2:11" s="1" customFormat="1" ht="15" customHeight="1">
      <c r="B207" s="258"/>
      <c r="C207" s="235"/>
      <c r="D207" s="235"/>
      <c r="E207" s="235"/>
      <c r="F207" s="256"/>
      <c r="G207" s="235"/>
      <c r="H207" s="235"/>
      <c r="I207" s="235"/>
      <c r="J207" s="235"/>
      <c r="K207" s="281"/>
    </row>
    <row r="208" spans="2:11" s="1" customFormat="1" ht="15" customHeight="1">
      <c r="B208" s="258"/>
      <c r="C208" s="235" t="s">
        <v>665</v>
      </c>
      <c r="D208" s="235"/>
      <c r="E208" s="235"/>
      <c r="F208" s="256" t="s">
        <v>80</v>
      </c>
      <c r="G208" s="235"/>
      <c r="H208" s="353" t="s">
        <v>725</v>
      </c>
      <c r="I208" s="353"/>
      <c r="J208" s="353"/>
      <c r="K208" s="281"/>
    </row>
    <row r="209" spans="2:11" s="1" customFormat="1" ht="15" customHeight="1">
      <c r="B209" s="258"/>
      <c r="C209" s="235"/>
      <c r="D209" s="235"/>
      <c r="E209" s="235"/>
      <c r="F209" s="256" t="s">
        <v>560</v>
      </c>
      <c r="G209" s="235"/>
      <c r="H209" s="353" t="s">
        <v>561</v>
      </c>
      <c r="I209" s="353"/>
      <c r="J209" s="353"/>
      <c r="K209" s="281"/>
    </row>
    <row r="210" spans="2:11" s="1" customFormat="1" ht="15" customHeight="1">
      <c r="B210" s="258"/>
      <c r="C210" s="235"/>
      <c r="D210" s="235"/>
      <c r="E210" s="235"/>
      <c r="F210" s="256" t="s">
        <v>558</v>
      </c>
      <c r="G210" s="235"/>
      <c r="H210" s="353" t="s">
        <v>726</v>
      </c>
      <c r="I210" s="353"/>
      <c r="J210" s="353"/>
      <c r="K210" s="281"/>
    </row>
    <row r="211" spans="2:11" s="1" customFormat="1" ht="15" customHeight="1">
      <c r="B211" s="299"/>
      <c r="C211" s="235"/>
      <c r="D211" s="235"/>
      <c r="E211" s="235"/>
      <c r="F211" s="256" t="s">
        <v>562</v>
      </c>
      <c r="G211" s="294"/>
      <c r="H211" s="354" t="s">
        <v>563</v>
      </c>
      <c r="I211" s="354"/>
      <c r="J211" s="354"/>
      <c r="K211" s="300"/>
    </row>
    <row r="212" spans="2:11" s="1" customFormat="1" ht="15" customHeight="1">
      <c r="B212" s="299"/>
      <c r="C212" s="235"/>
      <c r="D212" s="235"/>
      <c r="E212" s="235"/>
      <c r="F212" s="256" t="s">
        <v>564</v>
      </c>
      <c r="G212" s="294"/>
      <c r="H212" s="354" t="s">
        <v>727</v>
      </c>
      <c r="I212" s="354"/>
      <c r="J212" s="354"/>
      <c r="K212" s="300"/>
    </row>
    <row r="213" spans="2:11" s="1" customFormat="1" ht="15" customHeight="1">
      <c r="B213" s="299"/>
      <c r="C213" s="235"/>
      <c r="D213" s="235"/>
      <c r="E213" s="235"/>
      <c r="F213" s="256"/>
      <c r="G213" s="294"/>
      <c r="H213" s="285"/>
      <c r="I213" s="285"/>
      <c r="J213" s="285"/>
      <c r="K213" s="300"/>
    </row>
    <row r="214" spans="2:11" s="1" customFormat="1" ht="15" customHeight="1">
      <c r="B214" s="299"/>
      <c r="C214" s="235" t="s">
        <v>689</v>
      </c>
      <c r="D214" s="235"/>
      <c r="E214" s="235"/>
      <c r="F214" s="256">
        <v>1</v>
      </c>
      <c r="G214" s="294"/>
      <c r="H214" s="354" t="s">
        <v>728</v>
      </c>
      <c r="I214" s="354"/>
      <c r="J214" s="354"/>
      <c r="K214" s="300"/>
    </row>
    <row r="215" spans="2:11" s="1" customFormat="1" ht="15" customHeight="1">
      <c r="B215" s="299"/>
      <c r="C215" s="235"/>
      <c r="D215" s="235"/>
      <c r="E215" s="235"/>
      <c r="F215" s="256">
        <v>2</v>
      </c>
      <c r="G215" s="294"/>
      <c r="H215" s="354" t="s">
        <v>729</v>
      </c>
      <c r="I215" s="354"/>
      <c r="J215" s="354"/>
      <c r="K215" s="300"/>
    </row>
    <row r="216" spans="2:11" s="1" customFormat="1" ht="15" customHeight="1">
      <c r="B216" s="299"/>
      <c r="C216" s="235"/>
      <c r="D216" s="235"/>
      <c r="E216" s="235"/>
      <c r="F216" s="256">
        <v>3</v>
      </c>
      <c r="G216" s="294"/>
      <c r="H216" s="354" t="s">
        <v>730</v>
      </c>
      <c r="I216" s="354"/>
      <c r="J216" s="354"/>
      <c r="K216" s="300"/>
    </row>
    <row r="217" spans="2:11" s="1" customFormat="1" ht="15" customHeight="1">
      <c r="B217" s="299"/>
      <c r="C217" s="235"/>
      <c r="D217" s="235"/>
      <c r="E217" s="235"/>
      <c r="F217" s="256">
        <v>4</v>
      </c>
      <c r="G217" s="294"/>
      <c r="H217" s="354" t="s">
        <v>731</v>
      </c>
      <c r="I217" s="354"/>
      <c r="J217" s="354"/>
      <c r="K217" s="300"/>
    </row>
    <row r="218" spans="2:11" s="1" customFormat="1" ht="12.75" customHeight="1">
      <c r="B218" s="301"/>
      <c r="C218" s="302"/>
      <c r="D218" s="302"/>
      <c r="E218" s="302"/>
      <c r="F218" s="302"/>
      <c r="G218" s="302"/>
      <c r="H218" s="302"/>
      <c r="I218" s="302"/>
      <c r="J218" s="302"/>
      <c r="K218" s="30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035 - Kuchyň MŠ Cihelní –...</vt:lpstr>
      <vt:lpstr>Pokyny pro vyplnění</vt:lpstr>
      <vt:lpstr>'035 - Kuchyň MŠ Cihelní –...'!Názvy_tisku</vt:lpstr>
      <vt:lpstr>'Rekapitulace stavby'!Názvy_tisku</vt:lpstr>
      <vt:lpstr>'035 - Kuchyň MŠ Cihelní –...'!Oblast_tisku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TATA\pc</dc:creator>
  <cp:lastModifiedBy>Blanka Vyhnálková</cp:lastModifiedBy>
  <dcterms:created xsi:type="dcterms:W3CDTF">2021-02-23T13:30:33Z</dcterms:created>
  <dcterms:modified xsi:type="dcterms:W3CDTF">2021-06-30T09:15:16Z</dcterms:modified>
</cp:coreProperties>
</file>