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47" activeTab="0"/>
  </bookViews>
  <sheets>
    <sheet name="postup" sheetId="1" r:id="rId1"/>
    <sheet name="2014-ÚČ" sheetId="2" r:id="rId2"/>
    <sheet name="2013-ÚČ" sheetId="3" r:id="rId3"/>
    <sheet name="2012-ÚČ" sheetId="4" r:id="rId4"/>
    <sheet name="2011-ÚČ" sheetId="5" r:id="rId5"/>
    <sheet name="2010-ÚČ" sheetId="6" r:id="rId6"/>
    <sheet name="2014-DE" sheetId="7" r:id="rId7"/>
    <sheet name="2013-DE" sheetId="8" r:id="rId8"/>
    <sheet name="2012-DE" sheetId="9" r:id="rId9"/>
    <sheet name="PomocnyMCA" sheetId="10" state="veryHidden" r:id="rId10"/>
    <sheet name="2011-DE" sheetId="11" r:id="rId11"/>
    <sheet name="2010-DE" sheetId="12" r:id="rId12"/>
    <sheet name="bodování" sheetId="13" r:id="rId13"/>
  </sheets>
  <definedNames>
    <definedName name="_xlnm.Print_Area" localSheetId="11">'2010-DE'!$A$1:$I$15</definedName>
    <definedName name="_xlnm.Print_Area" localSheetId="10">'2011-DE'!$A$1:$I$27</definedName>
    <definedName name="_xlnm.Print_Area" localSheetId="8">'2012-DE'!$A$1:$I$27</definedName>
    <definedName name="_xlnm.Print_Area" localSheetId="7">'2013-DE'!$A$1:$I$27</definedName>
    <definedName name="_xlnm.Print_Area" localSheetId="6">'2014-DE'!$A$1:$I$27</definedName>
  </definedNames>
  <calcPr fullCalcOnLoad="1"/>
</workbook>
</file>

<file path=xl/sharedStrings.xml><?xml version="1.0" encoding="utf-8"?>
<sst xmlns="http://schemas.openxmlformats.org/spreadsheetml/2006/main" count="649" uniqueCount="200">
  <si>
    <t xml:space="preserve">Rezervní fondy, nedělitelný fond a ostatní fondy ze zisku </t>
  </si>
  <si>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</si>
  <si>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</si>
  <si>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</si>
  <si>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</si>
  <si>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</si>
  <si>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</si>
  <si>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</si>
  <si>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</si>
  <si>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</si>
  <si>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</si>
  <si>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</si>
  <si>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</si>
  <si>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</si>
  <si>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</si>
  <si>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</si>
  <si>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</si>
  <si>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085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</si>
  <si>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</si>
  <si>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</si>
  <si>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</si>
  <si>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</si>
  <si>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</si>
  <si>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</si>
  <si>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</si>
  <si>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</si>
  <si>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</si>
  <si>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</si>
  <si>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</si>
  <si>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</si>
  <si>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</si>
  <si>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</si>
  <si>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</si>
  <si>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</si>
  <si>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</si>
  <si>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</si>
  <si>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</si>
  <si>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</si>
  <si>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</si>
  <si>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</si>
  <si>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</si>
  <si>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</si>
  <si>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</si>
  <si>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</si>
  <si>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</si>
  <si>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</si>
  <si>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</si>
  <si>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</si>
  <si>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</si>
  <si>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</si>
  <si>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</si>
  <si>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</si>
  <si>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</si>
  <si>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</si>
  <si>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</si>
  <si>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</si>
  <si>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</si>
  <si>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do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</si>
  <si>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</si>
  <si>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</si>
  <si>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</si>
  <si>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</si>
  <si>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</si>
  <si>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</si>
  <si>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</si>
  <si>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</si>
  <si>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</si>
  <si>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</si>
  <si>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</si>
  <si>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</si>
  <si>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</si>
  <si>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</si>
  <si>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</si>
  <si>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</si>
  <si>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</si>
  <si>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</si>
  <si>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</si>
  <si>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</si>
  <si>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</si>
  <si>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</si>
  <si>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</si>
  <si>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</si>
  <si>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</si>
  <si>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</si>
  <si>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</si>
  <si>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</si>
  <si>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</si>
  <si>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</si>
  <si>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</si>
  <si>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</si>
  <si>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</si>
  <si>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</si>
  <si>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</si>
  <si>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</si>
  <si>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</si>
  <si>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</si>
  <si>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</si>
  <si>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</si>
  <si>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</si>
  <si>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</si>
  <si>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>- výpočet se provádí za poslední tři účetně uzavřená období</t>
  </si>
  <si>
    <t>(ve výjimečných případech i pouze za dva roky - nově vzniklý žadatel či žadatel poškozený z důvodů vyšší moci -</t>
  </si>
  <si>
    <t>povodně, sucho)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</si>
  <si>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</si>
  <si>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</si>
  <si>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</si>
  <si>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</si>
  <si>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</si>
  <si>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</si>
  <si>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</si>
  <si>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</si>
  <si>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</si>
  <si>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086</t>
  </si>
  <si>
    <t>117</t>
  </si>
  <si>
    <t>118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</si>
  <si>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</si>
  <si>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</si>
  <si>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0"/>
      </rPr>
      <t>§</t>
    </r>
    <r>
      <rPr>
        <i/>
        <sz val="11"/>
        <rFont val="Verdana"/>
        <family val="2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</si>
  <si>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</si>
  <si>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</si>
  <si>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</si>
  <si>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</si>
  <si>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</si>
  <si>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</si>
  <si>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</si>
  <si>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</si>
  <si>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</si>
  <si>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</si>
  <si>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</si>
  <si>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z Přiznání k dani z příjmů fyzických osob typ B u žadatelů s Daňovou evidencí</t>
  </si>
  <si>
    <t>daňové evidence na účetnictví)</t>
  </si>
  <si>
    <t>079</t>
  </si>
  <si>
    <t>082</t>
  </si>
  <si>
    <t>087</t>
  </si>
  <si>
    <t>100</t>
  </si>
  <si>
    <t>113</t>
  </si>
  <si>
    <t>119</t>
  </si>
  <si>
    <t>Krátkodobé bankovní úvěry</t>
  </si>
  <si>
    <t>Rozvaha v plném rozsahu ke dni 31. 12. 2010</t>
  </si>
  <si>
    <t>Přiznání k dani z příjmů fyzických osob B 2010</t>
  </si>
  <si>
    <t>Rozvaha v plném rozsahu ke dni 31. 12. 2011</t>
  </si>
  <si>
    <t>Výsledek ukazatelů za rok 2011</t>
  </si>
  <si>
    <t>Výkaz zisku a ztráty v plném rozsahu ke dni 31. 12. 2011</t>
  </si>
  <si>
    <t>Přiznání k dani z příjmů fyzických osob B 2011</t>
  </si>
  <si>
    <t>080</t>
  </si>
  <si>
    <t>083</t>
  </si>
  <si>
    <t>088</t>
  </si>
  <si>
    <t>089</t>
  </si>
  <si>
    <t>105</t>
  </si>
  <si>
    <t>115</t>
  </si>
  <si>
    <t>120</t>
  </si>
  <si>
    <t>121</t>
  </si>
  <si>
    <t>Rozvaha v plném rozsahu ke dni 31. 12. 2012</t>
  </si>
  <si>
    <t>Výsledek ukazatelů za rok 2012</t>
  </si>
  <si>
    <t>Výkaz zisku a ztráty v plném rozsahu ke dni 31. 12. 2012</t>
  </si>
  <si>
    <t>Přiznání k dani z příjmů fyzických osob B 2012</t>
  </si>
  <si>
    <t>Počet bodů celkem za rok 2012</t>
  </si>
  <si>
    <t>Počet bodů celkem za rok 2011</t>
  </si>
  <si>
    <t>Rozvaha v plném rozsahu ke dni 31. 12. 2013</t>
  </si>
  <si>
    <t>Výsledek ukazatelů za rok 2013</t>
  </si>
  <si>
    <t>Počet bodů celkem za rok 2013</t>
  </si>
  <si>
    <t>Výkaz zisku a ztráty v plném rozsahu ke dni 31. 12. 2013</t>
  </si>
  <si>
    <t>Přiznání k dani z příjmů fyzických osob B 2013</t>
  </si>
  <si>
    <t>Hmotný majetek</t>
  </si>
  <si>
    <t>2013-ÚČ, 2012-ÚČ, 2011-ÚČ</t>
  </si>
  <si>
    <t>2013-DE, 2012-DE, 2011-DE</t>
  </si>
  <si>
    <t>2013-ÚČ, 2012-ÚČ, 2011-DE</t>
  </si>
  <si>
    <t>2013-ÚČ, 2012-DE, 2011-DE</t>
  </si>
  <si>
    <t xml:space="preserve"> 2013-ÚČ, 2012-DE 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</si>
  <si>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</si>
  <si>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</si>
  <si>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</si>
  <si>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</si>
  <si>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</si>
  <si>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</si>
  <si>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</si>
  <si>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</si>
  <si>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</si>
  <si>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</si>
  <si>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Výkaz zisku a ztráty v plném rozsahu ke dni 31. 12. 2014</t>
  </si>
  <si>
    <t>Rozvaha v plném rozsahu ke dni 31. 12. 2014</t>
  </si>
  <si>
    <t>Výsledek ukazatelů za rok 2014</t>
  </si>
  <si>
    <t>Pohotová likvidita (L2)</t>
  </si>
  <si>
    <t>Investiční aktivita</t>
  </si>
  <si>
    <t>Počet bodů celkem za rok 2014</t>
  </si>
  <si>
    <t>Přiznání k dani z příjmů fyzických osob B 2014</t>
  </si>
  <si>
    <t>"Pohotová likvidita"</t>
  </si>
  <si>
    <t>D - NE</t>
  </si>
  <si>
    <t>2014-ÚČ, 2013-ÚČ, 2012-ÚČ</t>
  </si>
  <si>
    <t xml:space="preserve"> 2014-ÚČ, 2013-ÚČ </t>
  </si>
  <si>
    <t>2013-ÚČ, 2012-ÚČ</t>
  </si>
  <si>
    <t>2014-DE, 2013-DE, 2012-DE</t>
  </si>
  <si>
    <t xml:space="preserve"> 2014-DE, 2013-DE </t>
  </si>
  <si>
    <t>2013-DE, 2012-DE</t>
  </si>
  <si>
    <t>2014-ÚČ, 2013-ÚČ, 2012-DE</t>
  </si>
  <si>
    <t>2014-ÚČ, 2013-DE, 2012-DE</t>
  </si>
  <si>
    <t xml:space="preserve"> 2014-ÚČ, 2013-DE </t>
  </si>
  <si>
    <t>dle příslušných roků (lze i např.: rok 2012 - daňová evidence a roky 2013, 2014 - účetnictví, tj. žadatel přešel z</t>
  </si>
  <si>
    <t>Rozdíl mezi příjmy a výdaji (ř. 101 - 102)</t>
  </si>
  <si>
    <t>2) ukazatelé se automaticky propočítají vč. přidělení bodů, celkové bodové hodnocení spolu s výsledkem FZ se zjistí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</si>
</sst>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50">
    <font>
      <sz val="10"/>
      <name val="Arial CE"/>
      <family val="0"/>
    </font>
    <font>
      <sz val="11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Verdana"/>
      <family val="2"/>
    </font>
    <font>
      <sz val="10"/>
      <name val="Verdana"/>
      <family val="2"/>
    </font>
    <font>
      <sz val="11"/>
      <color indexed="9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2"/>
      <name val="Verdana"/>
      <family val="2"/>
    </font>
    <font>
      <b/>
      <i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name val="Arial"/>
      <family val="0"/>
    </font>
    <font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</border>
    <border>
      <left style="medium">
        <color indexed="38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medium">
        <color indexed="38"/>
      </right>
      <top style="medium">
        <color indexed="38"/>
      </top>
      <bottom>
        <color indexed="63"/>
      </bottom>
    </border>
    <border>
      <left style="medium">
        <color indexed="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8"/>
      </right>
      <top>
        <color indexed="63"/>
      </top>
      <bottom>
        <color indexed="63"/>
      </bottom>
    </border>
    <border>
      <left style="medium">
        <color indexed="38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medium">
        <color indexed="38"/>
      </right>
      <top>
        <color indexed="63"/>
      </top>
      <bottom style="medium">
        <color indexed="38"/>
      </bottom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</border>
    <border>
      <left style="thick">
        <color indexed="38"/>
      </left>
      <right>
        <color indexed="63"/>
      </right>
      <top style="thick">
        <color indexed="38"/>
      </top>
      <bottom>
        <color indexed="63"/>
      </bottom>
    </border>
    <border>
      <left>
        <color indexed="63"/>
      </left>
      <right>
        <color indexed="63"/>
      </right>
      <top style="thick">
        <color indexed="38"/>
      </top>
      <bottom>
        <color indexed="63"/>
      </bottom>
    </border>
    <border>
      <left>
        <color indexed="63"/>
      </left>
      <right style="thick">
        <color indexed="38"/>
      </right>
      <top style="thick">
        <color indexed="38"/>
      </top>
      <bottom>
        <color indexed="63"/>
      </bottom>
    </border>
    <border>
      <left>
        <color indexed="63"/>
      </left>
      <right style="thick">
        <color indexed="38"/>
      </right>
      <top>
        <color indexed="63"/>
      </top>
      <bottom>
        <color indexed="63"/>
      </bottom>
    </border>
    <border>
      <left style="thick">
        <color indexed="38"/>
      </left>
      <right>
        <color indexed="63"/>
      </right>
      <top>
        <color indexed="63"/>
      </top>
      <bottom>
        <color indexed="63"/>
      </bottom>
    </border>
    <border>
      <left style="thick">
        <color indexed="38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 style="thick">
        <color indexed="38"/>
      </right>
      <top>
        <color indexed="63"/>
      </top>
      <bottom style="thick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>
        <color indexed="63"/>
      </bottom>
    </border>
    <border>
      <left style="hair">
        <color indexed="38"/>
      </left>
      <right style="hair">
        <color indexed="38"/>
      </right>
      <top style="hair">
        <color indexed="38"/>
      </top>
      <bottom>
        <color indexed="63"/>
      </bottom>
    </border>
    <border>
      <left style="hair">
        <color indexed="38"/>
      </left>
      <right style="thick">
        <color indexed="38"/>
      </right>
      <top style="hair">
        <color indexed="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Continuous" wrapText="1"/>
    </xf>
    <xf numFmtId="0" fontId="7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horizontal="centerContinuous" wrapText="1"/>
    </xf>
    <xf numFmtId="3" fontId="4" fillId="0" borderId="15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9" fontId="4" fillId="0" borderId="14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7" fillId="33" borderId="12" xfId="0" applyFont="1" applyFill="1" applyBorder="1" applyAlignment="1">
      <alignment horizontal="centerContinuous" vertical="center" wrapText="1"/>
    </xf>
    <xf numFmtId="49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8" fillId="33" borderId="18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8" fillId="0" borderId="0" xfId="0" applyFont="1" applyAlignment="1">
      <alignment horizontal="left"/>
    </xf>
    <xf numFmtId="0" fontId="8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2" fontId="7" fillId="33" borderId="17" xfId="0" applyNumberFormat="1" applyFont="1" applyFill="1" applyBorder="1" applyAlignment="1">
      <alignment horizontal="center"/>
    </xf>
    <xf numFmtId="2" fontId="7" fillId="33" borderId="18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3" borderId="14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32" xfId="0" applyFont="1" applyBorder="1" applyAlignment="1">
      <alignment/>
    </xf>
    <xf numFmtId="49" fontId="4" fillId="0" borderId="33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32" xfId="0" applyNumberFormat="1" applyFont="1" applyBorder="1" applyAlignment="1">
      <alignment/>
    </xf>
    <xf numFmtId="0" fontId="4" fillId="0" borderId="32" xfId="0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0" fillId="0" borderId="32" xfId="0" applyBorder="1" applyAlignment="1">
      <alignment/>
    </xf>
    <xf numFmtId="49" fontId="7" fillId="36" borderId="0" xfId="0" applyNumberFormat="1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49" fontId="4" fillId="33" borderId="34" xfId="0" applyNumberFormat="1" applyFont="1" applyFill="1" applyBorder="1" applyAlignment="1">
      <alignment/>
    </xf>
    <xf numFmtId="49" fontId="4" fillId="33" borderId="35" xfId="0" applyNumberFormat="1" applyFont="1" applyFill="1" applyBorder="1" applyAlignment="1">
      <alignment/>
    </xf>
    <xf numFmtId="49" fontId="4" fillId="33" borderId="36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2" fontId="4" fillId="0" borderId="38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 wrapText="1"/>
    </xf>
    <xf numFmtId="0" fontId="7" fillId="0" borderId="0" xfId="0" applyFont="1" applyFill="1" applyBorder="1" applyAlignment="1">
      <alignment horizontal="centerContinuous" vertical="center" wrapText="1"/>
    </xf>
    <xf numFmtId="3" fontId="4" fillId="0" borderId="0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81075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52500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81075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81075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52500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81075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81075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52500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81075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81075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52500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81075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9</xdr:row>
      <xdr:rowOff>0</xdr:rowOff>
    </xdr:from>
    <xdr:to>
      <xdr:col>5</xdr:col>
      <xdr:colOff>304800</xdr:colOff>
      <xdr:row>12</xdr:row>
      <xdr:rowOff>9525</xdr:rowOff>
    </xdr:to>
    <xdr:sp>
      <xdr:nvSpPr>
        <xdr:cNvPr id="1" name="Line 3"/>
        <xdr:cNvSpPr>
          <a:spLocks/>
        </xdr:cNvSpPr>
      </xdr:nvSpPr>
      <xdr:spPr>
        <a:xfrm flipH="1" flipV="1">
          <a:off x="6448425" y="1885950"/>
          <a:ext cx="981075" cy="5810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2:U47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1.625" style="0" customWidth="1"/>
    <col min="3" max="3" width="7.25390625" style="0" customWidth="1"/>
    <col min="4" max="4" width="12.75390625" style="0" customWidth="1"/>
    <col min="5" max="5" width="17.375" style="0" customWidth="1"/>
    <col min="6" max="7" width="7.875" style="0" customWidth="1"/>
    <col min="8" max="8" width="7.75390625" style="0" customWidth="1"/>
    <col min="9" max="9" width="8.00390625" style="0" customWidth="1"/>
    <col min="10" max="10" width="21.00390625" style="0" customWidth="1"/>
    <col min="11" max="11" width="7.875" style="0" customWidth="1"/>
    <col min="12" max="12" width="24.625" style="0" customWidth="1"/>
    <col min="13" max="13" width="6.375" style="0" customWidth="1"/>
    <col min="14" max="14" width="25.00390625" style="0" customWidth="1"/>
    <col min="15" max="15" width="3.625" style="0" customWidth="1"/>
  </cols>
  <sheetData>
    <row r="1" ht="13.5" thickBot="1"/>
    <row r="2" spans="1:21" ht="7.5" customHeight="1" thickTop="1">
      <c r="A2" s="7"/>
      <c r="B2" s="99"/>
      <c r="C2" s="100"/>
      <c r="D2" s="100"/>
      <c r="E2" s="100"/>
      <c r="F2" s="101"/>
      <c r="G2" s="102"/>
      <c r="H2" s="103"/>
      <c r="I2" s="104"/>
      <c r="J2" s="100"/>
      <c r="K2" s="100"/>
      <c r="L2" s="100"/>
      <c r="M2" s="105"/>
      <c r="N2" s="7"/>
      <c r="O2" s="7"/>
      <c r="P2" s="7"/>
      <c r="Q2" s="7"/>
      <c r="R2" s="7"/>
      <c r="S2" s="7"/>
      <c r="T2" s="7"/>
      <c r="U2" s="8"/>
    </row>
    <row r="3" spans="1:21" ht="18">
      <c r="A3" s="7"/>
      <c r="B3" s="119"/>
      <c r="C3" s="81"/>
      <c r="D3" s="81"/>
      <c r="E3" s="81"/>
      <c r="F3" s="106" t="s">
        <v>106</v>
      </c>
      <c r="G3" s="107"/>
      <c r="H3" s="107"/>
      <c r="I3" s="108"/>
      <c r="J3" s="82"/>
      <c r="K3" s="82"/>
      <c r="L3" s="82"/>
      <c r="M3" s="109"/>
      <c r="N3" s="7"/>
      <c r="O3" s="7"/>
      <c r="P3" s="7"/>
      <c r="Q3" s="7"/>
      <c r="R3" s="7"/>
      <c r="S3" s="7"/>
      <c r="T3" s="7"/>
      <c r="U3" s="8"/>
    </row>
    <row r="4" spans="1:21" ht="14.25">
      <c r="A4" s="7"/>
      <c r="B4" s="110"/>
      <c r="C4" s="10"/>
      <c r="D4" s="10"/>
      <c r="E4" s="10"/>
      <c r="F4" s="10"/>
      <c r="G4" s="10"/>
      <c r="H4" s="10"/>
      <c r="I4" s="10"/>
      <c r="J4" s="10"/>
      <c r="K4" s="10"/>
      <c r="L4" s="10"/>
      <c r="M4" s="111"/>
      <c r="N4" s="7"/>
      <c r="O4" s="7"/>
      <c r="P4" s="7"/>
      <c r="Q4" s="7"/>
      <c r="R4" s="7"/>
      <c r="S4" s="7"/>
      <c r="T4" s="7"/>
      <c r="U4" s="8"/>
    </row>
    <row r="5" spans="1:21" ht="14.25">
      <c r="A5" s="14"/>
      <c r="B5" s="112"/>
      <c r="C5" s="113" t="s">
        <v>127</v>
      </c>
      <c r="D5" s="113"/>
      <c r="E5" s="113"/>
      <c r="F5" s="113"/>
      <c r="G5" s="113"/>
      <c r="H5" s="113"/>
      <c r="I5" s="113"/>
      <c r="J5" s="113"/>
      <c r="K5" s="113"/>
      <c r="L5" s="113"/>
      <c r="M5" s="114"/>
      <c r="N5" s="14"/>
      <c r="O5" s="14"/>
      <c r="P5" s="14"/>
      <c r="Q5" s="14"/>
      <c r="R5" s="14"/>
      <c r="S5" s="14"/>
      <c r="T5" s="7"/>
      <c r="U5" s="8"/>
    </row>
    <row r="6" spans="1:21" ht="14.25">
      <c r="A6" s="14"/>
      <c r="B6" s="112"/>
      <c r="C6" s="113" t="s">
        <v>129</v>
      </c>
      <c r="D6" s="113"/>
      <c r="E6" s="113"/>
      <c r="F6" s="113"/>
      <c r="G6" s="113"/>
      <c r="H6" s="113"/>
      <c r="I6" s="113"/>
      <c r="J6" s="113"/>
      <c r="K6" s="113"/>
      <c r="L6" s="113"/>
      <c r="M6" s="114"/>
      <c r="N6" s="14"/>
      <c r="O6" s="14"/>
      <c r="P6" s="14"/>
      <c r="Q6" s="14"/>
      <c r="R6" s="14"/>
      <c r="S6" s="14"/>
      <c r="T6" s="7"/>
      <c r="U6" s="8"/>
    </row>
    <row r="7" spans="1:21" ht="14.25">
      <c r="A7" s="14"/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  <c r="N7" s="14"/>
      <c r="O7" s="14"/>
      <c r="P7" s="14"/>
      <c r="Q7" s="14"/>
      <c r="R7" s="14"/>
      <c r="S7" s="14"/>
      <c r="T7" s="7"/>
      <c r="U7" s="8"/>
    </row>
    <row r="8" spans="1:21" ht="14.25">
      <c r="A8" s="14"/>
      <c r="B8" s="112"/>
      <c r="C8" s="113" t="s">
        <v>100</v>
      </c>
      <c r="D8" s="113"/>
      <c r="E8" s="113"/>
      <c r="F8" s="113"/>
      <c r="G8" s="113"/>
      <c r="H8" s="113"/>
      <c r="I8" s="113"/>
      <c r="J8" s="113"/>
      <c r="K8" s="113"/>
      <c r="L8" s="113"/>
      <c r="M8" s="114"/>
      <c r="N8" s="14"/>
      <c r="O8" s="14"/>
      <c r="P8" s="14"/>
      <c r="Q8" s="14"/>
      <c r="R8" s="14"/>
      <c r="S8" s="14"/>
      <c r="T8" s="7"/>
      <c r="U8" s="8"/>
    </row>
    <row r="9" spans="1:21" ht="14.25">
      <c r="A9" s="14"/>
      <c r="B9" s="112"/>
      <c r="C9" s="98" t="s">
        <v>101</v>
      </c>
      <c r="D9" s="40"/>
      <c r="E9" s="40"/>
      <c r="F9" s="40"/>
      <c r="G9" s="40"/>
      <c r="H9" s="40"/>
      <c r="I9" s="40"/>
      <c r="J9" s="40"/>
      <c r="K9" s="40"/>
      <c r="L9" s="40"/>
      <c r="M9" s="115"/>
      <c r="N9" s="44"/>
      <c r="O9" s="44"/>
      <c r="P9" s="44"/>
      <c r="Q9" s="14"/>
      <c r="R9" s="14"/>
      <c r="S9" s="14"/>
      <c r="T9" s="7"/>
      <c r="U9" s="8"/>
    </row>
    <row r="10" spans="1:21" ht="14.25">
      <c r="A10" s="14"/>
      <c r="B10" s="112"/>
      <c r="C10" s="98" t="s">
        <v>102</v>
      </c>
      <c r="D10" s="40"/>
      <c r="E10" s="40"/>
      <c r="F10" s="40"/>
      <c r="G10" s="40"/>
      <c r="H10" s="40"/>
      <c r="I10" s="40"/>
      <c r="J10" s="40"/>
      <c r="K10" s="40"/>
      <c r="L10" s="40"/>
      <c r="M10" s="115"/>
      <c r="N10" s="44"/>
      <c r="O10" s="44"/>
      <c r="P10" s="44"/>
      <c r="Q10" s="14"/>
      <c r="R10" s="14"/>
      <c r="S10" s="14"/>
      <c r="T10" s="7"/>
      <c r="U10" s="8"/>
    </row>
    <row r="11" spans="1:21" ht="14.25">
      <c r="A11" s="14"/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N11" s="14"/>
      <c r="O11" s="14"/>
      <c r="P11" s="14"/>
      <c r="Q11" s="14"/>
      <c r="R11" s="14"/>
      <c r="S11" s="14"/>
      <c r="T11" s="7"/>
      <c r="U11" s="8"/>
    </row>
    <row r="12" spans="1:21" ht="14.25">
      <c r="A12" s="14"/>
      <c r="B12" s="112"/>
      <c r="C12" s="116" t="s">
        <v>67</v>
      </c>
      <c r="D12" s="116"/>
      <c r="E12" s="113"/>
      <c r="F12" s="113"/>
      <c r="G12" s="113"/>
      <c r="H12" s="113"/>
      <c r="I12" s="113"/>
      <c r="J12" s="113"/>
      <c r="K12" s="113"/>
      <c r="L12" s="113"/>
      <c r="M12" s="114"/>
      <c r="N12" s="14"/>
      <c r="O12" s="14"/>
      <c r="P12" s="14"/>
      <c r="Q12" s="14"/>
      <c r="R12" s="14"/>
      <c r="S12" s="14"/>
      <c r="T12" s="7"/>
      <c r="U12" s="8"/>
    </row>
    <row r="13" spans="1:21" ht="14.25">
      <c r="A13" s="14"/>
      <c r="B13" s="112"/>
      <c r="C13" s="116" t="s">
        <v>103</v>
      </c>
      <c r="D13" s="116"/>
      <c r="E13" s="113"/>
      <c r="F13" s="113"/>
      <c r="G13" s="113"/>
      <c r="H13" s="113"/>
      <c r="I13" s="113"/>
      <c r="J13" s="130" t="s">
        <v>95</v>
      </c>
      <c r="K13" s="113" t="s">
        <v>104</v>
      </c>
      <c r="L13" s="131" t="s">
        <v>128</v>
      </c>
      <c r="M13" s="117"/>
      <c r="O13" s="14"/>
      <c r="P13" s="14"/>
      <c r="Q13" s="14"/>
      <c r="R13" s="14"/>
      <c r="S13" s="14"/>
      <c r="T13" s="7"/>
      <c r="U13" s="8"/>
    </row>
    <row r="14" spans="1:21" ht="14.25">
      <c r="A14" s="14"/>
      <c r="B14" s="112"/>
      <c r="C14" s="116" t="s">
        <v>197</v>
      </c>
      <c r="D14" s="116"/>
      <c r="E14" s="113"/>
      <c r="F14" s="113"/>
      <c r="G14" s="113"/>
      <c r="H14" s="113"/>
      <c r="I14" s="113"/>
      <c r="J14" s="113"/>
      <c r="K14" s="113"/>
      <c r="L14" s="113"/>
      <c r="M14" s="114"/>
      <c r="N14" s="14"/>
      <c r="O14" s="14"/>
      <c r="P14" s="14"/>
      <c r="Q14" s="14"/>
      <c r="R14" s="14"/>
      <c r="S14" s="14"/>
      <c r="T14" s="7"/>
      <c r="U14" s="8"/>
    </row>
    <row r="15" spans="1:21" ht="14.25">
      <c r="A15" s="14"/>
      <c r="B15" s="112"/>
      <c r="C15" s="116" t="s">
        <v>130</v>
      </c>
      <c r="D15" s="116"/>
      <c r="E15" s="113"/>
      <c r="F15" s="113"/>
      <c r="G15" s="113"/>
      <c r="H15" s="113"/>
      <c r="I15" s="113"/>
      <c r="J15" s="113"/>
      <c r="K15" s="113"/>
      <c r="L15" s="113"/>
      <c r="M15" s="114"/>
      <c r="N15" s="14"/>
      <c r="O15" s="14"/>
      <c r="P15" s="14"/>
      <c r="Q15" s="14"/>
      <c r="R15" s="14"/>
      <c r="S15" s="14"/>
      <c r="T15" s="7"/>
      <c r="U15" s="8"/>
    </row>
    <row r="16" spans="1:21" ht="14.25">
      <c r="A16" s="14"/>
      <c r="B16" s="112"/>
      <c r="C16" s="116" t="s">
        <v>199</v>
      </c>
      <c r="D16" s="116"/>
      <c r="E16" s="113"/>
      <c r="F16" s="113"/>
      <c r="G16" s="113"/>
      <c r="H16" s="113"/>
      <c r="I16" s="113"/>
      <c r="J16" s="113"/>
      <c r="K16" s="113"/>
      <c r="L16" s="113"/>
      <c r="M16" s="114"/>
      <c r="N16" s="14"/>
      <c r="O16" s="14"/>
      <c r="P16" s="14"/>
      <c r="Q16" s="14"/>
      <c r="R16" s="14"/>
      <c r="S16" s="14"/>
      <c r="T16" s="7"/>
      <c r="U16" s="8"/>
    </row>
    <row r="17" spans="1:21" ht="14.25">
      <c r="A17" s="14"/>
      <c r="B17" s="112"/>
      <c r="C17" s="116" t="s">
        <v>105</v>
      </c>
      <c r="D17" s="118" t="s">
        <v>68</v>
      </c>
      <c r="E17" s="113"/>
      <c r="F17" s="113"/>
      <c r="G17" s="113"/>
      <c r="H17" s="113"/>
      <c r="I17" s="113"/>
      <c r="J17" s="113"/>
      <c r="K17" s="113"/>
      <c r="L17" s="113"/>
      <c r="M17" s="114"/>
      <c r="N17" s="14"/>
      <c r="O17" s="14"/>
      <c r="P17" s="14"/>
      <c r="Q17" s="14"/>
      <c r="R17" s="14"/>
      <c r="S17" s="14"/>
      <c r="T17" s="7"/>
      <c r="U17" s="8"/>
    </row>
    <row r="18" spans="1:21" ht="14.25">
      <c r="A18" s="14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4"/>
      <c r="N18" s="14"/>
      <c r="O18" s="14"/>
      <c r="P18" s="14"/>
      <c r="Q18" s="14"/>
      <c r="R18" s="14"/>
      <c r="S18" s="14"/>
      <c r="T18" s="7"/>
      <c r="U18" s="8"/>
    </row>
    <row r="19" spans="1:21" ht="15" thickBot="1">
      <c r="A19" s="14"/>
      <c r="B19" s="120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2"/>
      <c r="N19" s="14"/>
      <c r="O19" s="14"/>
      <c r="P19" s="14"/>
      <c r="Q19" s="14"/>
      <c r="R19" s="14"/>
      <c r="S19" s="14"/>
      <c r="T19" s="7"/>
      <c r="U19" s="8"/>
    </row>
    <row r="20" spans="1:21" ht="15" thickTop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/>
      <c r="U20" s="8"/>
    </row>
    <row r="21" spans="1:21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8"/>
    </row>
    <row r="22" spans="1:21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8"/>
    </row>
    <row r="23" spans="1:21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8"/>
    </row>
    <row r="24" spans="1:21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0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B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>
      <c r="A2" s="8"/>
      <c r="B2" s="36" t="s">
        <v>143</v>
      </c>
      <c r="C2" s="13"/>
      <c r="D2" s="13"/>
      <c r="E2" s="7"/>
      <c r="F2" s="13"/>
      <c r="G2" s="36" t="s">
        <v>141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5" thickBot="1">
      <c r="A3" s="11"/>
      <c r="B3" s="84"/>
      <c r="C3" s="9"/>
      <c r="D3" s="9"/>
      <c r="E3" s="9"/>
      <c r="F3" s="9"/>
      <c r="G3" s="84"/>
      <c r="H3" s="9"/>
      <c r="I3" s="9"/>
      <c r="J3" s="9"/>
      <c r="K3" s="9"/>
      <c r="L3" s="9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7.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37" t="s">
        <v>69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163</v>
      </c>
      <c r="C6" s="19" t="s">
        <v>70</v>
      </c>
      <c r="D6" s="20"/>
      <c r="E6" s="7"/>
      <c r="F6" s="31">
        <v>1</v>
      </c>
      <c r="G6" s="24" t="s">
        <v>89</v>
      </c>
      <c r="H6" s="128" t="e">
        <f>((D20-D22)/(D6+D7+D8+D9+D10+D11+D12+D13))*100</f>
        <v>#DIV/0!</v>
      </c>
      <c r="I6" s="32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7" t="s">
        <v>121</v>
      </c>
      <c r="C7" s="126"/>
      <c r="D7" s="20"/>
      <c r="E7" s="7"/>
      <c r="F7" s="31">
        <v>2</v>
      </c>
      <c r="G7" s="24" t="s">
        <v>90</v>
      </c>
      <c r="H7" s="128" t="e">
        <f>((D20-D22)/((D6+D7+D8+D9+D10+D11+D12+D13)-(D14+D15)))*100</f>
        <v>#DIV/0!</v>
      </c>
      <c r="I7" s="129" t="e">
        <f>IF(AND((D20-D22)&lt;0,(D6+D7+D8+D9+D10+D11+D12+D13-D14-D15)&lt;0),0,IF((H7)&lt;=0,0,IF(H7&lt;1.7,1,IF(H7&gt;4,3,2))))</f>
        <v>#DIV/0!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78</v>
      </c>
      <c r="C8" s="19" t="s">
        <v>71</v>
      </c>
      <c r="D8" s="20"/>
      <c r="E8" s="7"/>
      <c r="F8" s="31">
        <v>3</v>
      </c>
      <c r="G8" s="24" t="s">
        <v>26</v>
      </c>
      <c r="H8" s="128" t="e">
        <f>((D14+D15)/(D6+D7+D8+D9+D10+D11+D12+D13))*100</f>
        <v>#DIV/0!</v>
      </c>
      <c r="I8" s="129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79</v>
      </c>
      <c r="C9" s="19" t="s">
        <v>72</v>
      </c>
      <c r="D9" s="20"/>
      <c r="E9" s="7"/>
      <c r="F9" s="31">
        <v>4</v>
      </c>
      <c r="G9" s="24" t="s">
        <v>115</v>
      </c>
      <c r="H9" s="128" t="e">
        <f>((D6+D7+D8+D9+D10+D11+D12+D13)-(D14+D15))/(D6+D7)</f>
        <v>#DIV/0!</v>
      </c>
      <c r="I9" s="129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27" t="s">
        <v>122</v>
      </c>
      <c r="C10" s="126"/>
      <c r="D10" s="20"/>
      <c r="E10" s="7"/>
      <c r="F10" s="31">
        <v>5</v>
      </c>
      <c r="G10" s="24" t="s">
        <v>91</v>
      </c>
      <c r="H10" s="139" t="e">
        <f>D19/D18</f>
        <v>#DIV/0!</v>
      </c>
      <c r="I10" s="129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80</v>
      </c>
      <c r="C11" s="19" t="s">
        <v>73</v>
      </c>
      <c r="D11" s="20"/>
      <c r="E11" s="7"/>
      <c r="F11" s="31">
        <v>6</v>
      </c>
      <c r="G11" s="24" t="s">
        <v>92</v>
      </c>
      <c r="H11" s="128" t="e">
        <f>(D11/D18)*360</f>
        <v>#DIV/0!</v>
      </c>
      <c r="I11" s="129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118</v>
      </c>
      <c r="C12" s="19" t="s">
        <v>74</v>
      </c>
      <c r="D12" s="20"/>
      <c r="E12" s="7"/>
      <c r="F12" s="31">
        <v>7</v>
      </c>
      <c r="G12" s="24" t="s">
        <v>93</v>
      </c>
      <c r="H12" s="128" t="e">
        <f>D18/(D6+D7+D8+D9+D10+D11+D12+D13)</f>
        <v>#DIV/0!</v>
      </c>
      <c r="I12" s="129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120</v>
      </c>
      <c r="C13" s="19" t="s">
        <v>75</v>
      </c>
      <c r="D13" s="20"/>
      <c r="E13" s="7"/>
      <c r="F13" s="31">
        <v>8</v>
      </c>
      <c r="G13" s="24" t="s">
        <v>186</v>
      </c>
      <c r="H13" s="128" t="e">
        <f>(D12+D8+D9+D10)/D14</f>
        <v>#DIV/0!</v>
      </c>
      <c r="I13" s="129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119</v>
      </c>
      <c r="C14" s="19" t="s">
        <v>76</v>
      </c>
      <c r="D14" s="20"/>
      <c r="E14" s="7"/>
      <c r="F14" s="31">
        <v>9</v>
      </c>
      <c r="G14" s="24" t="s">
        <v>94</v>
      </c>
      <c r="H14" s="128" t="e">
        <f>(D14+D15)/D20</f>
        <v>#DIV/0!</v>
      </c>
      <c r="I14" s="129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21" t="s">
        <v>5</v>
      </c>
      <c r="C15" s="22" t="s">
        <v>77</v>
      </c>
      <c r="D15" s="23"/>
      <c r="E15" s="7"/>
      <c r="F15" s="135">
        <v>10</v>
      </c>
      <c r="G15" s="136" t="s">
        <v>183</v>
      </c>
      <c r="H15" s="137" t="e">
        <f>(((D6+D7+D10+D13)-('2010-DE'!D6+'2010-DE'!D7+'2010-DE'!D8+'2010-DE'!D9)+D22)/('2010-DE'!D6+'2010-DE'!D7+'2010-DE'!D8+'2010-DE'!D9))*100</f>
        <v>#DIV/0!</v>
      </c>
      <c r="I15" s="138">
        <f>IF(AND((D6+D7+D10+D13)=0,D22=0,('2010-DE'!D6+'2010-DE'!D7+'2010-DE'!D8+'2010-DE'!D9)=0),0,IF(('2010-DE'!D6+'2010-DE'!D7+'2010-DE'!D8+'2010-DE'!D9)=0,3,IF(H15&lt;=0,0,IF(H15&lt;2.51,1,IF(H15&gt;5,3,2)))))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8"/>
      <c r="D16" s="39"/>
      <c r="E16" s="7"/>
      <c r="F16" s="33" t="s">
        <v>55</v>
      </c>
      <c r="G16" s="34" t="s">
        <v>157</v>
      </c>
      <c r="H16" s="34"/>
      <c r="I16" s="35" t="e">
        <f>SUM(I6:I15)</f>
        <v>#DIV/0!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27</v>
      </c>
      <c r="C17" s="16" t="s">
        <v>28</v>
      </c>
      <c r="D17" s="37" t="s">
        <v>81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8" t="s">
        <v>125</v>
      </c>
      <c r="C18" s="19" t="s">
        <v>82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126</v>
      </c>
      <c r="C19" s="19" t="s">
        <v>83</v>
      </c>
      <c r="D19" s="20"/>
      <c r="E19" s="7"/>
      <c r="F19" s="8"/>
      <c r="G19" s="52" t="s">
        <v>87</v>
      </c>
      <c r="H19" s="53"/>
      <c r="I19" s="49"/>
      <c r="J19" s="49"/>
      <c r="K19" s="49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21" t="s">
        <v>198</v>
      </c>
      <c r="C20" s="22" t="s">
        <v>53</v>
      </c>
      <c r="D20" s="23"/>
      <c r="E20" s="7"/>
      <c r="F20" s="8"/>
      <c r="G20" s="54" t="s">
        <v>116</v>
      </c>
      <c r="H20" s="55"/>
      <c r="I20" s="49"/>
      <c r="J20" s="49"/>
      <c r="K20" s="49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8"/>
      <c r="D21" s="39"/>
      <c r="E21" s="10"/>
      <c r="F21" s="7"/>
      <c r="G21" s="56" t="s">
        <v>117</v>
      </c>
      <c r="H21" s="57"/>
      <c r="I21" s="51"/>
      <c r="J21" s="51"/>
      <c r="K21" s="49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45" t="s">
        <v>84</v>
      </c>
      <c r="C22" s="46" t="s">
        <v>85</v>
      </c>
      <c r="D22" s="47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40"/>
      <c r="F23" s="7"/>
      <c r="G23" s="52" t="s">
        <v>86</v>
      </c>
      <c r="H23" s="58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40"/>
      <c r="F24" s="7"/>
      <c r="G24" s="54" t="s">
        <v>96</v>
      </c>
      <c r="H24" s="59"/>
      <c r="I24" s="50"/>
      <c r="J24" s="10"/>
      <c r="K24" s="41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8"/>
      <c r="D25" s="39"/>
      <c r="E25" s="40"/>
      <c r="F25" s="7"/>
      <c r="G25" s="56" t="s">
        <v>97</v>
      </c>
      <c r="H25" s="60"/>
      <c r="I25" s="50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8"/>
      <c r="D26" s="39"/>
      <c r="E26" s="4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8"/>
      <c r="D27" s="39"/>
      <c r="E27" s="40"/>
      <c r="F27" s="7"/>
      <c r="G27" s="61" t="s">
        <v>88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8"/>
      <c r="D28" s="39"/>
      <c r="E28" s="4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8"/>
      <c r="D29" s="39"/>
      <c r="E29" s="40"/>
      <c r="F29" s="7"/>
      <c r="G29" s="10" t="s">
        <v>123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40"/>
      <c r="C30" s="42"/>
      <c r="D30" s="43"/>
      <c r="E30" s="40"/>
      <c r="F30" s="7"/>
      <c r="G30" s="10" t="s">
        <v>124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40"/>
      <c r="C31" s="42"/>
      <c r="D31" s="43"/>
      <c r="E31" s="4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40"/>
      <c r="C32" s="42"/>
      <c r="D32" s="43"/>
      <c r="E32" s="4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40"/>
      <c r="C33" s="42"/>
      <c r="D33" s="43"/>
      <c r="E33" s="4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40"/>
      <c r="C34" s="42"/>
      <c r="D34" s="43"/>
      <c r="E34" s="4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40"/>
      <c r="C35" s="42"/>
      <c r="D35" s="43"/>
      <c r="E35" s="4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40"/>
      <c r="C36" s="42"/>
      <c r="D36" s="43"/>
      <c r="E36" s="4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40"/>
      <c r="C37" s="42"/>
      <c r="D37" s="43"/>
      <c r="E37" s="4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40"/>
      <c r="C38" s="42"/>
      <c r="D38" s="43"/>
      <c r="E38" s="4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40"/>
      <c r="C39" s="42"/>
      <c r="D39" s="43"/>
      <c r="E39" s="4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40"/>
      <c r="C40" s="44"/>
      <c r="D40" s="40"/>
      <c r="E40" s="4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40"/>
      <c r="C41" s="44"/>
      <c r="D41" s="40"/>
      <c r="E41" s="4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6"/>
  </sheetPr>
  <dimension ref="A1:CU3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143"/>
      <c r="G1" s="143"/>
      <c r="H1" s="143"/>
      <c r="I1" s="143"/>
      <c r="J1" s="143"/>
      <c r="K1" s="8"/>
      <c r="L1" s="8"/>
    </row>
    <row r="2" spans="1:99" ht="14.25">
      <c r="A2" s="8"/>
      <c r="B2" s="36" t="s">
        <v>139</v>
      </c>
      <c r="C2" s="13"/>
      <c r="D2" s="13"/>
      <c r="E2" s="7"/>
      <c r="F2" s="40"/>
      <c r="G2" s="85"/>
      <c r="H2" s="40"/>
      <c r="I2" s="40"/>
      <c r="J2" s="40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4.25">
      <c r="A3" s="11"/>
      <c r="B3" s="84"/>
      <c r="C3" s="9"/>
      <c r="D3" s="9"/>
      <c r="E3" s="9"/>
      <c r="F3" s="40"/>
      <c r="G3" s="85"/>
      <c r="H3" s="40"/>
      <c r="I3" s="40"/>
      <c r="J3" s="40"/>
      <c r="K3" s="9"/>
      <c r="L3" s="9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7.5" customHeight="1" thickBot="1">
      <c r="A4" s="8"/>
      <c r="B4" s="7"/>
      <c r="C4" s="7"/>
      <c r="D4" s="7"/>
      <c r="E4" s="7"/>
      <c r="F4" s="40"/>
      <c r="G4" s="40"/>
      <c r="H4" s="40"/>
      <c r="I4" s="40"/>
      <c r="J4" s="40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37" t="s">
        <v>69</v>
      </c>
      <c r="E5" s="7"/>
      <c r="F5" s="144"/>
      <c r="G5" s="144"/>
      <c r="H5" s="145"/>
      <c r="I5" s="146"/>
      <c r="J5" s="40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163</v>
      </c>
      <c r="C6" s="19" t="s">
        <v>70</v>
      </c>
      <c r="D6" s="20"/>
      <c r="E6" s="7"/>
      <c r="F6" s="141"/>
      <c r="G6" s="40"/>
      <c r="H6" s="140"/>
      <c r="I6" s="141"/>
      <c r="J6" s="4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7" t="s">
        <v>121</v>
      </c>
      <c r="C7" s="126"/>
      <c r="D7" s="20"/>
      <c r="E7" s="7"/>
      <c r="F7" s="141"/>
      <c r="G7" s="40"/>
      <c r="H7" s="140"/>
      <c r="I7" s="141"/>
      <c r="J7" s="4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27" t="s">
        <v>122</v>
      </c>
      <c r="C8" s="126"/>
      <c r="D8" s="20"/>
      <c r="E8" s="7"/>
      <c r="F8" s="141"/>
      <c r="G8" s="40"/>
      <c r="H8" s="142"/>
      <c r="I8" s="141"/>
      <c r="J8" s="4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" thickBot="1">
      <c r="A9" s="8"/>
      <c r="B9" s="21" t="s">
        <v>120</v>
      </c>
      <c r="C9" s="22" t="s">
        <v>75</v>
      </c>
      <c r="D9" s="23"/>
      <c r="E9" s="7"/>
      <c r="F9" s="141"/>
      <c r="G9" s="40"/>
      <c r="H9" s="140"/>
      <c r="I9" s="141"/>
      <c r="J9" s="4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 thickTop="1">
      <c r="A10" s="8"/>
      <c r="B10" s="10"/>
      <c r="C10" s="38"/>
      <c r="D10" s="39"/>
      <c r="E10" s="7"/>
      <c r="F10" s="147"/>
      <c r="G10" s="148"/>
      <c r="H10" s="148"/>
      <c r="I10" s="144"/>
      <c r="J10" s="40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49"/>
      <c r="C11" s="150"/>
      <c r="D11" s="151"/>
      <c r="E11" s="7"/>
      <c r="F11" s="40"/>
      <c r="G11" s="40"/>
      <c r="H11" s="40"/>
      <c r="I11" s="40"/>
      <c r="J11" s="40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" thickBot="1">
      <c r="A12" s="8"/>
      <c r="B12" s="40"/>
      <c r="C12" s="42"/>
      <c r="D12" s="152"/>
      <c r="E12" s="7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40"/>
      <c r="C13" s="42"/>
      <c r="D13" s="152"/>
      <c r="E13" s="7"/>
      <c r="F13" s="8"/>
      <c r="G13" s="52" t="s">
        <v>87</v>
      </c>
      <c r="H13" s="53"/>
      <c r="I13" s="49"/>
      <c r="J13" s="49"/>
      <c r="K13" s="49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40"/>
      <c r="C14" s="42"/>
      <c r="D14" s="152"/>
      <c r="E14" s="7"/>
      <c r="F14" s="8"/>
      <c r="G14" s="54" t="s">
        <v>116</v>
      </c>
      <c r="H14" s="55"/>
      <c r="I14" s="49"/>
      <c r="J14" s="49"/>
      <c r="K14" s="49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10"/>
      <c r="C15" s="38"/>
      <c r="D15" s="39"/>
      <c r="E15" s="10"/>
      <c r="F15" s="7"/>
      <c r="G15" s="56" t="s">
        <v>117</v>
      </c>
      <c r="H15" s="57"/>
      <c r="I15" s="51"/>
      <c r="J15" s="51"/>
      <c r="K15" s="49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>
      <c r="A16" s="8"/>
      <c r="B16" s="10"/>
      <c r="C16" s="38"/>
      <c r="D16" s="39"/>
      <c r="E16" s="40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>
      <c r="A17" s="8"/>
      <c r="B17" s="10"/>
      <c r="C17" s="38"/>
      <c r="D17" s="39"/>
      <c r="E17" s="40"/>
      <c r="F17" s="7"/>
      <c r="G17" s="10" t="s">
        <v>123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>
      <c r="A18" s="8"/>
      <c r="B18" s="40"/>
      <c r="C18" s="42"/>
      <c r="D18" s="43"/>
      <c r="E18" s="40"/>
      <c r="F18" s="7"/>
      <c r="G18" s="10" t="s">
        <v>124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40"/>
      <c r="C19" s="42"/>
      <c r="D19" s="43"/>
      <c r="E19" s="40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>
      <c r="A20" s="8"/>
      <c r="B20" s="40"/>
      <c r="C20" s="42"/>
      <c r="D20" s="43"/>
      <c r="E20" s="40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>
      <c r="A21" s="8"/>
      <c r="B21" s="40"/>
      <c r="C21" s="42"/>
      <c r="D21" s="43"/>
      <c r="E21" s="40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>
      <c r="A22" s="8"/>
      <c r="B22" s="40"/>
      <c r="C22" s="42"/>
      <c r="D22" s="43"/>
      <c r="E22" s="40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>
      <c r="A23" s="8"/>
      <c r="B23" s="40"/>
      <c r="C23" s="42"/>
      <c r="D23" s="43"/>
      <c r="E23" s="40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B24" s="40"/>
      <c r="C24" s="42"/>
      <c r="D24" s="43"/>
      <c r="E24" s="40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>
      <c r="A25" s="8"/>
      <c r="B25" s="40"/>
      <c r="C25" s="42"/>
      <c r="D25" s="43"/>
      <c r="E25" s="40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>
      <c r="A26" s="8"/>
      <c r="B26" s="40"/>
      <c r="C26" s="42"/>
      <c r="D26" s="43"/>
      <c r="E26" s="40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>
      <c r="A27" s="8"/>
      <c r="B27" s="40"/>
      <c r="C27" s="42"/>
      <c r="D27" s="43"/>
      <c r="E27" s="40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40"/>
      <c r="C28" s="44"/>
      <c r="D28" s="40"/>
      <c r="E28" s="40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40"/>
      <c r="C29" s="44"/>
      <c r="D29" s="40"/>
      <c r="E29" s="40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7"/>
      <c r="C30" s="14"/>
      <c r="D30" s="7"/>
      <c r="E30" s="7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2:99" ht="14.25"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2:99" ht="14.25"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.25">
      <c r="B33" s="1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.25">
      <c r="B34" s="1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.25">
      <c r="B35" s="1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.25">
      <c r="B36" s="1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.25">
      <c r="B37" s="1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.25">
      <c r="B38" s="1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.25">
      <c r="B39" s="1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N29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17.375" style="0" customWidth="1"/>
    <col min="3" max="3" width="10.75390625" style="0" customWidth="1"/>
    <col min="4" max="4" width="10.875" style="0" customWidth="1"/>
    <col min="6" max="6" width="6.875" style="0" customWidth="1"/>
    <col min="7" max="7" width="32.125" style="0" customWidth="1"/>
    <col min="8" max="8" width="29.125" style="0" customWidth="1"/>
    <col min="9" max="9" width="16.875" style="0" customWidth="1"/>
  </cols>
  <sheetData>
    <row r="1" spans="1:14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14" ht="14.25">
      <c r="A2" s="7"/>
      <c r="B2" s="63" t="s">
        <v>98</v>
      </c>
      <c r="C2" s="36"/>
      <c r="D2" s="36"/>
      <c r="E2" s="7"/>
      <c r="F2" s="79" t="s">
        <v>99</v>
      </c>
      <c r="G2" s="80"/>
      <c r="H2" s="81"/>
      <c r="I2" s="82"/>
      <c r="J2" s="7"/>
      <c r="K2" s="7"/>
      <c r="L2" s="7"/>
      <c r="M2" s="5"/>
      <c r="N2" s="5"/>
    </row>
    <row r="3" spans="1:14" ht="15" thickBot="1">
      <c r="A3" s="7"/>
      <c r="B3" s="83"/>
      <c r="C3" s="84"/>
      <c r="D3" s="84"/>
      <c r="E3" s="9"/>
      <c r="F3" s="85"/>
      <c r="G3" s="86"/>
      <c r="H3" s="87"/>
      <c r="I3" s="40"/>
      <c r="J3" s="7"/>
      <c r="K3" s="7"/>
      <c r="L3" s="7"/>
      <c r="M3" s="5"/>
      <c r="N3" s="5"/>
    </row>
    <row r="4" spans="1:14" ht="6.75" customHeight="1" thickBot="1" thickTop="1">
      <c r="A4" s="7"/>
      <c r="B4" s="62"/>
      <c r="C4" s="7"/>
      <c r="D4" s="7"/>
      <c r="E4" s="7"/>
      <c r="F4" s="90"/>
      <c r="G4" s="91"/>
      <c r="H4" s="92"/>
      <c r="I4" s="93"/>
      <c r="J4" s="7"/>
      <c r="K4" s="7"/>
      <c r="L4" s="7"/>
      <c r="M4" s="5"/>
      <c r="N4" s="5"/>
    </row>
    <row r="5" spans="1:14" ht="15" thickTop="1">
      <c r="A5" s="7"/>
      <c r="B5" s="64" t="s">
        <v>58</v>
      </c>
      <c r="C5" s="65" t="s">
        <v>56</v>
      </c>
      <c r="D5" s="66" t="s">
        <v>57</v>
      </c>
      <c r="E5" s="7"/>
      <c r="F5" s="68" t="s">
        <v>63</v>
      </c>
      <c r="G5" s="88" t="s">
        <v>64</v>
      </c>
      <c r="H5" s="88" t="s">
        <v>65</v>
      </c>
      <c r="I5" s="89" t="s">
        <v>66</v>
      </c>
      <c r="J5" s="7"/>
      <c r="K5" s="7"/>
      <c r="L5" s="7"/>
      <c r="M5" s="5"/>
      <c r="N5" s="5"/>
    </row>
    <row r="6" spans="1:14" ht="14.25">
      <c r="A6" s="7"/>
      <c r="B6" s="31" t="s">
        <v>62</v>
      </c>
      <c r="C6" s="25">
        <v>22.01</v>
      </c>
      <c r="D6" s="67">
        <v>30</v>
      </c>
      <c r="E6" s="7"/>
      <c r="F6" s="124">
        <v>3</v>
      </c>
      <c r="G6" s="74" t="s">
        <v>188</v>
      </c>
      <c r="H6" s="25" t="e">
        <f>('2014-ÚČ'!I16+'2013-ÚČ'!I16+'2012-ÚČ'!I16)/3</f>
        <v>#DIV/0!</v>
      </c>
      <c r="I6" s="75" t="e">
        <f>IF(H6&lt;6.01,B10,IF(H6&lt;9.01,B9,IF(H6&lt;14.01,B8,IF(H6&gt;22,B6,B7))))</f>
        <v>#DIV/0!</v>
      </c>
      <c r="J6" s="7"/>
      <c r="K6" s="7"/>
      <c r="L6" s="7"/>
      <c r="M6" s="5"/>
      <c r="N6" s="5"/>
    </row>
    <row r="7" spans="1:14" ht="14.25">
      <c r="A7" s="7"/>
      <c r="B7" s="31" t="s">
        <v>61</v>
      </c>
      <c r="C7" s="25">
        <v>14.01</v>
      </c>
      <c r="D7" s="67">
        <v>22</v>
      </c>
      <c r="E7" s="7"/>
      <c r="F7" s="31">
        <v>3</v>
      </c>
      <c r="G7" s="74" t="s">
        <v>164</v>
      </c>
      <c r="H7" s="25" t="e">
        <f>('2013-ÚČ'!I16+'2012-ÚČ'!I16+'2011-ÚČ'!I16)/3</f>
        <v>#DIV/0!</v>
      </c>
      <c r="I7" s="75" t="e">
        <f>IF(H7&lt;6.01,B10,IF(H7&lt;9.01,B9,IF(H7&lt;14.01,B8,IF(H7&gt;22,B6,B7))))</f>
        <v>#DIV/0!</v>
      </c>
      <c r="J7" s="7"/>
      <c r="K7" s="7"/>
      <c r="L7" s="7"/>
      <c r="M7" s="5"/>
      <c r="N7" s="5"/>
    </row>
    <row r="8" spans="1:14" ht="14.25">
      <c r="A8" s="7"/>
      <c r="B8" s="31" t="s">
        <v>60</v>
      </c>
      <c r="C8" s="25">
        <v>9.01</v>
      </c>
      <c r="D8" s="67">
        <v>14</v>
      </c>
      <c r="E8" s="7"/>
      <c r="F8" s="124">
        <v>2</v>
      </c>
      <c r="G8" s="74" t="s">
        <v>189</v>
      </c>
      <c r="H8" s="25" t="e">
        <f>('2014-ÚČ'!I16+'2013-ÚČ'!I16)/2</f>
        <v>#DIV/0!</v>
      </c>
      <c r="I8" s="75" t="e">
        <f>IF(H8&lt;6.01,B10,IF(H8&lt;9.01,B9,IF(H8&lt;14.01,B8,IF(H8&gt;22,B6,B7))))</f>
        <v>#DIV/0!</v>
      </c>
      <c r="J8" s="7"/>
      <c r="K8" s="7"/>
      <c r="L8" s="7"/>
      <c r="M8" s="5"/>
      <c r="N8" s="5"/>
    </row>
    <row r="9" spans="1:14" ht="14.25">
      <c r="A9" s="7"/>
      <c r="B9" s="68" t="s">
        <v>187</v>
      </c>
      <c r="C9" s="69">
        <v>6.01</v>
      </c>
      <c r="D9" s="70">
        <v>9</v>
      </c>
      <c r="E9" s="7"/>
      <c r="F9" s="31">
        <v>2</v>
      </c>
      <c r="G9" s="74" t="s">
        <v>190</v>
      </c>
      <c r="H9" s="25" t="e">
        <f>('2013-ÚČ'!I16+'2012-ÚČ'!I16)/2</f>
        <v>#DIV/0!</v>
      </c>
      <c r="I9" s="75" t="e">
        <f>IF(H9&lt;6.01,B10,IF(H9&lt;9.01,B9,IF(H9&lt;14.01,B8,IF(H9&gt;22,B6,B7))))</f>
        <v>#DIV/0!</v>
      </c>
      <c r="J9" s="7"/>
      <c r="K9" s="7"/>
      <c r="L9" s="7"/>
      <c r="M9" s="5"/>
      <c r="N9" s="5"/>
    </row>
    <row r="10" spans="1:14" ht="15" thickBot="1">
      <c r="A10" s="7"/>
      <c r="B10" s="71" t="s">
        <v>59</v>
      </c>
      <c r="C10" s="72">
        <v>3</v>
      </c>
      <c r="D10" s="73">
        <v>6</v>
      </c>
      <c r="E10" s="7"/>
      <c r="F10" s="125">
        <v>3</v>
      </c>
      <c r="G10" s="123" t="s">
        <v>191</v>
      </c>
      <c r="H10" s="25" t="e">
        <f>('2014-DE'!I16+'2013-DE'!I16+'2012-DE'!I16)/3</f>
        <v>#DIV/0!</v>
      </c>
      <c r="I10" s="75" t="e">
        <f>IF(H10&lt;6.01,B10,IF(H10&lt;9.01,B9,IF(H10&lt;14.01,B8,IF(H10&gt;22,B6,B7))))</f>
        <v>#DIV/0!</v>
      </c>
      <c r="J10" s="7"/>
      <c r="K10" s="7"/>
      <c r="L10" s="7"/>
      <c r="M10" s="5"/>
      <c r="N10" s="5"/>
    </row>
    <row r="11" spans="1:14" ht="15" thickTop="1">
      <c r="A11" s="7"/>
      <c r="B11" s="7"/>
      <c r="C11" s="7"/>
      <c r="D11" s="7"/>
      <c r="E11" s="7"/>
      <c r="F11" s="31">
        <v>3</v>
      </c>
      <c r="G11" s="74" t="s">
        <v>165</v>
      </c>
      <c r="H11" s="25" t="e">
        <f>('2013-DE'!I16+'2012-DE'!I16+'2011-DE'!I16)/3</f>
        <v>#DIV/0!</v>
      </c>
      <c r="I11" s="75" t="e">
        <f>IF(H11&lt;6.01,B10,IF(H11&lt;9.01,B9,IF(H11&lt;14.01,B8,IF(H11&gt;22,B6,B7))))</f>
        <v>#DIV/0!</v>
      </c>
      <c r="J11" s="7"/>
      <c r="K11" s="7"/>
      <c r="L11" s="7"/>
      <c r="M11" s="5"/>
      <c r="N11" s="5"/>
    </row>
    <row r="12" spans="1:14" ht="14.25">
      <c r="A12" s="7"/>
      <c r="B12" s="7"/>
      <c r="C12" s="7"/>
      <c r="D12" s="7"/>
      <c r="E12" s="7"/>
      <c r="F12" s="125">
        <v>2</v>
      </c>
      <c r="G12" s="123" t="s">
        <v>192</v>
      </c>
      <c r="H12" s="25" t="e">
        <f>('2014-DE'!I16+'2013-DE'!I16)/2</f>
        <v>#DIV/0!</v>
      </c>
      <c r="I12" s="75" t="e">
        <f>IF(H12&lt;6.01,B10,IF(H12&lt;9.01,B9,IF(H12&lt;14.01,B8,IF(H12&gt;22,B6,B7))))</f>
        <v>#DIV/0!</v>
      </c>
      <c r="J12" s="7"/>
      <c r="K12" s="7"/>
      <c r="L12" s="7"/>
      <c r="M12" s="5"/>
      <c r="N12" s="5"/>
    </row>
    <row r="13" spans="1:14" ht="14.25">
      <c r="A13" s="7"/>
      <c r="B13" s="8"/>
      <c r="C13" s="8"/>
      <c r="D13" s="8"/>
      <c r="E13" s="7"/>
      <c r="F13" s="31">
        <v>2</v>
      </c>
      <c r="G13" s="74" t="s">
        <v>193</v>
      </c>
      <c r="H13" s="25" t="e">
        <f>('2013-DE'!I16+'2012-DE'!I16)/2</f>
        <v>#DIV/0!</v>
      </c>
      <c r="I13" s="75" t="e">
        <f>IF(H13&lt;6.01,B10,IF(H13&lt;9.01,B9,IF(H13&lt;14.01,B8,IF(H13&gt;22,B6,B7))))</f>
        <v>#DIV/0!</v>
      </c>
      <c r="J13" s="7"/>
      <c r="K13" s="7"/>
      <c r="L13" s="7"/>
      <c r="M13" s="5"/>
      <c r="N13" s="5"/>
    </row>
    <row r="14" spans="1:14" ht="14.25">
      <c r="A14" s="7"/>
      <c r="B14" s="7"/>
      <c r="C14" s="7"/>
      <c r="D14" s="7"/>
      <c r="E14" s="7"/>
      <c r="F14" s="125">
        <v>3</v>
      </c>
      <c r="G14" s="123" t="s">
        <v>194</v>
      </c>
      <c r="H14" s="25" t="e">
        <f>('2014-ÚČ'!I16+'2013-ÚČ'!I16+'2012-DE'!I16)/3</f>
        <v>#DIV/0!</v>
      </c>
      <c r="I14" s="75" t="e">
        <f>IF(H14&lt;6.01,B10,IF(H14&lt;9.01,B9,IF(H14&lt;14.01,B8,IF(H14&gt;22,B6,B7))))</f>
        <v>#DIV/0!</v>
      </c>
      <c r="J14" s="7"/>
      <c r="K14" s="7"/>
      <c r="L14" s="7"/>
      <c r="M14" s="5"/>
      <c r="N14" s="5"/>
    </row>
    <row r="15" spans="1:14" ht="14.25">
      <c r="A15" s="7"/>
      <c r="B15" s="7"/>
      <c r="C15" s="7"/>
      <c r="D15" s="7"/>
      <c r="E15" s="7"/>
      <c r="F15" s="31">
        <v>3</v>
      </c>
      <c r="G15" s="74" t="s">
        <v>166</v>
      </c>
      <c r="H15" s="25" t="e">
        <f>('2013-ÚČ'!I16+'2012-ÚČ'!I16+'2011-DE'!I16)/3</f>
        <v>#DIV/0!</v>
      </c>
      <c r="I15" s="75" t="e">
        <f>IF(H15&lt;6.01,B10,IF(H15&lt;9.01,B9,IF(H15&lt;14.01,B8,IF(H15&gt;22,B6,B7))))</f>
        <v>#DIV/0!</v>
      </c>
      <c r="J15" s="7"/>
      <c r="K15" s="7"/>
      <c r="L15" s="7"/>
      <c r="M15" s="5"/>
      <c r="N15" s="5"/>
    </row>
    <row r="16" spans="1:14" ht="14.25">
      <c r="A16" s="7"/>
      <c r="B16" s="7"/>
      <c r="C16" s="7"/>
      <c r="D16" s="7"/>
      <c r="E16" s="7"/>
      <c r="F16" s="125">
        <v>3</v>
      </c>
      <c r="G16" s="123" t="s">
        <v>195</v>
      </c>
      <c r="H16" s="25" t="e">
        <f>('2014-ÚČ'!I16+'2013-DE'!I16+'2012-DE'!I16)/3</f>
        <v>#DIV/0!</v>
      </c>
      <c r="I16" s="75" t="e">
        <f>IF(H16&lt;6.01,B10,IF(H16&lt;9.01,B9,IF(H16&lt;14.01,B8,IF(H16&gt;22,B6,B7))))</f>
        <v>#DIV/0!</v>
      </c>
      <c r="J16" s="7"/>
      <c r="K16" s="7"/>
      <c r="L16" s="7"/>
      <c r="M16" s="5"/>
      <c r="N16" s="5"/>
    </row>
    <row r="17" spans="1:14" ht="14.25">
      <c r="A17" s="7"/>
      <c r="B17" s="7"/>
      <c r="C17" s="7"/>
      <c r="D17" s="7"/>
      <c r="E17" s="7"/>
      <c r="F17" s="31">
        <v>3</v>
      </c>
      <c r="G17" s="74" t="s">
        <v>167</v>
      </c>
      <c r="H17" s="25" t="e">
        <f>('2013-ÚČ'!I16+'2012-DE'!I16+'2011-DE'!I16)/3</f>
        <v>#DIV/0!</v>
      </c>
      <c r="I17" s="75" t="e">
        <f>IF(H17&lt;6.01,B10,IF(H17&lt;9.01,B9,IF(H17&lt;14.01,B8,IF(H17&gt;22,B6,B7))))</f>
        <v>#DIV/0!</v>
      </c>
      <c r="J17" s="7"/>
      <c r="K17" s="7"/>
      <c r="L17" s="7"/>
      <c r="M17" s="5"/>
      <c r="N17" s="5"/>
    </row>
    <row r="18" spans="1:14" ht="14.25">
      <c r="A18" s="7"/>
      <c r="B18" s="7"/>
      <c r="C18" s="7"/>
      <c r="D18" s="7"/>
      <c r="E18" s="7"/>
      <c r="F18" s="125">
        <v>2</v>
      </c>
      <c r="G18" s="123" t="s">
        <v>196</v>
      </c>
      <c r="H18" s="25" t="e">
        <f>('2014-ÚČ'!I16+'2013-DE'!I16)/2</f>
        <v>#DIV/0!</v>
      </c>
      <c r="I18" s="75" t="e">
        <f>IF(H18&lt;6.01,B10,IF(H18&lt;9.01,B9,IF(H18&lt;14.01,B8,IF(H18&gt;22,B6,B7))))</f>
        <v>#DIV/0!</v>
      </c>
      <c r="J18" s="7"/>
      <c r="K18" s="7"/>
      <c r="L18" s="7"/>
      <c r="M18" s="5"/>
      <c r="N18" s="5"/>
    </row>
    <row r="19" spans="1:14" ht="15" thickBot="1">
      <c r="A19" s="7"/>
      <c r="B19" s="7"/>
      <c r="C19" s="7"/>
      <c r="D19" s="7"/>
      <c r="E19" s="7"/>
      <c r="F19" s="76">
        <v>2</v>
      </c>
      <c r="G19" s="77" t="s">
        <v>168</v>
      </c>
      <c r="H19" s="78" t="e">
        <f>('2013-ÚČ'!I16+'2012-DE'!I16)/2</f>
        <v>#DIV/0!</v>
      </c>
      <c r="I19" s="48" t="e">
        <f>IF(H19&lt;6.01,B10,IF(H19&lt;9.01,B9,IF(H19&lt;14.01,B8,IF(H19&gt;22,B6,B7))))</f>
        <v>#DIV/0!</v>
      </c>
      <c r="J19" s="7"/>
      <c r="K19" s="7"/>
      <c r="L19" s="7"/>
      <c r="M19" s="5"/>
      <c r="N19" s="5"/>
    </row>
    <row r="20" spans="1:14" ht="15" thickTop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5"/>
      <c r="N20" s="5"/>
    </row>
    <row r="21" spans="1:14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"/>
      <c r="N21" s="5"/>
    </row>
    <row r="22" spans="1:14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"/>
      <c r="N22" s="5"/>
    </row>
    <row r="23" spans="1:14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"/>
      <c r="N23" s="5"/>
    </row>
    <row r="24" spans="1:14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"/>
      <c r="N24" s="5"/>
    </row>
    <row r="25" spans="1:14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"/>
      <c r="N25" s="5"/>
    </row>
    <row r="26" spans="1:14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5"/>
      <c r="N26" s="5"/>
    </row>
    <row r="27" spans="1:14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</row>
    <row r="28" spans="1:14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/>
      <c r="N28" s="5"/>
    </row>
    <row r="29" spans="1:14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</sheetPr>
  <dimension ref="A1:CU3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9.875" style="0" customWidth="1"/>
    <col min="3" max="3" width="8.75390625" style="0" customWidth="1"/>
    <col min="4" max="4" width="12.75390625" style="0" customWidth="1"/>
    <col min="6" max="6" width="4.00390625" style="0" customWidth="1"/>
    <col min="7" max="7" width="45.75390625" style="0" customWidth="1"/>
    <col min="8" max="9" width="12.75390625" style="0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99" ht="14.25">
      <c r="A2" s="8"/>
      <c r="B2" s="36" t="s">
        <v>180</v>
      </c>
      <c r="C2" s="12"/>
      <c r="D2" s="12"/>
      <c r="E2" s="7"/>
      <c r="F2" s="13"/>
      <c r="G2" s="36" t="s">
        <v>181</v>
      </c>
      <c r="H2" s="13"/>
      <c r="I2" s="13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5" thickBot="1">
      <c r="A3" s="11"/>
      <c r="B3" s="84"/>
      <c r="C3" s="94"/>
      <c r="D3" s="94"/>
      <c r="E3" s="9"/>
      <c r="F3" s="9"/>
      <c r="G3" s="84"/>
      <c r="H3" s="9"/>
      <c r="I3" s="9"/>
      <c r="J3" s="9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6.7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17" t="s">
        <v>29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50</v>
      </c>
      <c r="C6" s="19" t="s">
        <v>16</v>
      </c>
      <c r="D6" s="20"/>
      <c r="E6" s="7"/>
      <c r="F6" s="31">
        <v>1</v>
      </c>
      <c r="G6" s="24" t="s">
        <v>20</v>
      </c>
      <c r="H6" s="25" t="e">
        <f>((D38+D37)/D6)*100</f>
        <v>#DIV/0!</v>
      </c>
      <c r="I6" s="32">
        <f>IF(D6=0,0,IF((H6)&lt;=0,0,IF(H6&lt;1.5,1,IF(H6&gt;3,3,2))))</f>
        <v>0</v>
      </c>
      <c r="J6" s="10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8" t="s">
        <v>177</v>
      </c>
      <c r="C7" s="19" t="s">
        <v>178</v>
      </c>
      <c r="D7" s="20"/>
      <c r="E7" s="7"/>
      <c r="F7" s="31">
        <v>2</v>
      </c>
      <c r="G7" s="24" t="s">
        <v>49</v>
      </c>
      <c r="H7" s="25" t="e">
        <f>((D15+D16+D17)/D6)*100</f>
        <v>#DIV/0!</v>
      </c>
      <c r="I7" s="32">
        <f>IF(D6=0,0,IF((H7)&lt;=0,0,IF(H7&lt;2,1,IF(H7&gt;8,3,2))))</f>
        <v>0</v>
      </c>
      <c r="J7" s="10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</v>
      </c>
      <c r="C8" s="19" t="s">
        <v>18</v>
      </c>
      <c r="D8" s="20"/>
      <c r="E8" s="7"/>
      <c r="F8" s="31">
        <v>3</v>
      </c>
      <c r="G8" s="24" t="s">
        <v>25</v>
      </c>
      <c r="H8" s="25" t="e">
        <f>(D34/(D31+D33))*100</f>
        <v>#DIV/0!</v>
      </c>
      <c r="I8" s="32">
        <f>IF((D31+D33)&lt;=0,1,IF(H8&lt;15,1,IF(H8&gt;30,3,2)))</f>
        <v>1</v>
      </c>
      <c r="J8" s="10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11</v>
      </c>
      <c r="C9" s="19" t="s">
        <v>19</v>
      </c>
      <c r="D9" s="20"/>
      <c r="E9" s="7"/>
      <c r="F9" s="31">
        <v>4</v>
      </c>
      <c r="G9" s="24" t="s">
        <v>24</v>
      </c>
      <c r="H9" s="25" t="e">
        <f>((D40+D35+D36)/(D30+D32))*100</f>
        <v>#DIV/0!</v>
      </c>
      <c r="I9" s="32">
        <f>IF(D40+D36+D35&lt;=0,0,IF(D30+D32=0,0,IF(H9&lt;6,1,IF(H9&gt;15,3,2))))</f>
        <v>0</v>
      </c>
      <c r="J9" s="10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8" t="s">
        <v>12</v>
      </c>
      <c r="C10" s="19" t="s">
        <v>107</v>
      </c>
      <c r="D10" s="20"/>
      <c r="E10" s="7"/>
      <c r="F10" s="31">
        <v>5</v>
      </c>
      <c r="G10" s="24" t="s">
        <v>26</v>
      </c>
      <c r="H10" s="25" t="e">
        <f>((D18-D20-D22-D19)/D14)*100</f>
        <v>#DIV/0!</v>
      </c>
      <c r="I10" s="32" t="e">
        <f>IF((H10)&gt;=100,0,IF(H10&lt;55,3,IF(H10&gt;70,1,2)))</f>
        <v>#DIV/0!</v>
      </c>
      <c r="J10" s="10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15</v>
      </c>
      <c r="C11" s="19" t="s">
        <v>108</v>
      </c>
      <c r="D11" s="20"/>
      <c r="E11" s="7"/>
      <c r="F11" s="31">
        <v>6</v>
      </c>
      <c r="G11" s="24" t="s">
        <v>21</v>
      </c>
      <c r="H11" s="25" t="e">
        <f>(D38+D37)/D39</f>
        <v>#DIV/0!</v>
      </c>
      <c r="I11" s="32">
        <f>IF(D39=0,3,IF(H11&lt;=0,0,IF(H11&lt;1.1,1,IF(H11&gt;2.1,3,2))))</f>
        <v>3</v>
      </c>
      <c r="J11" s="10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13</v>
      </c>
      <c r="C12" s="19" t="s">
        <v>109</v>
      </c>
      <c r="D12" s="20"/>
      <c r="E12" s="7"/>
      <c r="F12" s="31">
        <v>7</v>
      </c>
      <c r="G12" s="24" t="s">
        <v>23</v>
      </c>
      <c r="H12" s="25" t="e">
        <f>(D18-D20-D22-D19-D12)/(D40+D35+D36)</f>
        <v>#DIV/0!</v>
      </c>
      <c r="I12" s="32">
        <f>IF((D40+D35+D36)&lt;=0,0,IF(H12&lt;5,3,IF(H12&gt;7,1,2)))</f>
        <v>0</v>
      </c>
      <c r="J12" s="10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8</v>
      </c>
      <c r="C13" s="19" t="s">
        <v>110</v>
      </c>
      <c r="D13" s="20"/>
      <c r="E13" s="7"/>
      <c r="F13" s="31">
        <v>8</v>
      </c>
      <c r="G13" s="24" t="s">
        <v>22</v>
      </c>
      <c r="H13" s="25" t="e">
        <f>(D8+D13-D21-D23-D24-D25-D20)/D9</f>
        <v>#DIV/0!</v>
      </c>
      <c r="I13" s="32">
        <f>IF((D9)&lt;=0,1,IF(H13&lt;0.5,1,IF(H13&gt;0.7,3,2)))</f>
        <v>1</v>
      </c>
      <c r="J13" s="10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3</v>
      </c>
      <c r="C14" s="19" t="s">
        <v>111</v>
      </c>
      <c r="D14" s="20"/>
      <c r="E14" s="7"/>
      <c r="F14" s="31">
        <v>9</v>
      </c>
      <c r="G14" s="24" t="s">
        <v>182</v>
      </c>
      <c r="H14" s="25" t="e">
        <f>(D10-D11+D12)/(D21-D22+D23+D24)</f>
        <v>#DIV/0!</v>
      </c>
      <c r="I14" s="32">
        <f>IF(AND((D10-D11+D12)=0,(D21-D22+D23+D24)=0),1,IF((D21-D22+D23+D24)&lt;=0,3,IF(H14&lt;1,1,IF(H14&gt;1.5,3,2))))</f>
        <v>1</v>
      </c>
      <c r="J14" s="10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>
      <c r="A15" s="8"/>
      <c r="B15" s="18" t="s">
        <v>0</v>
      </c>
      <c r="C15" s="19" t="s">
        <v>144</v>
      </c>
      <c r="D15" s="20"/>
      <c r="E15" s="7"/>
      <c r="F15" s="31">
        <v>10</v>
      </c>
      <c r="G15" s="24" t="s">
        <v>183</v>
      </c>
      <c r="H15" s="25" t="e">
        <f>((D7-'2013-ÚČ'!D7+D35)/'2013-ÚČ'!D7)*100</f>
        <v>#DIV/0!</v>
      </c>
      <c r="I15" s="32">
        <f>IF(AND(D7=0,D35=0,'2013-ÚČ'!D7=0),0,IF('2013-ÚČ'!D7=0,3,IF(H15&lt;=0,0,IF(H15&lt;2.51,1,IF(H15&gt;5,3,2)))))</f>
        <v>0</v>
      </c>
      <c r="J15" s="10"/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5.75" thickBot="1">
      <c r="A16" s="8"/>
      <c r="B16" s="18" t="s">
        <v>1</v>
      </c>
      <c r="C16" s="19" t="s">
        <v>145</v>
      </c>
      <c r="D16" s="20"/>
      <c r="E16" s="7"/>
      <c r="F16" s="33" t="s">
        <v>55</v>
      </c>
      <c r="G16" s="34" t="s">
        <v>184</v>
      </c>
      <c r="H16" s="34"/>
      <c r="I16" s="35" t="e">
        <f>SUM(I6:I15)</f>
        <v>#DIV/0!</v>
      </c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5" thickTop="1">
      <c r="A17" s="8"/>
      <c r="B17" s="18" t="s">
        <v>2</v>
      </c>
      <c r="C17" s="19" t="s">
        <v>133</v>
      </c>
      <c r="D17" s="20"/>
      <c r="E17" s="7"/>
      <c r="F17" s="7"/>
      <c r="G17" s="7"/>
      <c r="H17" s="7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>
      <c r="A18" s="8"/>
      <c r="B18" s="18" t="s">
        <v>4</v>
      </c>
      <c r="C18" s="19" t="s">
        <v>147</v>
      </c>
      <c r="D18" s="20"/>
      <c r="E18" s="7"/>
      <c r="F18" s="7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5</v>
      </c>
      <c r="C19" s="19" t="s">
        <v>173</v>
      </c>
      <c r="D19" s="20"/>
      <c r="E19" s="7"/>
      <c r="F19" s="7"/>
      <c r="G19" s="7"/>
      <c r="H19" s="7"/>
      <c r="I19" s="7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>
      <c r="A20" s="8"/>
      <c r="B20" s="18" t="s">
        <v>14</v>
      </c>
      <c r="C20" s="19" t="s">
        <v>52</v>
      </c>
      <c r="D20" s="20"/>
      <c r="E20" s="7"/>
      <c r="F20" s="7"/>
      <c r="G20" s="7"/>
      <c r="H20" s="7"/>
      <c r="I20" s="134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>
      <c r="A21" s="8"/>
      <c r="B21" s="18" t="s">
        <v>9</v>
      </c>
      <c r="C21" s="19" t="s">
        <v>174</v>
      </c>
      <c r="D21" s="20"/>
      <c r="E21" s="7"/>
      <c r="F21" s="7"/>
      <c r="G21" s="7"/>
      <c r="H21" s="7"/>
      <c r="I21" s="134"/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>
      <c r="A22" s="8"/>
      <c r="B22" s="18" t="s">
        <v>14</v>
      </c>
      <c r="C22" s="19" t="s">
        <v>175</v>
      </c>
      <c r="D22" s="20"/>
      <c r="E22" s="7"/>
      <c r="F22" s="7"/>
      <c r="G22" s="7"/>
      <c r="H22" s="133"/>
      <c r="I22" s="7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>
      <c r="A23" s="8"/>
      <c r="B23" s="18" t="s">
        <v>137</v>
      </c>
      <c r="C23" s="19" t="s">
        <v>150</v>
      </c>
      <c r="D23" s="20"/>
      <c r="E23" s="7"/>
      <c r="F23" s="7"/>
      <c r="G23" s="7"/>
      <c r="H23" s="7"/>
      <c r="I23" s="7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B24" s="18" t="s">
        <v>10</v>
      </c>
      <c r="C24" s="19" t="s">
        <v>151</v>
      </c>
      <c r="D24" s="20"/>
      <c r="E24" s="7"/>
      <c r="F24" s="7"/>
      <c r="G24" s="7"/>
      <c r="H24" s="7"/>
      <c r="I24" s="7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21" t="s">
        <v>8</v>
      </c>
      <c r="C25" s="22" t="s">
        <v>176</v>
      </c>
      <c r="D25" s="23"/>
      <c r="E25" s="7"/>
      <c r="F25" s="7"/>
      <c r="G25" s="7"/>
      <c r="H25" s="7"/>
      <c r="I25" s="7"/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Top="1">
      <c r="A26" s="8"/>
      <c r="B26" s="7"/>
      <c r="C26" s="7"/>
      <c r="D26" s="7"/>
      <c r="E26" s="7"/>
      <c r="F26" s="7"/>
      <c r="G26" s="7"/>
      <c r="H26" s="7"/>
      <c r="I26" s="7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>
      <c r="A27" s="8"/>
      <c r="B27" s="36" t="s">
        <v>179</v>
      </c>
      <c r="C27" s="13"/>
      <c r="D27" s="13"/>
      <c r="E27" s="7"/>
      <c r="F27" s="7"/>
      <c r="G27" s="7"/>
      <c r="H27" s="7"/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5" thickBot="1">
      <c r="A28" s="8"/>
      <c r="B28" s="7"/>
      <c r="C28" s="7"/>
      <c r="D28" s="7"/>
      <c r="E28" s="7"/>
      <c r="F28" s="7"/>
      <c r="G28" s="7"/>
      <c r="H28" s="7"/>
      <c r="I28" s="7"/>
      <c r="J28" s="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43.5" thickTop="1">
      <c r="A29" s="8"/>
      <c r="B29" s="15" t="s">
        <v>27</v>
      </c>
      <c r="C29" s="16" t="s">
        <v>28</v>
      </c>
      <c r="D29" s="26" t="s">
        <v>29</v>
      </c>
      <c r="E29" s="7"/>
      <c r="F29" s="7"/>
      <c r="G29" s="7"/>
      <c r="H29" s="7"/>
      <c r="I29" s="7"/>
      <c r="J29" s="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18" t="s">
        <v>31</v>
      </c>
      <c r="C30" s="19" t="s">
        <v>30</v>
      </c>
      <c r="D30" s="27"/>
      <c r="E30" s="7"/>
      <c r="F30" s="7"/>
      <c r="G30" s="7"/>
      <c r="H30" s="7"/>
      <c r="I30" s="7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18" t="s">
        <v>32</v>
      </c>
      <c r="C31" s="19" t="s">
        <v>35</v>
      </c>
      <c r="D31" s="27"/>
      <c r="E31" s="7"/>
      <c r="F31" s="7"/>
      <c r="G31" s="7"/>
      <c r="H31" s="7"/>
      <c r="I31" s="7"/>
      <c r="J31" s="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18" t="s">
        <v>33</v>
      </c>
      <c r="C32" s="19" t="s">
        <v>34</v>
      </c>
      <c r="D32" s="27"/>
      <c r="E32" s="7"/>
      <c r="F32" s="7"/>
      <c r="G32" s="7"/>
      <c r="H32" s="7"/>
      <c r="I32" s="7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18" t="s">
        <v>36</v>
      </c>
      <c r="C33" s="19" t="s">
        <v>37</v>
      </c>
      <c r="D33" s="27"/>
      <c r="E33" s="7"/>
      <c r="F33" s="7"/>
      <c r="G33" s="7"/>
      <c r="H33" s="7"/>
      <c r="I33" s="7"/>
      <c r="J33" s="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18" t="s">
        <v>38</v>
      </c>
      <c r="C34" s="19" t="s">
        <v>39</v>
      </c>
      <c r="D34" s="27"/>
      <c r="E34" s="7"/>
      <c r="F34" s="7"/>
      <c r="G34" s="7"/>
      <c r="H34" s="7"/>
      <c r="I34" s="7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18" t="s">
        <v>6</v>
      </c>
      <c r="C35" s="19" t="s">
        <v>40</v>
      </c>
      <c r="D35" s="27"/>
      <c r="E35" s="7"/>
      <c r="F35" s="7"/>
      <c r="G35" s="7"/>
      <c r="H35" s="7"/>
      <c r="I35" s="7"/>
      <c r="J35" s="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18" t="s">
        <v>172</v>
      </c>
      <c r="C36" s="19" t="s">
        <v>171</v>
      </c>
      <c r="D36" s="27"/>
      <c r="E36" s="7"/>
      <c r="F36" s="7"/>
      <c r="G36" s="7"/>
      <c r="H36" s="7"/>
      <c r="I36" s="7"/>
      <c r="J36" s="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27" customHeight="1">
      <c r="A37" s="8"/>
      <c r="B37" s="28" t="s">
        <v>41</v>
      </c>
      <c r="C37" s="29" t="s">
        <v>42</v>
      </c>
      <c r="D37" s="27"/>
      <c r="E37" s="7"/>
      <c r="F37" s="7"/>
      <c r="G37" s="7"/>
      <c r="H37" s="7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18" t="s">
        <v>43</v>
      </c>
      <c r="C38" s="19" t="s">
        <v>44</v>
      </c>
      <c r="D38" s="27"/>
      <c r="E38" s="7"/>
      <c r="F38" s="7"/>
      <c r="G38" s="7"/>
      <c r="H38" s="7"/>
      <c r="I38" s="7"/>
      <c r="J38" s="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18" t="s">
        <v>45</v>
      </c>
      <c r="C39" s="19" t="s">
        <v>46</v>
      </c>
      <c r="D39" s="27"/>
      <c r="E39" s="7"/>
      <c r="F39" s="7"/>
      <c r="G39" s="7"/>
      <c r="H39" s="7"/>
      <c r="I39" s="7"/>
      <c r="J39" s="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5" thickBot="1">
      <c r="A40" s="8"/>
      <c r="B40" s="21" t="s">
        <v>169</v>
      </c>
      <c r="C40" s="22" t="s">
        <v>170</v>
      </c>
      <c r="D40" s="30"/>
      <c r="E40" s="7"/>
      <c r="F40" s="7"/>
      <c r="G40" s="7"/>
      <c r="H40" s="7"/>
      <c r="I40" s="7"/>
      <c r="J40" s="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5" thickTop="1">
      <c r="A41" s="8"/>
      <c r="B41" s="10"/>
      <c r="C41" s="38"/>
      <c r="D41" s="132"/>
      <c r="E41" s="7"/>
      <c r="F41" s="7"/>
      <c r="G41" s="7"/>
      <c r="H41" s="7"/>
      <c r="I41" s="7"/>
      <c r="J41" s="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ht="14.25"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</row>
    <row r="256" spans="2:99" ht="14.25">
      <c r="B256" s="1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</sheetPr>
  <dimension ref="A1:CU3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9.875" style="0" customWidth="1"/>
    <col min="3" max="3" width="8.75390625" style="0" customWidth="1"/>
    <col min="4" max="4" width="12.75390625" style="0" customWidth="1"/>
    <col min="6" max="6" width="4.00390625" style="0" customWidth="1"/>
    <col min="7" max="7" width="45.75390625" style="0" customWidth="1"/>
    <col min="8" max="9" width="12.75390625" style="0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99" ht="14.25">
      <c r="A2" s="8"/>
      <c r="B2" s="36" t="s">
        <v>158</v>
      </c>
      <c r="C2" s="12"/>
      <c r="D2" s="12"/>
      <c r="E2" s="7"/>
      <c r="F2" s="13"/>
      <c r="G2" s="36" t="s">
        <v>159</v>
      </c>
      <c r="H2" s="13"/>
      <c r="I2" s="13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5" thickBot="1">
      <c r="A3" s="11"/>
      <c r="B3" s="84"/>
      <c r="C3" s="94"/>
      <c r="D3" s="94"/>
      <c r="E3" s="9"/>
      <c r="F3" s="9"/>
      <c r="G3" s="84"/>
      <c r="H3" s="9"/>
      <c r="I3" s="9"/>
      <c r="J3" s="9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6.7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17" t="s">
        <v>29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50</v>
      </c>
      <c r="C6" s="19" t="s">
        <v>16</v>
      </c>
      <c r="D6" s="20"/>
      <c r="E6" s="7"/>
      <c r="F6" s="31">
        <v>1</v>
      </c>
      <c r="G6" s="24" t="s">
        <v>20</v>
      </c>
      <c r="H6" s="25" t="e">
        <f>((D38+D37)/D6)*100</f>
        <v>#DIV/0!</v>
      </c>
      <c r="I6" s="32">
        <f>IF(D6=0,0,IF((H6)&lt;=0,0,IF(H6&lt;1.5,1,IF(H6&gt;3,3,2))))</f>
        <v>0</v>
      </c>
      <c r="J6" s="10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8" t="s">
        <v>177</v>
      </c>
      <c r="C7" s="19" t="s">
        <v>178</v>
      </c>
      <c r="D7" s="20"/>
      <c r="E7" s="7"/>
      <c r="F7" s="31">
        <v>2</v>
      </c>
      <c r="G7" s="24" t="s">
        <v>49</v>
      </c>
      <c r="H7" s="25" t="e">
        <f>((D15+D16+D17)/D6)*100</f>
        <v>#DIV/0!</v>
      </c>
      <c r="I7" s="32">
        <f>IF(D6=0,0,IF((H7)&lt;=0,0,IF(H7&lt;2,1,IF(H7&gt;8,3,2))))</f>
        <v>0</v>
      </c>
      <c r="J7" s="10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</v>
      </c>
      <c r="C8" s="19" t="s">
        <v>18</v>
      </c>
      <c r="D8" s="20"/>
      <c r="E8" s="7"/>
      <c r="F8" s="31">
        <v>3</v>
      </c>
      <c r="G8" s="24" t="s">
        <v>25</v>
      </c>
      <c r="H8" s="25" t="e">
        <f>(D34/(D31+D33))*100</f>
        <v>#DIV/0!</v>
      </c>
      <c r="I8" s="32">
        <f>IF((D31+D33)&lt;=0,1,IF(H8&lt;15,1,IF(H8&gt;30,3,2)))</f>
        <v>1</v>
      </c>
      <c r="J8" s="10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11</v>
      </c>
      <c r="C9" s="19" t="s">
        <v>19</v>
      </c>
      <c r="D9" s="20"/>
      <c r="E9" s="7"/>
      <c r="F9" s="31">
        <v>4</v>
      </c>
      <c r="G9" s="24" t="s">
        <v>24</v>
      </c>
      <c r="H9" s="25" t="e">
        <f>((D40+D35+D36)/(D30+D32))*100</f>
        <v>#DIV/0!</v>
      </c>
      <c r="I9" s="32">
        <f>IF(D40+D36+D35&lt;=0,0,IF(D30+D32=0,0,IF(H9&lt;6,1,IF(H9&gt;15,3,2))))</f>
        <v>0</v>
      </c>
      <c r="J9" s="10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8" t="s">
        <v>12</v>
      </c>
      <c r="C10" s="19" t="s">
        <v>107</v>
      </c>
      <c r="D10" s="20"/>
      <c r="E10" s="7"/>
      <c r="F10" s="31">
        <v>5</v>
      </c>
      <c r="G10" s="24" t="s">
        <v>26</v>
      </c>
      <c r="H10" s="25" t="e">
        <f>((D18-D20-D22-D19)/D14)*100</f>
        <v>#DIV/0!</v>
      </c>
      <c r="I10" s="32" t="e">
        <f>IF((H10)&gt;=100,0,IF(H10&lt;55,3,IF(H10&gt;70,1,2)))</f>
        <v>#DIV/0!</v>
      </c>
      <c r="J10" s="10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15</v>
      </c>
      <c r="C11" s="19" t="s">
        <v>108</v>
      </c>
      <c r="D11" s="20"/>
      <c r="E11" s="7"/>
      <c r="F11" s="31">
        <v>6</v>
      </c>
      <c r="G11" s="24" t="s">
        <v>21</v>
      </c>
      <c r="H11" s="25" t="e">
        <f>(D38+D37)/D39</f>
        <v>#DIV/0!</v>
      </c>
      <c r="I11" s="32">
        <f>IF(D39=0,3,IF(H11&lt;=0,0,IF(H11&lt;1.1,1,IF(H11&gt;2.1,3,2))))</f>
        <v>3</v>
      </c>
      <c r="J11" s="10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13</v>
      </c>
      <c r="C12" s="19" t="s">
        <v>109</v>
      </c>
      <c r="D12" s="20"/>
      <c r="E12" s="7"/>
      <c r="F12" s="31">
        <v>7</v>
      </c>
      <c r="G12" s="24" t="s">
        <v>23</v>
      </c>
      <c r="H12" s="25" t="e">
        <f>(D18-D20-D22-D19-D12)/(D40+D35+D36)</f>
        <v>#DIV/0!</v>
      </c>
      <c r="I12" s="32">
        <f>IF((D40+D35+D36)&lt;=0,0,IF(H12&lt;5,3,IF(H12&gt;7,1,2)))</f>
        <v>0</v>
      </c>
      <c r="J12" s="10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8</v>
      </c>
      <c r="C13" s="19" t="s">
        <v>110</v>
      </c>
      <c r="D13" s="20"/>
      <c r="E13" s="7"/>
      <c r="F13" s="31">
        <v>8</v>
      </c>
      <c r="G13" s="24" t="s">
        <v>22</v>
      </c>
      <c r="H13" s="25" t="e">
        <f>(D8+D13-D21-D23-D24-D25-D20)/D9</f>
        <v>#DIV/0!</v>
      </c>
      <c r="I13" s="32">
        <f>IF((D9)&lt;=0,1,IF(H13&lt;0.5,1,IF(H13&gt;0.7,3,2)))</f>
        <v>1</v>
      </c>
      <c r="J13" s="10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3</v>
      </c>
      <c r="C14" s="19" t="s">
        <v>111</v>
      </c>
      <c r="D14" s="20"/>
      <c r="E14" s="7"/>
      <c r="F14" s="31">
        <v>9</v>
      </c>
      <c r="G14" s="24" t="s">
        <v>182</v>
      </c>
      <c r="H14" s="25" t="e">
        <f>(D10-D11+D12)/(D21-D22+D23+D24)</f>
        <v>#DIV/0!</v>
      </c>
      <c r="I14" s="32">
        <f>IF(AND((D10-D11+D12)=0,(D21-D22+D23+D24)=0),1,IF((D21-D22+D23+D24)&lt;=0,3,IF(H14&lt;1,1,IF(H14&gt;1.5,3,2))))</f>
        <v>1</v>
      </c>
      <c r="J14" s="10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>
      <c r="A15" s="8"/>
      <c r="B15" s="18" t="s">
        <v>0</v>
      </c>
      <c r="C15" s="19" t="s">
        <v>144</v>
      </c>
      <c r="D15" s="20"/>
      <c r="E15" s="7"/>
      <c r="F15" s="31">
        <v>10</v>
      </c>
      <c r="G15" s="24" t="s">
        <v>183</v>
      </c>
      <c r="H15" s="25" t="e">
        <f>((D7-'2012-ÚČ'!D7+D35)/'2012-ÚČ'!D7)*100</f>
        <v>#DIV/0!</v>
      </c>
      <c r="I15" s="32">
        <f>IF(AND(D7=0,D35=0,'2012-ÚČ'!D7=0),0,IF('2012-ÚČ'!D7=0,3,IF(H15&lt;=0,0,IF(H15&lt;2.51,1,IF(H15&gt;5,3,2)))))</f>
        <v>0</v>
      </c>
      <c r="J15" s="10"/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5.75" thickBot="1">
      <c r="A16" s="8"/>
      <c r="B16" s="18" t="s">
        <v>1</v>
      </c>
      <c r="C16" s="19" t="s">
        <v>145</v>
      </c>
      <c r="D16" s="20"/>
      <c r="E16" s="7"/>
      <c r="F16" s="33" t="s">
        <v>55</v>
      </c>
      <c r="G16" s="34" t="s">
        <v>160</v>
      </c>
      <c r="H16" s="34"/>
      <c r="I16" s="35" t="e">
        <f>SUM(I6:I15)</f>
        <v>#DIV/0!</v>
      </c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5" thickTop="1">
      <c r="A17" s="8"/>
      <c r="B17" s="18" t="s">
        <v>2</v>
      </c>
      <c r="C17" s="19" t="s">
        <v>133</v>
      </c>
      <c r="D17" s="20"/>
      <c r="E17" s="7"/>
      <c r="F17" s="7"/>
      <c r="G17" s="7"/>
      <c r="H17" s="7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>
      <c r="A18" s="8"/>
      <c r="B18" s="18" t="s">
        <v>4</v>
      </c>
      <c r="C18" s="19" t="s">
        <v>146</v>
      </c>
      <c r="D18" s="20"/>
      <c r="E18" s="7"/>
      <c r="F18" s="7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5</v>
      </c>
      <c r="C19" s="19" t="s">
        <v>147</v>
      </c>
      <c r="D19" s="20"/>
      <c r="E19" s="7"/>
      <c r="F19" s="7"/>
      <c r="G19" s="7"/>
      <c r="H19" s="7"/>
      <c r="I19" s="7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>
      <c r="A20" s="8"/>
      <c r="B20" s="18" t="s">
        <v>14</v>
      </c>
      <c r="C20" s="19" t="s">
        <v>83</v>
      </c>
      <c r="D20" s="20"/>
      <c r="E20" s="7"/>
      <c r="F20" s="7"/>
      <c r="G20" s="7"/>
      <c r="H20" s="7"/>
      <c r="I20" s="7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>
      <c r="A21" s="8"/>
      <c r="B21" s="18" t="s">
        <v>9</v>
      </c>
      <c r="C21" s="19" t="s">
        <v>148</v>
      </c>
      <c r="D21" s="20"/>
      <c r="E21" s="7"/>
      <c r="F21" s="7"/>
      <c r="G21" s="7"/>
      <c r="H21" s="7"/>
      <c r="I21" s="7"/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>
      <c r="A22" s="8"/>
      <c r="B22" s="18" t="s">
        <v>14</v>
      </c>
      <c r="C22" s="19" t="s">
        <v>149</v>
      </c>
      <c r="D22" s="20"/>
      <c r="E22" s="7"/>
      <c r="F22" s="7"/>
      <c r="G22" s="7"/>
      <c r="H22" s="7"/>
      <c r="I22" s="7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>
      <c r="A23" s="8"/>
      <c r="B23" s="18" t="s">
        <v>137</v>
      </c>
      <c r="C23" s="19" t="s">
        <v>136</v>
      </c>
      <c r="D23" s="20"/>
      <c r="E23" s="7"/>
      <c r="F23" s="7"/>
      <c r="G23" s="7"/>
      <c r="H23" s="7"/>
      <c r="I23" s="7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B24" s="18" t="s">
        <v>10</v>
      </c>
      <c r="C24" s="19" t="s">
        <v>150</v>
      </c>
      <c r="D24" s="20"/>
      <c r="E24" s="7"/>
      <c r="F24" s="7"/>
      <c r="G24" s="7"/>
      <c r="H24" s="7"/>
      <c r="I24" s="7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21" t="s">
        <v>8</v>
      </c>
      <c r="C25" s="22" t="s">
        <v>151</v>
      </c>
      <c r="D25" s="23"/>
      <c r="E25" s="7"/>
      <c r="F25" s="7"/>
      <c r="G25" s="7"/>
      <c r="H25" s="7"/>
      <c r="I25" s="7"/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Top="1">
      <c r="A26" s="8"/>
      <c r="B26" s="7"/>
      <c r="C26" s="7"/>
      <c r="D26" s="7"/>
      <c r="E26" s="7"/>
      <c r="F26" s="7"/>
      <c r="G26" s="7"/>
      <c r="H26" s="7"/>
      <c r="I26" s="7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>
      <c r="A27" s="8"/>
      <c r="B27" s="36" t="s">
        <v>161</v>
      </c>
      <c r="C27" s="13"/>
      <c r="D27" s="13"/>
      <c r="E27" s="7"/>
      <c r="F27" s="7"/>
      <c r="G27" s="7"/>
      <c r="H27" s="7"/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5" thickBot="1">
      <c r="A28" s="8"/>
      <c r="B28" s="7"/>
      <c r="C28" s="7"/>
      <c r="D28" s="7"/>
      <c r="E28" s="7"/>
      <c r="F28" s="7"/>
      <c r="G28" s="7"/>
      <c r="H28" s="7"/>
      <c r="I28" s="7"/>
      <c r="J28" s="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43.5" thickTop="1">
      <c r="A29" s="8"/>
      <c r="B29" s="15" t="s">
        <v>27</v>
      </c>
      <c r="C29" s="16" t="s">
        <v>28</v>
      </c>
      <c r="D29" s="26" t="s">
        <v>29</v>
      </c>
      <c r="E29" s="7"/>
      <c r="F29" s="7"/>
      <c r="G29" s="7"/>
      <c r="H29" s="7"/>
      <c r="I29" s="7"/>
      <c r="J29" s="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18" t="s">
        <v>31</v>
      </c>
      <c r="C30" s="19" t="s">
        <v>30</v>
      </c>
      <c r="D30" s="27"/>
      <c r="E30" s="7"/>
      <c r="F30" s="7"/>
      <c r="G30" s="7"/>
      <c r="H30" s="7"/>
      <c r="I30" s="7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18" t="s">
        <v>32</v>
      </c>
      <c r="C31" s="19" t="s">
        <v>35</v>
      </c>
      <c r="D31" s="27"/>
      <c r="E31" s="7"/>
      <c r="F31" s="7"/>
      <c r="G31" s="7"/>
      <c r="H31" s="7"/>
      <c r="I31" s="7"/>
      <c r="J31" s="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18" t="s">
        <v>33</v>
      </c>
      <c r="C32" s="19" t="s">
        <v>34</v>
      </c>
      <c r="D32" s="27"/>
      <c r="E32" s="7"/>
      <c r="F32" s="7"/>
      <c r="G32" s="7"/>
      <c r="H32" s="7"/>
      <c r="I32" s="7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18" t="s">
        <v>36</v>
      </c>
      <c r="C33" s="19" t="s">
        <v>37</v>
      </c>
      <c r="D33" s="27"/>
      <c r="E33" s="7"/>
      <c r="F33" s="7"/>
      <c r="G33" s="7"/>
      <c r="H33" s="7"/>
      <c r="I33" s="7"/>
      <c r="J33" s="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18" t="s">
        <v>38</v>
      </c>
      <c r="C34" s="19" t="s">
        <v>39</v>
      </c>
      <c r="D34" s="27"/>
      <c r="E34" s="7"/>
      <c r="F34" s="7"/>
      <c r="G34" s="7"/>
      <c r="H34" s="7"/>
      <c r="I34" s="7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18" t="s">
        <v>6</v>
      </c>
      <c r="C35" s="19" t="s">
        <v>40</v>
      </c>
      <c r="D35" s="27"/>
      <c r="E35" s="7"/>
      <c r="F35" s="7"/>
      <c r="G35" s="7"/>
      <c r="H35" s="7"/>
      <c r="I35" s="7"/>
      <c r="J35" s="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18" t="s">
        <v>172</v>
      </c>
      <c r="C36" s="19" t="s">
        <v>171</v>
      </c>
      <c r="D36" s="27"/>
      <c r="E36" s="7"/>
      <c r="F36" s="7"/>
      <c r="G36" s="7"/>
      <c r="H36" s="7"/>
      <c r="I36" s="7"/>
      <c r="J36" s="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27" customHeight="1">
      <c r="A37" s="8"/>
      <c r="B37" s="28" t="s">
        <v>41</v>
      </c>
      <c r="C37" s="29" t="s">
        <v>42</v>
      </c>
      <c r="D37" s="27"/>
      <c r="E37" s="7"/>
      <c r="F37" s="7"/>
      <c r="G37" s="7"/>
      <c r="H37" s="7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18" t="s">
        <v>43</v>
      </c>
      <c r="C38" s="19" t="s">
        <v>44</v>
      </c>
      <c r="D38" s="27"/>
      <c r="E38" s="7"/>
      <c r="F38" s="7"/>
      <c r="G38" s="7"/>
      <c r="H38" s="7"/>
      <c r="I38" s="7"/>
      <c r="J38" s="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18" t="s">
        <v>45</v>
      </c>
      <c r="C39" s="19" t="s">
        <v>46</v>
      </c>
      <c r="D39" s="27"/>
      <c r="E39" s="7"/>
      <c r="F39" s="7"/>
      <c r="G39" s="7"/>
      <c r="H39" s="7"/>
      <c r="I39" s="7"/>
      <c r="J39" s="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5" thickBot="1">
      <c r="A40" s="8"/>
      <c r="B40" s="21" t="s">
        <v>169</v>
      </c>
      <c r="C40" s="22" t="s">
        <v>170</v>
      </c>
      <c r="D40" s="30"/>
      <c r="E40" s="7"/>
      <c r="F40" s="7"/>
      <c r="G40" s="7"/>
      <c r="H40" s="7"/>
      <c r="I40" s="7"/>
      <c r="J40" s="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5" thickTop="1">
      <c r="A41" s="8"/>
      <c r="B41" s="10"/>
      <c r="C41" s="38"/>
      <c r="D41" s="132"/>
      <c r="E41" s="7"/>
      <c r="F41" s="7"/>
      <c r="G41" s="7"/>
      <c r="H41" s="7"/>
      <c r="I41" s="7"/>
      <c r="J41" s="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ht="14.25"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</row>
    <row r="256" spans="2:99" ht="14.25">
      <c r="B256" s="1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CU38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9.875" style="0" customWidth="1"/>
    <col min="3" max="3" width="8.75390625" style="0" customWidth="1"/>
    <col min="4" max="4" width="12.75390625" style="0" customWidth="1"/>
    <col min="6" max="6" width="4.00390625" style="0" customWidth="1"/>
    <col min="7" max="7" width="45.75390625" style="0" customWidth="1"/>
    <col min="8" max="9" width="12.75390625" style="0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99" ht="14.25">
      <c r="A2" s="8"/>
      <c r="B2" s="36" t="s">
        <v>152</v>
      </c>
      <c r="C2" s="12"/>
      <c r="D2" s="12"/>
      <c r="E2" s="7"/>
      <c r="F2" s="13"/>
      <c r="G2" s="36" t="s">
        <v>153</v>
      </c>
      <c r="H2" s="13"/>
      <c r="I2" s="13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5" thickBot="1">
      <c r="A3" s="11"/>
      <c r="B3" s="84"/>
      <c r="C3" s="94"/>
      <c r="D3" s="94"/>
      <c r="E3" s="9"/>
      <c r="F3" s="9"/>
      <c r="G3" s="84"/>
      <c r="H3" s="9"/>
      <c r="I3" s="9"/>
      <c r="J3" s="9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6.7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17" t="s">
        <v>29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50</v>
      </c>
      <c r="C6" s="19" t="s">
        <v>16</v>
      </c>
      <c r="D6" s="20"/>
      <c r="E6" s="7"/>
      <c r="F6" s="31">
        <v>1</v>
      </c>
      <c r="G6" s="24" t="s">
        <v>20</v>
      </c>
      <c r="H6" s="25" t="e">
        <f>((D38+D37)/D6)*100</f>
        <v>#DIV/0!</v>
      </c>
      <c r="I6" s="32">
        <f>IF(D6=0,0,IF((H6)&lt;=0,0,IF(H6&lt;1.5,1,IF(H6&gt;3,3,2))))</f>
        <v>0</v>
      </c>
      <c r="J6" s="10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8" t="s">
        <v>177</v>
      </c>
      <c r="C7" s="19" t="s">
        <v>178</v>
      </c>
      <c r="D7" s="20"/>
      <c r="E7" s="7"/>
      <c r="F7" s="31">
        <v>2</v>
      </c>
      <c r="G7" s="24" t="s">
        <v>49</v>
      </c>
      <c r="H7" s="25" t="e">
        <f>((D15+D16+D17)/D6)*100</f>
        <v>#DIV/0!</v>
      </c>
      <c r="I7" s="32">
        <f>IF(D6=0,0,IF((H7)&lt;=0,0,IF(H7&lt;2,1,IF(H7&gt;8,3,2))))</f>
        <v>0</v>
      </c>
      <c r="J7" s="10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</v>
      </c>
      <c r="C8" s="19" t="s">
        <v>18</v>
      </c>
      <c r="D8" s="20"/>
      <c r="E8" s="7"/>
      <c r="F8" s="31">
        <v>3</v>
      </c>
      <c r="G8" s="24" t="s">
        <v>25</v>
      </c>
      <c r="H8" s="25" t="e">
        <f>(D34/(D31+D33))*100</f>
        <v>#DIV/0!</v>
      </c>
      <c r="I8" s="32">
        <f>IF((D31+D33)&lt;=0,1,IF(H8&lt;15,1,IF(H8&gt;30,3,2)))</f>
        <v>1</v>
      </c>
      <c r="J8" s="10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11</v>
      </c>
      <c r="C9" s="19" t="s">
        <v>19</v>
      </c>
      <c r="D9" s="20"/>
      <c r="E9" s="7"/>
      <c r="F9" s="31">
        <v>4</v>
      </c>
      <c r="G9" s="24" t="s">
        <v>24</v>
      </c>
      <c r="H9" s="25" t="e">
        <f>((D40+D35+D36)/(D30+D32))*100</f>
        <v>#DIV/0!</v>
      </c>
      <c r="I9" s="32">
        <f>IF(D40+D36+D35&lt;=0,0,IF(D30+D32=0,0,IF(H9&lt;6,1,IF(H9&gt;15,3,2))))</f>
        <v>0</v>
      </c>
      <c r="J9" s="10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8" t="s">
        <v>12</v>
      </c>
      <c r="C10" s="19" t="s">
        <v>107</v>
      </c>
      <c r="D10" s="20"/>
      <c r="E10" s="7"/>
      <c r="F10" s="31">
        <v>5</v>
      </c>
      <c r="G10" s="24" t="s">
        <v>26</v>
      </c>
      <c r="H10" s="25" t="e">
        <f>((D18-D20-D22-D19)/D14)*100</f>
        <v>#DIV/0!</v>
      </c>
      <c r="I10" s="32" t="e">
        <f>IF((H10)&gt;=100,0,IF(H10&lt;55,3,IF(H10&gt;70,1,2)))</f>
        <v>#DIV/0!</v>
      </c>
      <c r="J10" s="10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15</v>
      </c>
      <c r="C11" s="19" t="s">
        <v>108</v>
      </c>
      <c r="D11" s="20"/>
      <c r="E11" s="7"/>
      <c r="F11" s="31">
        <v>6</v>
      </c>
      <c r="G11" s="24" t="s">
        <v>21</v>
      </c>
      <c r="H11" s="25" t="e">
        <f>(D38+D37)/D39</f>
        <v>#DIV/0!</v>
      </c>
      <c r="I11" s="32">
        <f>IF(D39=0,3,IF(H11&lt;=0,0,IF(H11&lt;1.1,1,IF(H11&gt;2.1,3,2))))</f>
        <v>3</v>
      </c>
      <c r="J11" s="10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13</v>
      </c>
      <c r="C12" s="19" t="s">
        <v>109</v>
      </c>
      <c r="D12" s="20"/>
      <c r="E12" s="7"/>
      <c r="F12" s="31">
        <v>7</v>
      </c>
      <c r="G12" s="24" t="s">
        <v>23</v>
      </c>
      <c r="H12" s="25" t="e">
        <f>(D18-D20-D22-D19-D12)/(D40+D35+D36)</f>
        <v>#DIV/0!</v>
      </c>
      <c r="I12" s="32">
        <f>IF((D40+D35+D36)&lt;=0,0,IF(H12&lt;5,3,IF(H12&gt;7,1,2)))</f>
        <v>0</v>
      </c>
      <c r="J12" s="10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8</v>
      </c>
      <c r="C13" s="19" t="s">
        <v>110</v>
      </c>
      <c r="D13" s="20"/>
      <c r="E13" s="7"/>
      <c r="F13" s="31">
        <v>8</v>
      </c>
      <c r="G13" s="24" t="s">
        <v>22</v>
      </c>
      <c r="H13" s="25" t="e">
        <f>(D8+D13-D21-D23-D24-D25-D20)/D9</f>
        <v>#DIV/0!</v>
      </c>
      <c r="I13" s="32">
        <f>IF((D9)&lt;=0,1,IF(H13&lt;0.5,1,IF(H13&gt;0.7,3,2)))</f>
        <v>1</v>
      </c>
      <c r="J13" s="10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3</v>
      </c>
      <c r="C14" s="19" t="s">
        <v>111</v>
      </c>
      <c r="D14" s="20"/>
      <c r="E14" s="7"/>
      <c r="F14" s="31">
        <v>9</v>
      </c>
      <c r="G14" s="24" t="s">
        <v>182</v>
      </c>
      <c r="H14" s="25" t="e">
        <f>(D10-D11+D12)/(D21-D22+D23+D24)</f>
        <v>#DIV/0!</v>
      </c>
      <c r="I14" s="32">
        <f>IF(AND((D10-D11+D12)=0,(D21-D22+D23+D24)=0),1,IF((D21-D22+D23+D24)&lt;=0,3,IF(H14&lt;1,1,IF(H14&gt;1.5,3,2))))</f>
        <v>1</v>
      </c>
      <c r="J14" s="10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>
      <c r="A15" s="8"/>
      <c r="B15" s="18" t="s">
        <v>0</v>
      </c>
      <c r="C15" s="19" t="s">
        <v>144</v>
      </c>
      <c r="D15" s="20"/>
      <c r="E15" s="7"/>
      <c r="F15" s="31">
        <v>10</v>
      </c>
      <c r="G15" s="24" t="s">
        <v>183</v>
      </c>
      <c r="H15" s="25" t="e">
        <f>((D7-'2011-ÚČ'!D7+D35)/'2011-ÚČ'!D7)*100</f>
        <v>#DIV/0!</v>
      </c>
      <c r="I15" s="32">
        <f>IF(AND(D7=0,D35=0,'2011-ÚČ'!D7=0),0,IF('2011-ÚČ'!D7=0,3,IF(H15&lt;=0,0,IF(H15&lt;2.51,1,IF(H15&gt;5,3,2)))))</f>
        <v>0</v>
      </c>
      <c r="J15" s="10"/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5.75" thickBot="1">
      <c r="A16" s="8"/>
      <c r="B16" s="18" t="s">
        <v>1</v>
      </c>
      <c r="C16" s="19" t="s">
        <v>145</v>
      </c>
      <c r="D16" s="20"/>
      <c r="E16" s="7"/>
      <c r="F16" s="33" t="s">
        <v>55</v>
      </c>
      <c r="G16" s="34" t="s">
        <v>156</v>
      </c>
      <c r="H16" s="34"/>
      <c r="I16" s="35" t="e">
        <f>SUM(I6:I15)</f>
        <v>#DIV/0!</v>
      </c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5" thickTop="1">
      <c r="A17" s="8"/>
      <c r="B17" s="18" t="s">
        <v>2</v>
      </c>
      <c r="C17" s="19" t="s">
        <v>133</v>
      </c>
      <c r="D17" s="20"/>
      <c r="E17" s="7"/>
      <c r="F17" s="7"/>
      <c r="G17" s="7"/>
      <c r="H17" s="7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>
      <c r="A18" s="8"/>
      <c r="B18" s="18" t="s">
        <v>4</v>
      </c>
      <c r="C18" s="19" t="s">
        <v>146</v>
      </c>
      <c r="D18" s="20"/>
      <c r="E18" s="7"/>
      <c r="F18" s="7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5</v>
      </c>
      <c r="C19" s="19" t="s">
        <v>147</v>
      </c>
      <c r="D19" s="20"/>
      <c r="E19" s="7"/>
      <c r="F19" s="7"/>
      <c r="G19" s="7"/>
      <c r="H19" s="7"/>
      <c r="I19" s="7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>
      <c r="A20" s="8"/>
      <c r="B20" s="18" t="s">
        <v>14</v>
      </c>
      <c r="C20" s="19" t="s">
        <v>83</v>
      </c>
      <c r="D20" s="20"/>
      <c r="E20" s="7"/>
      <c r="F20" s="7"/>
      <c r="G20" s="7"/>
      <c r="H20" s="7"/>
      <c r="I20" s="7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>
      <c r="A21" s="8"/>
      <c r="B21" s="18" t="s">
        <v>9</v>
      </c>
      <c r="C21" s="19" t="s">
        <v>148</v>
      </c>
      <c r="D21" s="20"/>
      <c r="E21" s="7"/>
      <c r="F21" s="7"/>
      <c r="G21" s="7"/>
      <c r="H21" s="7"/>
      <c r="I21" s="7"/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>
      <c r="A22" s="8"/>
      <c r="B22" s="18" t="s">
        <v>14</v>
      </c>
      <c r="C22" s="19" t="s">
        <v>149</v>
      </c>
      <c r="D22" s="20"/>
      <c r="E22" s="7"/>
      <c r="F22" s="7"/>
      <c r="G22" s="7"/>
      <c r="H22" s="7"/>
      <c r="I22" s="7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>
      <c r="A23" s="8"/>
      <c r="B23" s="18" t="s">
        <v>137</v>
      </c>
      <c r="C23" s="19" t="s">
        <v>136</v>
      </c>
      <c r="D23" s="20"/>
      <c r="E23" s="7"/>
      <c r="F23" s="7"/>
      <c r="G23" s="7"/>
      <c r="H23" s="7"/>
      <c r="I23" s="7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B24" s="18" t="s">
        <v>10</v>
      </c>
      <c r="C24" s="19" t="s">
        <v>150</v>
      </c>
      <c r="D24" s="20"/>
      <c r="E24" s="7"/>
      <c r="F24" s="7"/>
      <c r="G24" s="7"/>
      <c r="H24" s="7"/>
      <c r="I24" s="7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21" t="s">
        <v>8</v>
      </c>
      <c r="C25" s="22" t="s">
        <v>151</v>
      </c>
      <c r="D25" s="23"/>
      <c r="E25" s="7"/>
      <c r="F25" s="7"/>
      <c r="G25" s="7"/>
      <c r="H25" s="7"/>
      <c r="I25" s="7"/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Top="1">
      <c r="A26" s="8"/>
      <c r="B26" s="7"/>
      <c r="C26" s="7"/>
      <c r="D26" s="7"/>
      <c r="E26" s="7"/>
      <c r="F26" s="7"/>
      <c r="G26" s="7"/>
      <c r="H26" s="7"/>
      <c r="I26" s="7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>
      <c r="A27" s="8"/>
      <c r="B27" s="36" t="s">
        <v>154</v>
      </c>
      <c r="C27" s="13"/>
      <c r="D27" s="13"/>
      <c r="E27" s="7"/>
      <c r="F27" s="7"/>
      <c r="G27" s="7"/>
      <c r="H27" s="7"/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5" thickBot="1">
      <c r="A28" s="8"/>
      <c r="B28" s="7"/>
      <c r="C28" s="7"/>
      <c r="D28" s="7"/>
      <c r="E28" s="7"/>
      <c r="F28" s="7"/>
      <c r="G28" s="7"/>
      <c r="H28" s="7"/>
      <c r="I28" s="7"/>
      <c r="J28" s="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43.5" thickTop="1">
      <c r="A29" s="8"/>
      <c r="B29" s="15" t="s">
        <v>27</v>
      </c>
      <c r="C29" s="16" t="s">
        <v>28</v>
      </c>
      <c r="D29" s="26" t="s">
        <v>29</v>
      </c>
      <c r="E29" s="7"/>
      <c r="F29" s="7"/>
      <c r="G29" s="7"/>
      <c r="H29" s="7"/>
      <c r="I29" s="7"/>
      <c r="J29" s="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18" t="s">
        <v>31</v>
      </c>
      <c r="C30" s="19" t="s">
        <v>30</v>
      </c>
      <c r="D30" s="27"/>
      <c r="E30" s="7"/>
      <c r="F30" s="7"/>
      <c r="G30" s="7"/>
      <c r="H30" s="7"/>
      <c r="I30" s="7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18" t="s">
        <v>32</v>
      </c>
      <c r="C31" s="19" t="s">
        <v>35</v>
      </c>
      <c r="D31" s="27"/>
      <c r="E31" s="7"/>
      <c r="F31" s="7"/>
      <c r="G31" s="7"/>
      <c r="H31" s="7"/>
      <c r="I31" s="7"/>
      <c r="J31" s="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18" t="s">
        <v>33</v>
      </c>
      <c r="C32" s="19" t="s">
        <v>34</v>
      </c>
      <c r="D32" s="27"/>
      <c r="E32" s="7"/>
      <c r="F32" s="7"/>
      <c r="G32" s="7"/>
      <c r="H32" s="7"/>
      <c r="I32" s="7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18" t="s">
        <v>36</v>
      </c>
      <c r="C33" s="19" t="s">
        <v>37</v>
      </c>
      <c r="D33" s="27"/>
      <c r="E33" s="7"/>
      <c r="F33" s="7"/>
      <c r="G33" s="7"/>
      <c r="H33" s="7"/>
      <c r="I33" s="7"/>
      <c r="J33" s="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18" t="s">
        <v>38</v>
      </c>
      <c r="C34" s="19" t="s">
        <v>39</v>
      </c>
      <c r="D34" s="27"/>
      <c r="E34" s="7"/>
      <c r="F34" s="7"/>
      <c r="G34" s="7"/>
      <c r="H34" s="7"/>
      <c r="I34" s="7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18" t="s">
        <v>6</v>
      </c>
      <c r="C35" s="19" t="s">
        <v>40</v>
      </c>
      <c r="D35" s="27"/>
      <c r="E35" s="7"/>
      <c r="F35" s="7"/>
      <c r="G35" s="7"/>
      <c r="H35" s="7"/>
      <c r="I35" s="7"/>
      <c r="J35" s="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18" t="s">
        <v>172</v>
      </c>
      <c r="C36" s="19" t="s">
        <v>171</v>
      </c>
      <c r="D36" s="27"/>
      <c r="E36" s="7"/>
      <c r="F36" s="7"/>
      <c r="G36" s="7"/>
      <c r="H36" s="7"/>
      <c r="I36" s="7"/>
      <c r="J36" s="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27" customHeight="1">
      <c r="A37" s="8"/>
      <c r="B37" s="28" t="s">
        <v>41</v>
      </c>
      <c r="C37" s="29" t="s">
        <v>42</v>
      </c>
      <c r="D37" s="27"/>
      <c r="E37" s="7"/>
      <c r="F37" s="7"/>
      <c r="G37" s="7"/>
      <c r="H37" s="7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18" t="s">
        <v>43</v>
      </c>
      <c r="C38" s="19" t="s">
        <v>44</v>
      </c>
      <c r="D38" s="27"/>
      <c r="E38" s="7"/>
      <c r="F38" s="7"/>
      <c r="G38" s="7"/>
      <c r="H38" s="7"/>
      <c r="I38" s="7"/>
      <c r="J38" s="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18" t="s">
        <v>45</v>
      </c>
      <c r="C39" s="19" t="s">
        <v>46</v>
      </c>
      <c r="D39" s="27"/>
      <c r="E39" s="7"/>
      <c r="F39" s="7"/>
      <c r="G39" s="7"/>
      <c r="H39" s="7"/>
      <c r="I39" s="7"/>
      <c r="J39" s="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5" thickBot="1">
      <c r="A40" s="8"/>
      <c r="B40" s="21" t="s">
        <v>169</v>
      </c>
      <c r="C40" s="22" t="s">
        <v>170</v>
      </c>
      <c r="D40" s="30"/>
      <c r="E40" s="7"/>
      <c r="F40" s="7"/>
      <c r="G40" s="7"/>
      <c r="H40" s="7"/>
      <c r="I40" s="7"/>
      <c r="J40" s="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5" thickTop="1">
      <c r="A41" s="8"/>
      <c r="B41" s="7"/>
      <c r="C41" s="14"/>
      <c r="D41" s="7"/>
      <c r="E41" s="7"/>
      <c r="F41" s="7"/>
      <c r="G41" s="7"/>
      <c r="H41" s="7"/>
      <c r="I41" s="7"/>
      <c r="J41" s="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ht="14.25"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CU38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9.875" style="0" customWidth="1"/>
    <col min="3" max="3" width="8.75390625" style="0" customWidth="1"/>
    <col min="4" max="4" width="12.75390625" style="0" customWidth="1"/>
    <col min="6" max="6" width="4.00390625" style="0" customWidth="1"/>
    <col min="7" max="7" width="45.75390625" style="0" customWidth="1"/>
    <col min="8" max="9" width="12.75390625" style="0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99" ht="14.25">
      <c r="A2" s="8"/>
      <c r="B2" s="36" t="s">
        <v>140</v>
      </c>
      <c r="C2" s="12"/>
      <c r="D2" s="12"/>
      <c r="E2" s="7"/>
      <c r="F2" s="13"/>
      <c r="G2" s="36" t="s">
        <v>141</v>
      </c>
      <c r="H2" s="13"/>
      <c r="I2" s="13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5" thickBot="1">
      <c r="A3" s="11"/>
      <c r="B3" s="84"/>
      <c r="C3" s="94"/>
      <c r="D3" s="94"/>
      <c r="E3" s="9"/>
      <c r="F3" s="9"/>
      <c r="G3" s="84"/>
      <c r="H3" s="9"/>
      <c r="I3" s="9"/>
      <c r="J3" s="9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6.7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17" t="s">
        <v>29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50</v>
      </c>
      <c r="C6" s="19" t="s">
        <v>16</v>
      </c>
      <c r="D6" s="20"/>
      <c r="E6" s="7"/>
      <c r="F6" s="31">
        <v>1</v>
      </c>
      <c r="G6" s="24" t="s">
        <v>20</v>
      </c>
      <c r="H6" s="25" t="e">
        <f>((D38+D37)/D6)*100</f>
        <v>#DIV/0!</v>
      </c>
      <c r="I6" s="32">
        <f>IF(D6=0,0,IF((H6)&lt;=0,0,IF(H6&lt;1.5,1,IF(H6&gt;3,3,2))))</f>
        <v>0</v>
      </c>
      <c r="J6" s="10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8" t="s">
        <v>177</v>
      </c>
      <c r="C7" s="19" t="s">
        <v>178</v>
      </c>
      <c r="D7" s="20"/>
      <c r="E7" s="7"/>
      <c r="F7" s="31">
        <v>2</v>
      </c>
      <c r="G7" s="24" t="s">
        <v>49</v>
      </c>
      <c r="H7" s="25" t="e">
        <f>((D15+D16+D17)/D6)*100</f>
        <v>#DIV/0!</v>
      </c>
      <c r="I7" s="32">
        <f>IF(D6=0,0,IF((H7)&lt;=0,0,IF(H7&lt;2,1,IF(H7&gt;8,3,2))))</f>
        <v>0</v>
      </c>
      <c r="J7" s="10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</v>
      </c>
      <c r="C8" s="19" t="s">
        <v>18</v>
      </c>
      <c r="D8" s="20"/>
      <c r="E8" s="7"/>
      <c r="F8" s="31">
        <v>3</v>
      </c>
      <c r="G8" s="24" t="s">
        <v>25</v>
      </c>
      <c r="H8" s="25" t="e">
        <f>(D34/(D31+D33))*100</f>
        <v>#DIV/0!</v>
      </c>
      <c r="I8" s="32">
        <f>IF((D31+D33)&lt;=0,1,IF(H8&lt;15,1,IF(H8&gt;30,3,2)))</f>
        <v>1</v>
      </c>
      <c r="J8" s="10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11</v>
      </c>
      <c r="C9" s="19" t="s">
        <v>19</v>
      </c>
      <c r="D9" s="20"/>
      <c r="E9" s="7"/>
      <c r="F9" s="31">
        <v>4</v>
      </c>
      <c r="G9" s="24" t="s">
        <v>24</v>
      </c>
      <c r="H9" s="25" t="e">
        <f>((D40+D35+D36)/(D30+D32))*100</f>
        <v>#DIV/0!</v>
      </c>
      <c r="I9" s="32">
        <f>IF(D40+D36+D35&lt;=0,0,IF(D30+D32=0,0,IF(H9&lt;6,1,IF(H9&gt;15,3,2))))</f>
        <v>0</v>
      </c>
      <c r="J9" s="10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8" t="s">
        <v>12</v>
      </c>
      <c r="C10" s="19" t="s">
        <v>107</v>
      </c>
      <c r="D10" s="20"/>
      <c r="E10" s="7"/>
      <c r="F10" s="31">
        <v>5</v>
      </c>
      <c r="G10" s="24" t="s">
        <v>26</v>
      </c>
      <c r="H10" s="25" t="e">
        <f>((D18-D20-D22-D19)/D14)*100</f>
        <v>#DIV/0!</v>
      </c>
      <c r="I10" s="32" t="e">
        <f>IF((H10)&gt;=100,0,IF(H10&lt;55,3,IF(H10&gt;70,1,2)))</f>
        <v>#DIV/0!</v>
      </c>
      <c r="J10" s="10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15</v>
      </c>
      <c r="C11" s="19" t="s">
        <v>108</v>
      </c>
      <c r="D11" s="20"/>
      <c r="E11" s="7"/>
      <c r="F11" s="31">
        <v>6</v>
      </c>
      <c r="G11" s="24" t="s">
        <v>21</v>
      </c>
      <c r="H11" s="25" t="e">
        <f>(D38+D37)/D39</f>
        <v>#DIV/0!</v>
      </c>
      <c r="I11" s="32">
        <f>IF(D39=0,3,IF(H11&lt;=0,0,IF(H11&lt;1.1,1,IF(H11&gt;2.1,3,2))))</f>
        <v>3</v>
      </c>
      <c r="J11" s="10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13</v>
      </c>
      <c r="C12" s="19" t="s">
        <v>109</v>
      </c>
      <c r="D12" s="20"/>
      <c r="E12" s="7"/>
      <c r="F12" s="31">
        <v>7</v>
      </c>
      <c r="G12" s="24" t="s">
        <v>23</v>
      </c>
      <c r="H12" s="25" t="e">
        <f>(D18-D20-D22-D19-D12)/(D40+D35+D36)</f>
        <v>#DIV/0!</v>
      </c>
      <c r="I12" s="32">
        <f>IF((D40+D35+D36)&lt;=0,0,IF(H12&lt;5,3,IF(H12&gt;7,1,2)))</f>
        <v>0</v>
      </c>
      <c r="J12" s="10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8</v>
      </c>
      <c r="C13" s="19" t="s">
        <v>110</v>
      </c>
      <c r="D13" s="20"/>
      <c r="E13" s="7"/>
      <c r="F13" s="31">
        <v>8</v>
      </c>
      <c r="G13" s="24" t="s">
        <v>22</v>
      </c>
      <c r="H13" s="25" t="e">
        <f>(D8+D13-D21-D23-D24-D25-D20)/D9</f>
        <v>#DIV/0!</v>
      </c>
      <c r="I13" s="32">
        <f>IF((D9)&lt;=0,1,IF(H13&lt;0.5,1,IF(H13&gt;0.7,3,2)))</f>
        <v>1</v>
      </c>
      <c r="J13" s="10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3</v>
      </c>
      <c r="C14" s="19" t="s">
        <v>111</v>
      </c>
      <c r="D14" s="20"/>
      <c r="E14" s="7"/>
      <c r="F14" s="31">
        <v>9</v>
      </c>
      <c r="G14" s="24" t="s">
        <v>182</v>
      </c>
      <c r="H14" s="25" t="e">
        <f>(D10-D11+D12)/(D21-D22+D23+D24)</f>
        <v>#DIV/0!</v>
      </c>
      <c r="I14" s="32">
        <f>IF(AND((D10-D11+D12)=0,(D21-D22+D23+D24)=0),1,IF((D21-D22+D23+D24)&lt;=0,3,IF(H14&lt;1,1,IF(H14&gt;1.5,3,2))))</f>
        <v>1</v>
      </c>
      <c r="J14" s="10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>
      <c r="A15" s="8"/>
      <c r="B15" s="18" t="s">
        <v>0</v>
      </c>
      <c r="C15" s="19" t="s">
        <v>131</v>
      </c>
      <c r="D15" s="20"/>
      <c r="E15" s="7"/>
      <c r="F15" s="31">
        <v>10</v>
      </c>
      <c r="G15" s="24" t="s">
        <v>183</v>
      </c>
      <c r="H15" s="25" t="e">
        <f>((D7-'2010-ÚČ'!D6+D35)/'2010-ÚČ'!D6)*100</f>
        <v>#DIV/0!</v>
      </c>
      <c r="I15" s="32">
        <f>IF(AND(D7=0,D35=0,'2010-ÚČ'!D6=0),0,IF('2010-ÚČ'!D6=0,3,IF(H15&lt;=0,0,IF(H15&lt;2.51,1,IF(H15&gt;5,3,2)))))</f>
        <v>0</v>
      </c>
      <c r="J15" s="10"/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5.75" thickBot="1">
      <c r="A16" s="8"/>
      <c r="B16" s="18" t="s">
        <v>1</v>
      </c>
      <c r="C16" s="19" t="s">
        <v>132</v>
      </c>
      <c r="D16" s="20"/>
      <c r="E16" s="7"/>
      <c r="F16" s="33" t="s">
        <v>55</v>
      </c>
      <c r="G16" s="34" t="s">
        <v>157</v>
      </c>
      <c r="H16" s="34"/>
      <c r="I16" s="35" t="e">
        <f>SUM(I6:I15)</f>
        <v>#DIV/0!</v>
      </c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5" thickTop="1">
      <c r="A17" s="8"/>
      <c r="B17" s="18" t="s">
        <v>2</v>
      </c>
      <c r="C17" s="19" t="s">
        <v>17</v>
      </c>
      <c r="D17" s="20"/>
      <c r="E17" s="7"/>
      <c r="F17" s="7"/>
      <c r="G17" s="7"/>
      <c r="H17" s="7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>
      <c r="A18" s="8"/>
      <c r="B18" s="18" t="s">
        <v>4</v>
      </c>
      <c r="C18" s="19" t="s">
        <v>112</v>
      </c>
      <c r="D18" s="20"/>
      <c r="E18" s="7"/>
      <c r="F18" s="7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5</v>
      </c>
      <c r="C19" s="19" t="s">
        <v>133</v>
      </c>
      <c r="D19" s="20"/>
      <c r="E19" s="7"/>
      <c r="F19" s="7"/>
      <c r="G19" s="7"/>
      <c r="H19" s="7"/>
      <c r="I19" s="7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>
      <c r="A20" s="8"/>
      <c r="B20" s="18" t="s">
        <v>14</v>
      </c>
      <c r="C20" s="19" t="s">
        <v>134</v>
      </c>
      <c r="D20" s="20"/>
      <c r="E20" s="7"/>
      <c r="F20" s="7"/>
      <c r="G20" s="7"/>
      <c r="H20" s="7"/>
      <c r="I20" s="7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>
      <c r="A21" s="8"/>
      <c r="B21" s="18" t="s">
        <v>9</v>
      </c>
      <c r="C21" s="19" t="s">
        <v>52</v>
      </c>
      <c r="D21" s="20"/>
      <c r="E21" s="7"/>
      <c r="F21" s="7"/>
      <c r="G21" s="7"/>
      <c r="H21" s="7"/>
      <c r="I21" s="7"/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>
      <c r="A22" s="8"/>
      <c r="B22" s="18" t="s">
        <v>14</v>
      </c>
      <c r="C22" s="19" t="s">
        <v>135</v>
      </c>
      <c r="D22" s="20"/>
      <c r="E22" s="7"/>
      <c r="F22" s="7"/>
      <c r="G22" s="7"/>
      <c r="H22" s="7"/>
      <c r="I22" s="7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>
      <c r="A23" s="8"/>
      <c r="B23" s="18" t="s">
        <v>137</v>
      </c>
      <c r="C23" s="19" t="s">
        <v>113</v>
      </c>
      <c r="D23" s="20"/>
      <c r="E23" s="7"/>
      <c r="F23" s="7"/>
      <c r="G23" s="7"/>
      <c r="H23" s="7"/>
      <c r="I23" s="7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B24" s="18" t="s">
        <v>10</v>
      </c>
      <c r="C24" s="19" t="s">
        <v>114</v>
      </c>
      <c r="D24" s="20"/>
      <c r="E24" s="7"/>
      <c r="F24" s="7"/>
      <c r="G24" s="7"/>
      <c r="H24" s="7"/>
      <c r="I24" s="7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21" t="s">
        <v>8</v>
      </c>
      <c r="C25" s="22" t="s">
        <v>136</v>
      </c>
      <c r="D25" s="23"/>
      <c r="E25" s="7"/>
      <c r="F25" s="7"/>
      <c r="G25" s="7"/>
      <c r="H25" s="7"/>
      <c r="I25" s="7"/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Top="1">
      <c r="A26" s="8"/>
      <c r="B26" s="7"/>
      <c r="C26" s="7"/>
      <c r="D26" s="7"/>
      <c r="E26" s="7"/>
      <c r="F26" s="7"/>
      <c r="G26" s="7"/>
      <c r="H26" s="7"/>
      <c r="I26" s="7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>
      <c r="A27" s="8"/>
      <c r="B27" s="36" t="s">
        <v>142</v>
      </c>
      <c r="C27" s="13"/>
      <c r="D27" s="13"/>
      <c r="E27" s="7"/>
      <c r="F27" s="7"/>
      <c r="G27" s="7"/>
      <c r="H27" s="7"/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5" thickBot="1">
      <c r="A28" s="8"/>
      <c r="B28" s="7"/>
      <c r="C28" s="7"/>
      <c r="D28" s="7"/>
      <c r="E28" s="7"/>
      <c r="F28" s="7"/>
      <c r="G28" s="7"/>
      <c r="H28" s="7"/>
      <c r="I28" s="7"/>
      <c r="J28" s="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43.5" thickTop="1">
      <c r="A29" s="8"/>
      <c r="B29" s="15" t="s">
        <v>27</v>
      </c>
      <c r="C29" s="16" t="s">
        <v>28</v>
      </c>
      <c r="D29" s="26" t="s">
        <v>29</v>
      </c>
      <c r="E29" s="7"/>
      <c r="F29" s="7"/>
      <c r="G29" s="7"/>
      <c r="H29" s="7"/>
      <c r="I29" s="7"/>
      <c r="J29" s="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18" t="s">
        <v>31</v>
      </c>
      <c r="C30" s="19" t="s">
        <v>30</v>
      </c>
      <c r="D30" s="27"/>
      <c r="E30" s="7"/>
      <c r="F30" s="7"/>
      <c r="G30" s="7"/>
      <c r="H30" s="7"/>
      <c r="I30" s="7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18" t="s">
        <v>32</v>
      </c>
      <c r="C31" s="19" t="s">
        <v>35</v>
      </c>
      <c r="D31" s="27"/>
      <c r="E31" s="7"/>
      <c r="F31" s="7"/>
      <c r="G31" s="7"/>
      <c r="H31" s="7"/>
      <c r="I31" s="7"/>
      <c r="J31" s="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18" t="s">
        <v>33</v>
      </c>
      <c r="C32" s="19" t="s">
        <v>34</v>
      </c>
      <c r="D32" s="27"/>
      <c r="E32" s="7"/>
      <c r="F32" s="7"/>
      <c r="G32" s="7"/>
      <c r="H32" s="7"/>
      <c r="I32" s="7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18" t="s">
        <v>36</v>
      </c>
      <c r="C33" s="19" t="s">
        <v>37</v>
      </c>
      <c r="D33" s="27"/>
      <c r="E33" s="7"/>
      <c r="F33" s="7"/>
      <c r="G33" s="7"/>
      <c r="H33" s="7"/>
      <c r="I33" s="7"/>
      <c r="J33" s="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18" t="s">
        <v>38</v>
      </c>
      <c r="C34" s="19" t="s">
        <v>39</v>
      </c>
      <c r="D34" s="27"/>
      <c r="E34" s="7"/>
      <c r="F34" s="7"/>
      <c r="G34" s="7"/>
      <c r="H34" s="7"/>
      <c r="I34" s="7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18" t="s">
        <v>6</v>
      </c>
      <c r="C35" s="19" t="s">
        <v>40</v>
      </c>
      <c r="D35" s="27"/>
      <c r="E35" s="7"/>
      <c r="F35" s="7"/>
      <c r="G35" s="7"/>
      <c r="H35" s="7"/>
      <c r="I35" s="7"/>
      <c r="J35" s="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18" t="s">
        <v>172</v>
      </c>
      <c r="C36" s="19" t="s">
        <v>171</v>
      </c>
      <c r="D36" s="27"/>
      <c r="E36" s="7"/>
      <c r="F36" s="7"/>
      <c r="G36" s="7"/>
      <c r="H36" s="7"/>
      <c r="I36" s="7"/>
      <c r="J36" s="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27" customHeight="1">
      <c r="A37" s="8"/>
      <c r="B37" s="28" t="s">
        <v>41</v>
      </c>
      <c r="C37" s="29" t="s">
        <v>42</v>
      </c>
      <c r="D37" s="27"/>
      <c r="E37" s="7"/>
      <c r="F37" s="7"/>
      <c r="G37" s="7"/>
      <c r="H37" s="7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18" t="s">
        <v>43</v>
      </c>
      <c r="C38" s="19" t="s">
        <v>44</v>
      </c>
      <c r="D38" s="27"/>
      <c r="E38" s="7"/>
      <c r="F38" s="7"/>
      <c r="G38" s="7"/>
      <c r="H38" s="7"/>
      <c r="I38" s="7"/>
      <c r="J38" s="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18" t="s">
        <v>45</v>
      </c>
      <c r="C39" s="19" t="s">
        <v>46</v>
      </c>
      <c r="D39" s="27"/>
      <c r="E39" s="7"/>
      <c r="F39" s="7"/>
      <c r="G39" s="7"/>
      <c r="H39" s="7"/>
      <c r="I39" s="7"/>
      <c r="J39" s="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5" thickBot="1">
      <c r="A40" s="8"/>
      <c r="B40" s="21" t="s">
        <v>169</v>
      </c>
      <c r="C40" s="22" t="s">
        <v>170</v>
      </c>
      <c r="D40" s="30"/>
      <c r="E40" s="7"/>
      <c r="F40" s="7"/>
      <c r="G40" s="7"/>
      <c r="H40" s="7"/>
      <c r="I40" s="7"/>
      <c r="J40" s="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5" thickTop="1">
      <c r="A41" s="8"/>
      <c r="B41" s="7"/>
      <c r="C41" s="14"/>
      <c r="D41" s="7"/>
      <c r="E41" s="7"/>
      <c r="F41" s="7"/>
      <c r="G41" s="7"/>
      <c r="H41" s="7"/>
      <c r="I41" s="7"/>
      <c r="J41" s="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ht="14.25"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CQ34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9.875" style="0" customWidth="1"/>
    <col min="3" max="3" width="8.75390625" style="0" customWidth="1"/>
    <col min="4" max="4" width="12.75390625" style="0" customWidth="1"/>
  </cols>
  <sheetData>
    <row r="1" spans="1:6" ht="12.75">
      <c r="A1" s="8"/>
      <c r="B1" s="8"/>
      <c r="C1" s="8"/>
      <c r="D1" s="8"/>
      <c r="E1" s="8"/>
      <c r="F1" s="8"/>
    </row>
    <row r="2" spans="1:95" ht="14.25">
      <c r="A2" s="8"/>
      <c r="B2" s="36" t="s">
        <v>138</v>
      </c>
      <c r="C2" s="12"/>
      <c r="D2" s="12"/>
      <c r="E2" s="7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</row>
    <row r="3" spans="1:95" s="96" customFormat="1" ht="14.25">
      <c r="A3" s="11"/>
      <c r="B3" s="84"/>
      <c r="C3" s="94"/>
      <c r="D3" s="94"/>
      <c r="E3" s="9"/>
      <c r="F3" s="9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</row>
    <row r="4" spans="1:95" ht="6.75" customHeight="1" thickBot="1">
      <c r="A4" s="8"/>
      <c r="B4" s="7"/>
      <c r="C4" s="7"/>
      <c r="D4" s="7"/>
      <c r="E4" s="7"/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</row>
    <row r="5" spans="1:95" ht="42" customHeight="1" thickTop="1">
      <c r="A5" s="8"/>
      <c r="B5" s="15" t="s">
        <v>27</v>
      </c>
      <c r="C5" s="16" t="s">
        <v>28</v>
      </c>
      <c r="D5" s="17" t="s">
        <v>29</v>
      </c>
      <c r="E5" s="7"/>
      <c r="F5" s="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</row>
    <row r="6" spans="1:95" ht="15" thickBot="1">
      <c r="A6" s="8"/>
      <c r="B6" s="21" t="s">
        <v>177</v>
      </c>
      <c r="C6" s="22" t="s">
        <v>178</v>
      </c>
      <c r="D6" s="23"/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15" thickTop="1">
      <c r="A7" s="8"/>
      <c r="B7" s="7"/>
      <c r="C7" s="7"/>
      <c r="D7" s="7"/>
      <c r="E7" s="7"/>
      <c r="F7" s="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2:95" ht="14.25">
      <c r="B8" s="1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2:95" ht="14.25">
      <c r="B9" s="1"/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2:95" ht="14.25">
      <c r="B10" s="1"/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2:95" ht="14.25">
      <c r="B11" s="1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2:95" ht="14.25">
      <c r="B12" s="1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2:95" ht="14.25"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2:95" ht="14.25">
      <c r="B14" s="1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2:95" ht="14.25">
      <c r="B15" s="1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2:95" ht="14.25">
      <c r="B16" s="1"/>
      <c r="C16" s="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2:95" ht="14.25">
      <c r="B17" s="1"/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2:95" ht="14.25">
      <c r="B18" s="1"/>
      <c r="C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2:95" ht="14.25">
      <c r="B19" s="1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2:95" ht="14.25">
      <c r="B20" s="1"/>
      <c r="C20" s="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2:95" ht="14.25">
      <c r="B21" s="1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2:95" ht="14.25">
      <c r="B22" s="1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2:95" ht="14.2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2:95" ht="14.25">
      <c r="B24" s="1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2:95" ht="14.25">
      <c r="B25" s="1"/>
      <c r="C25" s="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2:95" ht="14.25">
      <c r="B26" s="1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2:95" ht="14.25">
      <c r="B27" s="1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2:95" ht="14.25">
      <c r="B28" s="1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2:95" ht="14.25">
      <c r="B29" s="1"/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2:95" ht="14.25">
      <c r="B30" s="1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2:95" ht="14.25"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2:95" ht="14.25"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2:95" ht="14.25">
      <c r="B33" s="1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2:95" ht="14.25">
      <c r="B34" s="1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2:95" ht="14.25">
      <c r="B35" s="1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2:95" ht="14.25">
      <c r="B36" s="1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2:95" ht="14.25">
      <c r="B37" s="1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2:95" ht="14.25">
      <c r="B38" s="1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2:95" ht="14.25">
      <c r="B39" s="1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2:95" ht="14.25"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2:95" ht="14.25"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2:95" ht="14.25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2:95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</row>
    <row r="44" spans="2:95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</row>
    <row r="45" spans="2:95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</row>
    <row r="46" spans="2:95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</row>
    <row r="47" spans="2:95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</row>
    <row r="48" spans="2:95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</row>
    <row r="49" spans="2:95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</row>
    <row r="50" spans="2:95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</row>
    <row r="51" spans="2:95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</row>
    <row r="52" spans="2:95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</row>
    <row r="53" spans="2:95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</row>
    <row r="54" spans="2:95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</row>
    <row r="55" spans="2:95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</row>
    <row r="56" spans="2:95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</row>
    <row r="57" spans="2:95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</row>
    <row r="58" spans="2:95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</row>
    <row r="59" spans="2:95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</row>
    <row r="60" spans="2:95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</row>
    <row r="61" spans="2:95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</row>
    <row r="62" spans="2:95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</row>
    <row r="63" spans="2:95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</row>
    <row r="64" spans="2:95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</row>
    <row r="65" spans="2:95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</row>
    <row r="66" spans="2:95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</row>
    <row r="67" spans="2:95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</row>
    <row r="68" spans="2:95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</row>
    <row r="69" spans="2:95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</row>
    <row r="70" spans="2:95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</row>
    <row r="71" spans="2:95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</row>
    <row r="72" spans="2:95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</row>
    <row r="73" spans="2:95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</row>
    <row r="74" spans="2:95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</row>
    <row r="75" spans="2:95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</row>
    <row r="76" spans="2:95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</row>
    <row r="77" spans="2:95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</row>
    <row r="78" spans="2:95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</row>
    <row r="79" spans="2:95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</row>
    <row r="80" spans="2:95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</row>
    <row r="81" spans="2:95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</row>
    <row r="82" spans="2:95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</row>
    <row r="83" spans="2:95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</row>
    <row r="84" spans="2:95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</row>
    <row r="85" spans="2:95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</row>
    <row r="86" spans="2:95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</row>
    <row r="87" spans="2:95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</row>
    <row r="88" spans="2:95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</row>
    <row r="89" spans="2:95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</row>
    <row r="90" spans="2:95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</row>
    <row r="91" spans="2:95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</row>
    <row r="92" spans="2:95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</row>
    <row r="93" spans="2:95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</row>
    <row r="94" spans="2:95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</row>
    <row r="95" spans="2:95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</row>
    <row r="96" spans="2:95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</row>
    <row r="97" spans="2:95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</row>
    <row r="98" spans="2:95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</row>
    <row r="99" spans="2:95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</row>
    <row r="100" spans="2:95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</row>
    <row r="101" spans="2:95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</row>
    <row r="102" spans="2:95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</row>
    <row r="103" spans="2:95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</row>
    <row r="104" spans="2:95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</row>
    <row r="105" spans="2:95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</row>
    <row r="106" spans="2:95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</row>
    <row r="107" spans="2:95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</row>
    <row r="108" spans="2:95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</row>
    <row r="109" spans="2:95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</row>
    <row r="110" spans="2:95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</row>
    <row r="111" spans="2:95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</row>
    <row r="112" spans="2:95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</row>
    <row r="113" spans="2:95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</row>
    <row r="114" spans="2:95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</row>
    <row r="115" spans="2:95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</row>
    <row r="116" spans="2:95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</row>
    <row r="117" spans="2:95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</row>
    <row r="118" spans="2:95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</row>
    <row r="119" spans="2:95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</row>
    <row r="120" spans="2:95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</row>
    <row r="121" spans="2:95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</row>
    <row r="122" spans="2:95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</row>
    <row r="123" spans="2:95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</row>
    <row r="124" spans="2:95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</row>
    <row r="125" spans="2:95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</row>
    <row r="126" spans="2:95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</row>
    <row r="127" spans="2:95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</row>
    <row r="128" spans="2:95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</row>
    <row r="129" spans="2:95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</row>
    <row r="130" spans="2:95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</row>
    <row r="131" spans="2:95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</row>
    <row r="132" spans="2:95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</row>
    <row r="133" spans="2:95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</row>
    <row r="134" spans="2:95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</row>
    <row r="135" spans="2:95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</row>
    <row r="136" spans="2:95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</row>
    <row r="137" spans="2:95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</row>
    <row r="138" spans="2:95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</row>
    <row r="139" spans="2:95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</row>
    <row r="140" spans="2:95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</row>
    <row r="141" spans="2:95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</row>
    <row r="142" spans="2:95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</row>
    <row r="143" spans="2:95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</row>
    <row r="144" spans="2:95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</row>
    <row r="145" spans="2:95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</row>
    <row r="146" spans="2:95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</row>
    <row r="147" spans="2:95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</row>
    <row r="148" spans="2:95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</row>
    <row r="149" spans="2:95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</row>
    <row r="150" spans="2:95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</row>
    <row r="151" spans="2:95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</row>
    <row r="152" spans="2:95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</row>
    <row r="153" spans="2:95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</row>
    <row r="154" spans="2:95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</row>
    <row r="155" spans="2:95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</row>
    <row r="156" spans="2:95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</row>
    <row r="157" spans="2:95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</row>
    <row r="158" spans="2:95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</row>
    <row r="159" spans="2:95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</row>
    <row r="160" spans="2:95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</row>
    <row r="161" spans="2:95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</row>
    <row r="162" spans="2:95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</row>
    <row r="163" spans="2:95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</row>
    <row r="164" spans="2:95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</row>
    <row r="165" spans="2:95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</row>
    <row r="166" spans="2:95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</row>
    <row r="167" spans="2:95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</row>
    <row r="168" spans="2:95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</row>
    <row r="169" spans="2:95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</row>
    <row r="170" spans="2:95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</row>
    <row r="171" spans="2:95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</row>
    <row r="172" spans="2:95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</row>
    <row r="173" spans="2:95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</row>
    <row r="174" spans="2:95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</row>
    <row r="175" spans="2:95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</row>
    <row r="176" spans="2:95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</row>
    <row r="177" spans="2:95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</row>
    <row r="178" spans="2:95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</row>
    <row r="179" spans="2:95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</row>
    <row r="180" spans="2:95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</row>
    <row r="181" spans="2:95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</row>
    <row r="182" spans="2:95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</row>
    <row r="183" spans="2:95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</row>
    <row r="184" spans="2:95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</row>
    <row r="185" spans="2:95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</row>
    <row r="186" spans="2:95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</row>
    <row r="187" spans="2:95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</row>
    <row r="188" spans="2:95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</row>
    <row r="189" spans="2:95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</row>
    <row r="190" spans="2:95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</row>
    <row r="191" spans="2:95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</row>
    <row r="192" spans="2:95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</row>
    <row r="193" spans="2:95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</row>
    <row r="194" spans="2:95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</row>
    <row r="195" spans="2:95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</row>
    <row r="196" spans="2:95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</row>
    <row r="197" spans="2:95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</row>
    <row r="198" spans="2:95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</row>
    <row r="199" spans="2:95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</row>
    <row r="200" spans="2:95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</row>
    <row r="201" spans="2:95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</row>
    <row r="202" spans="2:95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</row>
    <row r="203" spans="2:95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</row>
    <row r="204" spans="2:95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</row>
    <row r="205" spans="2:95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</row>
    <row r="206" spans="2:95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</row>
    <row r="207" spans="2:95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</row>
    <row r="208" spans="2:95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</row>
    <row r="209" spans="2:95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</row>
    <row r="210" spans="2:95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</row>
    <row r="211" spans="2:95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</row>
    <row r="212" spans="2:95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</row>
    <row r="213" spans="2:95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</row>
    <row r="214" spans="2:95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</row>
    <row r="215" spans="2:95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</row>
    <row r="216" spans="2:95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</row>
    <row r="217" spans="2:95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</row>
    <row r="218" spans="2:95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</row>
    <row r="219" spans="2:95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</row>
    <row r="220" spans="2:95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</row>
    <row r="221" spans="2:95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>
      <c r="A2" s="8"/>
      <c r="B2" s="36" t="s">
        <v>185</v>
      </c>
      <c r="C2" s="13"/>
      <c r="D2" s="13"/>
      <c r="E2" s="7"/>
      <c r="F2" s="13"/>
      <c r="G2" s="36" t="s">
        <v>181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5" thickBot="1">
      <c r="A3" s="11"/>
      <c r="B3" s="84"/>
      <c r="C3" s="9"/>
      <c r="D3" s="9"/>
      <c r="E3" s="9"/>
      <c r="F3" s="9"/>
      <c r="G3" s="84"/>
      <c r="H3" s="9"/>
      <c r="I3" s="9"/>
      <c r="J3" s="9"/>
      <c r="K3" s="9"/>
      <c r="L3" s="9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7.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37" t="s">
        <v>69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163</v>
      </c>
      <c r="C6" s="19" t="s">
        <v>70</v>
      </c>
      <c r="D6" s="20"/>
      <c r="E6" s="7"/>
      <c r="F6" s="31">
        <v>1</v>
      </c>
      <c r="G6" s="24" t="s">
        <v>89</v>
      </c>
      <c r="H6" s="128" t="e">
        <f>((D20-D22)/(D6+D7+D8+D9+D10+D11+D12+D13))*100</f>
        <v>#DIV/0!</v>
      </c>
      <c r="I6" s="32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7" t="s">
        <v>121</v>
      </c>
      <c r="C7" s="126"/>
      <c r="D7" s="20"/>
      <c r="E7" s="7"/>
      <c r="F7" s="31">
        <v>2</v>
      </c>
      <c r="G7" s="24" t="s">
        <v>90</v>
      </c>
      <c r="H7" s="128" t="e">
        <f>((D20-D22)/((D6+D7+D8+D9+D10+D11+D12+D13)-(D14+D15)))*100</f>
        <v>#DIV/0!</v>
      </c>
      <c r="I7" s="129" t="e">
        <f>IF(AND((D20-D22)&lt;0,(D6+D7+D8+D9+D10+D11+D12+D13-D14-D15)&lt;0),0,IF((H7)&lt;=0,0,IF(H7&lt;1.7,1,IF(H7&gt;4,3,2))))</f>
        <v>#DIV/0!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78</v>
      </c>
      <c r="C8" s="19" t="s">
        <v>71</v>
      </c>
      <c r="D8" s="20"/>
      <c r="E8" s="7"/>
      <c r="F8" s="31">
        <v>3</v>
      </c>
      <c r="G8" s="24" t="s">
        <v>26</v>
      </c>
      <c r="H8" s="128" t="e">
        <f>((D14+D15)/(D6+D7+D8+D9+D10+D11+D12+D13))*100</f>
        <v>#DIV/0!</v>
      </c>
      <c r="I8" s="129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79</v>
      </c>
      <c r="C9" s="19" t="s">
        <v>72</v>
      </c>
      <c r="D9" s="20"/>
      <c r="E9" s="7"/>
      <c r="F9" s="31">
        <v>4</v>
      </c>
      <c r="G9" s="24" t="s">
        <v>115</v>
      </c>
      <c r="H9" s="128" t="e">
        <f>((D6+D7+D8+D9+D10+D11+D12+D13)-(D14+D15))/(D6+D7)</f>
        <v>#DIV/0!</v>
      </c>
      <c r="I9" s="129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27" t="s">
        <v>122</v>
      </c>
      <c r="C10" s="126"/>
      <c r="D10" s="20"/>
      <c r="E10" s="7"/>
      <c r="F10" s="31">
        <v>5</v>
      </c>
      <c r="G10" s="24" t="s">
        <v>91</v>
      </c>
      <c r="H10" s="139" t="e">
        <f>D19/D18</f>
        <v>#DIV/0!</v>
      </c>
      <c r="I10" s="129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80</v>
      </c>
      <c r="C11" s="19" t="s">
        <v>73</v>
      </c>
      <c r="D11" s="20"/>
      <c r="E11" s="7"/>
      <c r="F11" s="31">
        <v>6</v>
      </c>
      <c r="G11" s="24" t="s">
        <v>92</v>
      </c>
      <c r="H11" s="128" t="e">
        <f>(D11/D18)*360</f>
        <v>#DIV/0!</v>
      </c>
      <c r="I11" s="129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118</v>
      </c>
      <c r="C12" s="19" t="s">
        <v>74</v>
      </c>
      <c r="D12" s="20"/>
      <c r="E12" s="7"/>
      <c r="F12" s="31">
        <v>7</v>
      </c>
      <c r="G12" s="24" t="s">
        <v>93</v>
      </c>
      <c r="H12" s="128" t="e">
        <f>D18/(D6+D7+D8+D9+D10+D11+D12+D13)</f>
        <v>#DIV/0!</v>
      </c>
      <c r="I12" s="129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120</v>
      </c>
      <c r="C13" s="19" t="s">
        <v>75</v>
      </c>
      <c r="D13" s="20"/>
      <c r="E13" s="7"/>
      <c r="F13" s="31">
        <v>8</v>
      </c>
      <c r="G13" s="24" t="s">
        <v>186</v>
      </c>
      <c r="H13" s="128" t="e">
        <f>(D12+D8+D9+D10)/D14</f>
        <v>#DIV/0!</v>
      </c>
      <c r="I13" s="129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119</v>
      </c>
      <c r="C14" s="19" t="s">
        <v>76</v>
      </c>
      <c r="D14" s="20"/>
      <c r="E14" s="7"/>
      <c r="F14" s="31">
        <v>9</v>
      </c>
      <c r="G14" s="24" t="s">
        <v>94</v>
      </c>
      <c r="H14" s="128" t="e">
        <f>(D14+D15)/D20</f>
        <v>#DIV/0!</v>
      </c>
      <c r="I14" s="129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21" t="s">
        <v>5</v>
      </c>
      <c r="C15" s="22" t="s">
        <v>77</v>
      </c>
      <c r="D15" s="23"/>
      <c r="E15" s="7"/>
      <c r="F15" s="135">
        <v>10</v>
      </c>
      <c r="G15" s="136" t="s">
        <v>183</v>
      </c>
      <c r="H15" s="137" t="e">
        <f>(((D6+D7+D10+D13)-('2013-DE'!D6+'2013-DE'!D7+'2013-DE'!D10+'2013-DE'!D13)+D22)/('2013-DE'!D6+'2013-DE'!D7+'2013-DE'!D10+'2013-DE'!D13))*100</f>
        <v>#DIV/0!</v>
      </c>
      <c r="I15" s="138">
        <f>IF(AND((D6+D7+D10+D13)=0,D22=0,('2013-DE'!D6+'2013-DE'!D7+'2013-DE'!D10+'2013-DE'!D13)=0),0,IF(('2013-DE'!D6+'2013-DE'!D7+'2013-DE'!D10+'2013-DE'!D13)=0,3,IF(H15&lt;=0,0,IF(H15&lt;2.51,1,IF(H15&gt;5,3,2)))))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8"/>
      <c r="D16" s="39"/>
      <c r="E16" s="7"/>
      <c r="F16" s="33" t="s">
        <v>55</v>
      </c>
      <c r="G16" s="34" t="s">
        <v>184</v>
      </c>
      <c r="H16" s="34"/>
      <c r="I16" s="35" t="e">
        <f>SUM(I6:I15)</f>
        <v>#DIV/0!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27</v>
      </c>
      <c r="C17" s="16" t="s">
        <v>28</v>
      </c>
      <c r="D17" s="37" t="s">
        <v>81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8" t="s">
        <v>125</v>
      </c>
      <c r="C18" s="19" t="s">
        <v>82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126</v>
      </c>
      <c r="C19" s="19" t="s">
        <v>83</v>
      </c>
      <c r="D19" s="20"/>
      <c r="E19" s="7"/>
      <c r="F19" s="8"/>
      <c r="G19" s="52" t="s">
        <v>87</v>
      </c>
      <c r="H19" s="53"/>
      <c r="I19" s="49"/>
      <c r="J19" s="49"/>
      <c r="K19" s="49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21" t="s">
        <v>198</v>
      </c>
      <c r="C20" s="22" t="s">
        <v>53</v>
      </c>
      <c r="D20" s="23"/>
      <c r="E20" s="7"/>
      <c r="F20" s="8"/>
      <c r="G20" s="54" t="s">
        <v>116</v>
      </c>
      <c r="H20" s="55"/>
      <c r="I20" s="49"/>
      <c r="J20" s="49"/>
      <c r="K20" s="49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8"/>
      <c r="D21" s="39"/>
      <c r="E21" s="10"/>
      <c r="F21" s="7"/>
      <c r="G21" s="56" t="s">
        <v>117</v>
      </c>
      <c r="H21" s="57"/>
      <c r="I21" s="51"/>
      <c r="J21" s="51"/>
      <c r="K21" s="49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45" t="s">
        <v>84</v>
      </c>
      <c r="C22" s="46" t="s">
        <v>85</v>
      </c>
      <c r="D22" s="47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40"/>
      <c r="F23" s="7"/>
      <c r="G23" s="52" t="s">
        <v>86</v>
      </c>
      <c r="H23" s="58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40"/>
      <c r="F24" s="7"/>
      <c r="G24" s="54" t="s">
        <v>96</v>
      </c>
      <c r="H24" s="59"/>
      <c r="I24" s="50"/>
      <c r="J24" s="10"/>
      <c r="K24" s="41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8"/>
      <c r="D25" s="39"/>
      <c r="E25" s="40"/>
      <c r="F25" s="7"/>
      <c r="G25" s="56" t="s">
        <v>97</v>
      </c>
      <c r="H25" s="60"/>
      <c r="I25" s="50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8"/>
      <c r="D26" s="39"/>
      <c r="E26" s="4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8"/>
      <c r="D27" s="39"/>
      <c r="E27" s="40"/>
      <c r="F27" s="7"/>
      <c r="G27" s="61" t="s">
        <v>88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8"/>
      <c r="D28" s="39"/>
      <c r="E28" s="4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8"/>
      <c r="D29" s="39"/>
      <c r="E29" s="40"/>
      <c r="F29" s="7"/>
      <c r="G29" s="10" t="s">
        <v>123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40"/>
      <c r="C30" s="42"/>
      <c r="D30" s="43"/>
      <c r="E30" s="40"/>
      <c r="F30" s="7"/>
      <c r="G30" s="10" t="s">
        <v>124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40"/>
      <c r="C31" s="42"/>
      <c r="D31" s="43"/>
      <c r="E31" s="4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40"/>
      <c r="C32" s="42"/>
      <c r="D32" s="43"/>
      <c r="E32" s="4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40"/>
      <c r="C33" s="42"/>
      <c r="D33" s="43"/>
      <c r="E33" s="4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40"/>
      <c r="C34" s="42"/>
      <c r="D34" s="43"/>
      <c r="E34" s="4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40"/>
      <c r="C35" s="42"/>
      <c r="D35" s="43"/>
      <c r="E35" s="4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40"/>
      <c r="C36" s="42"/>
      <c r="D36" s="43"/>
      <c r="E36" s="4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40"/>
      <c r="C37" s="42"/>
      <c r="D37" s="43"/>
      <c r="E37" s="4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40"/>
      <c r="C38" s="42"/>
      <c r="D38" s="43"/>
      <c r="E38" s="4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40"/>
      <c r="C39" s="42"/>
      <c r="D39" s="43"/>
      <c r="E39" s="4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40"/>
      <c r="C40" s="44"/>
      <c r="D40" s="40"/>
      <c r="E40" s="4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40"/>
      <c r="C41" s="44"/>
      <c r="D41" s="40"/>
      <c r="E41" s="4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>
      <c r="A2" s="8"/>
      <c r="B2" s="36" t="s">
        <v>162</v>
      </c>
      <c r="C2" s="13"/>
      <c r="D2" s="13"/>
      <c r="E2" s="7"/>
      <c r="F2" s="13"/>
      <c r="G2" s="36" t="s">
        <v>159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5" thickBot="1">
      <c r="A3" s="11"/>
      <c r="B3" s="84"/>
      <c r="C3" s="9"/>
      <c r="D3" s="9"/>
      <c r="E3" s="9"/>
      <c r="F3" s="9"/>
      <c r="G3" s="84"/>
      <c r="H3" s="9"/>
      <c r="I3" s="9"/>
      <c r="J3" s="9"/>
      <c r="K3" s="9"/>
      <c r="L3" s="9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7.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37" t="s">
        <v>69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163</v>
      </c>
      <c r="C6" s="19" t="s">
        <v>70</v>
      </c>
      <c r="D6" s="20"/>
      <c r="E6" s="7"/>
      <c r="F6" s="31">
        <v>1</v>
      </c>
      <c r="G6" s="24" t="s">
        <v>89</v>
      </c>
      <c r="H6" s="128" t="e">
        <f>((D20-D22)/(D6+D7+D8+D9+D10+D11+D12+D13))*100</f>
        <v>#DIV/0!</v>
      </c>
      <c r="I6" s="32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7" t="s">
        <v>121</v>
      </c>
      <c r="C7" s="126"/>
      <c r="D7" s="20"/>
      <c r="E7" s="7"/>
      <c r="F7" s="31">
        <v>2</v>
      </c>
      <c r="G7" s="24" t="s">
        <v>90</v>
      </c>
      <c r="H7" s="128" t="e">
        <f>((D20-D22)/((D6+D7+D8+D9+D10+D11+D12+D13)-(D14+D15)))*100</f>
        <v>#DIV/0!</v>
      </c>
      <c r="I7" s="129" t="e">
        <f>IF(AND((D20-D22)&lt;0,(D6+D7+D8+D9+D10+D11+D12+D13-D14-D15)&lt;0),0,IF((H7)&lt;=0,0,IF(H7&lt;1.7,1,IF(H7&gt;4,3,2))))</f>
        <v>#DIV/0!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78</v>
      </c>
      <c r="C8" s="19" t="s">
        <v>71</v>
      </c>
      <c r="D8" s="20"/>
      <c r="E8" s="7"/>
      <c r="F8" s="31">
        <v>3</v>
      </c>
      <c r="G8" s="24" t="s">
        <v>26</v>
      </c>
      <c r="H8" s="128" t="e">
        <f>((D14+D15)/(D6+D7+D8+D9+D10+D11+D12+D13))*100</f>
        <v>#DIV/0!</v>
      </c>
      <c r="I8" s="129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79</v>
      </c>
      <c r="C9" s="19" t="s">
        <v>72</v>
      </c>
      <c r="D9" s="20"/>
      <c r="E9" s="7"/>
      <c r="F9" s="31">
        <v>4</v>
      </c>
      <c r="G9" s="24" t="s">
        <v>115</v>
      </c>
      <c r="H9" s="128" t="e">
        <f>((D6+D7+D8+D9+D10+D11+D12+D13)-(D14+D15))/(D6+D7)</f>
        <v>#DIV/0!</v>
      </c>
      <c r="I9" s="129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27" t="s">
        <v>122</v>
      </c>
      <c r="C10" s="126"/>
      <c r="D10" s="20"/>
      <c r="E10" s="7"/>
      <c r="F10" s="31">
        <v>5</v>
      </c>
      <c r="G10" s="24" t="s">
        <v>91</v>
      </c>
      <c r="H10" s="139" t="e">
        <f>D19/D18</f>
        <v>#DIV/0!</v>
      </c>
      <c r="I10" s="129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80</v>
      </c>
      <c r="C11" s="19" t="s">
        <v>73</v>
      </c>
      <c r="D11" s="20"/>
      <c r="E11" s="7"/>
      <c r="F11" s="31">
        <v>6</v>
      </c>
      <c r="G11" s="24" t="s">
        <v>92</v>
      </c>
      <c r="H11" s="128" t="e">
        <f>(D11/D18)*360</f>
        <v>#DIV/0!</v>
      </c>
      <c r="I11" s="129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118</v>
      </c>
      <c r="C12" s="19" t="s">
        <v>74</v>
      </c>
      <c r="D12" s="20"/>
      <c r="E12" s="7"/>
      <c r="F12" s="31">
        <v>7</v>
      </c>
      <c r="G12" s="24" t="s">
        <v>93</v>
      </c>
      <c r="H12" s="128" t="e">
        <f>D18/(D6+D7+D8+D9+D10+D11+D12+D13)</f>
        <v>#DIV/0!</v>
      </c>
      <c r="I12" s="129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120</v>
      </c>
      <c r="C13" s="19" t="s">
        <v>75</v>
      </c>
      <c r="D13" s="20"/>
      <c r="E13" s="7"/>
      <c r="F13" s="31">
        <v>8</v>
      </c>
      <c r="G13" s="24" t="s">
        <v>186</v>
      </c>
      <c r="H13" s="128" t="e">
        <f>(D12+D8+D9+D10)/D14</f>
        <v>#DIV/0!</v>
      </c>
      <c r="I13" s="129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119</v>
      </c>
      <c r="C14" s="19" t="s">
        <v>76</v>
      </c>
      <c r="D14" s="20"/>
      <c r="E14" s="7"/>
      <c r="F14" s="31">
        <v>9</v>
      </c>
      <c r="G14" s="24" t="s">
        <v>94</v>
      </c>
      <c r="H14" s="128" t="e">
        <f>(D14+D15)/D20</f>
        <v>#DIV/0!</v>
      </c>
      <c r="I14" s="129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21" t="s">
        <v>5</v>
      </c>
      <c r="C15" s="22" t="s">
        <v>77</v>
      </c>
      <c r="D15" s="23"/>
      <c r="E15" s="7"/>
      <c r="F15" s="135">
        <v>10</v>
      </c>
      <c r="G15" s="136" t="s">
        <v>183</v>
      </c>
      <c r="H15" s="137" t="e">
        <f>(((D6+D7+D10+D13)-('2012-DE'!D6+'2012-DE'!D7+'2012-DE'!D10+'2012-DE'!D13)+D22)/('2012-DE'!D6+'2012-DE'!D7+'2012-DE'!D10+'2012-DE'!D13))*100</f>
        <v>#DIV/0!</v>
      </c>
      <c r="I15" s="138">
        <f>IF(AND((D6+D7+D10+D13)=0,D22=0,('2012-DE'!D6+'2012-DE'!D7+'2012-DE'!D10+'2012-DE'!D13)=0),0,IF(('2012-DE'!D6+'2012-DE'!D7+'2012-DE'!D10+'2012-DE'!D13)=0,3,IF(H15&lt;=0,0,IF(H15&lt;2.51,1,IF(H15&gt;5,3,2)))))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8"/>
      <c r="D16" s="39"/>
      <c r="E16" s="7"/>
      <c r="F16" s="33" t="s">
        <v>55</v>
      </c>
      <c r="G16" s="34" t="s">
        <v>160</v>
      </c>
      <c r="H16" s="34"/>
      <c r="I16" s="35" t="e">
        <f>SUM(I6:I15)</f>
        <v>#DIV/0!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27</v>
      </c>
      <c r="C17" s="16" t="s">
        <v>28</v>
      </c>
      <c r="D17" s="37" t="s">
        <v>81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8" t="s">
        <v>125</v>
      </c>
      <c r="C18" s="19" t="s">
        <v>82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126</v>
      </c>
      <c r="C19" s="19" t="s">
        <v>83</v>
      </c>
      <c r="D19" s="20"/>
      <c r="E19" s="7"/>
      <c r="F19" s="8"/>
      <c r="G19" s="52" t="s">
        <v>87</v>
      </c>
      <c r="H19" s="53"/>
      <c r="I19" s="49"/>
      <c r="J19" s="49"/>
      <c r="K19" s="49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21" t="s">
        <v>198</v>
      </c>
      <c r="C20" s="22" t="s">
        <v>53</v>
      </c>
      <c r="D20" s="23"/>
      <c r="E20" s="7"/>
      <c r="F20" s="8"/>
      <c r="G20" s="54" t="s">
        <v>116</v>
      </c>
      <c r="H20" s="55"/>
      <c r="I20" s="49"/>
      <c r="J20" s="49"/>
      <c r="K20" s="49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8"/>
      <c r="D21" s="39"/>
      <c r="E21" s="10"/>
      <c r="F21" s="7"/>
      <c r="G21" s="56" t="s">
        <v>117</v>
      </c>
      <c r="H21" s="57"/>
      <c r="I21" s="51"/>
      <c r="J21" s="51"/>
      <c r="K21" s="49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45" t="s">
        <v>84</v>
      </c>
      <c r="C22" s="46" t="s">
        <v>85</v>
      </c>
      <c r="D22" s="47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40"/>
      <c r="F23" s="7"/>
      <c r="G23" s="52" t="s">
        <v>86</v>
      </c>
      <c r="H23" s="58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40"/>
      <c r="F24" s="7"/>
      <c r="G24" s="54" t="s">
        <v>96</v>
      </c>
      <c r="H24" s="59"/>
      <c r="I24" s="50"/>
      <c r="J24" s="10"/>
      <c r="K24" s="41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8"/>
      <c r="D25" s="39"/>
      <c r="E25" s="40"/>
      <c r="F25" s="7"/>
      <c r="G25" s="56" t="s">
        <v>97</v>
      </c>
      <c r="H25" s="60"/>
      <c r="I25" s="50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8"/>
      <c r="D26" s="39"/>
      <c r="E26" s="4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8"/>
      <c r="D27" s="39"/>
      <c r="E27" s="40"/>
      <c r="F27" s="7"/>
      <c r="G27" s="61" t="s">
        <v>88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8"/>
      <c r="D28" s="39"/>
      <c r="E28" s="4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8"/>
      <c r="D29" s="39"/>
      <c r="E29" s="40"/>
      <c r="F29" s="7"/>
      <c r="G29" s="10" t="s">
        <v>123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40"/>
      <c r="C30" s="42"/>
      <c r="D30" s="43"/>
      <c r="E30" s="40"/>
      <c r="F30" s="7"/>
      <c r="G30" s="10" t="s">
        <v>124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40"/>
      <c r="C31" s="42"/>
      <c r="D31" s="43"/>
      <c r="E31" s="4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40"/>
      <c r="C32" s="42"/>
      <c r="D32" s="43"/>
      <c r="E32" s="4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40"/>
      <c r="C33" s="42"/>
      <c r="D33" s="43"/>
      <c r="E33" s="4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40"/>
      <c r="C34" s="42"/>
      <c r="D34" s="43"/>
      <c r="E34" s="4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40"/>
      <c r="C35" s="42"/>
      <c r="D35" s="43"/>
      <c r="E35" s="4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40"/>
      <c r="C36" s="42"/>
      <c r="D36" s="43"/>
      <c r="E36" s="4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40"/>
      <c r="C37" s="42"/>
      <c r="D37" s="43"/>
      <c r="E37" s="4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40"/>
      <c r="C38" s="42"/>
      <c r="D38" s="43"/>
      <c r="E38" s="4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40"/>
      <c r="C39" s="42"/>
      <c r="D39" s="43"/>
      <c r="E39" s="4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40"/>
      <c r="C40" s="44"/>
      <c r="D40" s="40"/>
      <c r="E40" s="4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40"/>
      <c r="C41" s="44"/>
      <c r="D41" s="40"/>
      <c r="E41" s="4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>
      <c r="A2" s="8"/>
      <c r="B2" s="36" t="s">
        <v>155</v>
      </c>
      <c r="C2" s="13"/>
      <c r="D2" s="13"/>
      <c r="E2" s="7"/>
      <c r="F2" s="13"/>
      <c r="G2" s="36" t="s">
        <v>153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5" thickBot="1">
      <c r="A3" s="11"/>
      <c r="B3" s="84"/>
      <c r="C3" s="9"/>
      <c r="D3" s="9"/>
      <c r="E3" s="9"/>
      <c r="F3" s="9"/>
      <c r="G3" s="84"/>
      <c r="H3" s="9"/>
      <c r="I3" s="9"/>
      <c r="J3" s="9"/>
      <c r="K3" s="9"/>
      <c r="L3" s="9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7.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37" t="s">
        <v>69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163</v>
      </c>
      <c r="C6" s="19" t="s">
        <v>70</v>
      </c>
      <c r="D6" s="20"/>
      <c r="E6" s="7"/>
      <c r="F6" s="31">
        <v>1</v>
      </c>
      <c r="G6" s="24" t="s">
        <v>89</v>
      </c>
      <c r="H6" s="128" t="e">
        <f>((D20-D22)/(D6+D7+D8+D9+D10+D11+D12+D13))*100</f>
        <v>#DIV/0!</v>
      </c>
      <c r="I6" s="32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7" t="s">
        <v>121</v>
      </c>
      <c r="C7" s="126"/>
      <c r="D7" s="20"/>
      <c r="E7" s="7"/>
      <c r="F7" s="31">
        <v>2</v>
      </c>
      <c r="G7" s="24" t="s">
        <v>90</v>
      </c>
      <c r="H7" s="128" t="e">
        <f>((D20-D22)/((D6+D7+D8+D9+D10+D11+D12+D13)-(D14+D15)))*100</f>
        <v>#DIV/0!</v>
      </c>
      <c r="I7" s="129" t="e">
        <f>IF(AND((D20-D22)&lt;0,(D6+D7+D8+D9+D10+D11+D12+D13-D14-D15)&lt;0),0,IF((H7)&lt;=0,0,IF(H7&lt;1.7,1,IF(H7&gt;4,3,2))))</f>
        <v>#DIV/0!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78</v>
      </c>
      <c r="C8" s="19" t="s">
        <v>71</v>
      </c>
      <c r="D8" s="20"/>
      <c r="E8" s="7"/>
      <c r="F8" s="31">
        <v>3</v>
      </c>
      <c r="G8" s="24" t="s">
        <v>26</v>
      </c>
      <c r="H8" s="128" t="e">
        <f>((D14+D15)/(D6+D7+D8+D9+D10+D11+D12+D13))*100</f>
        <v>#DIV/0!</v>
      </c>
      <c r="I8" s="129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79</v>
      </c>
      <c r="C9" s="19" t="s">
        <v>72</v>
      </c>
      <c r="D9" s="20"/>
      <c r="E9" s="7"/>
      <c r="F9" s="31">
        <v>4</v>
      </c>
      <c r="G9" s="24" t="s">
        <v>115</v>
      </c>
      <c r="H9" s="128" t="e">
        <f>((D6+D7+D8+D9+D10+D11+D12+D13)-(D14+D15))/(D6+D7)</f>
        <v>#DIV/0!</v>
      </c>
      <c r="I9" s="129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27" t="s">
        <v>122</v>
      </c>
      <c r="C10" s="126"/>
      <c r="D10" s="20"/>
      <c r="E10" s="7"/>
      <c r="F10" s="31">
        <v>5</v>
      </c>
      <c r="G10" s="24" t="s">
        <v>91</v>
      </c>
      <c r="H10" s="139" t="e">
        <f>D19/D18</f>
        <v>#DIV/0!</v>
      </c>
      <c r="I10" s="129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80</v>
      </c>
      <c r="C11" s="19" t="s">
        <v>73</v>
      </c>
      <c r="D11" s="20"/>
      <c r="E11" s="7"/>
      <c r="F11" s="31">
        <v>6</v>
      </c>
      <c r="G11" s="24" t="s">
        <v>92</v>
      </c>
      <c r="H11" s="128" t="e">
        <f>(D11/D18)*360</f>
        <v>#DIV/0!</v>
      </c>
      <c r="I11" s="129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118</v>
      </c>
      <c r="C12" s="19" t="s">
        <v>74</v>
      </c>
      <c r="D12" s="20"/>
      <c r="E12" s="7"/>
      <c r="F12" s="31">
        <v>7</v>
      </c>
      <c r="G12" s="24" t="s">
        <v>93</v>
      </c>
      <c r="H12" s="128" t="e">
        <f>D18/(D6+D7+D8+D9+D10+D11+D12+D13)</f>
        <v>#DIV/0!</v>
      </c>
      <c r="I12" s="129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120</v>
      </c>
      <c r="C13" s="19" t="s">
        <v>75</v>
      </c>
      <c r="D13" s="20"/>
      <c r="E13" s="7"/>
      <c r="F13" s="31">
        <v>8</v>
      </c>
      <c r="G13" s="24" t="s">
        <v>186</v>
      </c>
      <c r="H13" s="128" t="e">
        <f>(D12+D8+D9+D10)/D14</f>
        <v>#DIV/0!</v>
      </c>
      <c r="I13" s="129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119</v>
      </c>
      <c r="C14" s="19" t="s">
        <v>76</v>
      </c>
      <c r="D14" s="20"/>
      <c r="E14" s="7"/>
      <c r="F14" s="31">
        <v>9</v>
      </c>
      <c r="G14" s="24" t="s">
        <v>94</v>
      </c>
      <c r="H14" s="128" t="e">
        <f>(D14+D15)/D20</f>
        <v>#DIV/0!</v>
      </c>
      <c r="I14" s="129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21" t="s">
        <v>5</v>
      </c>
      <c r="C15" s="22" t="s">
        <v>77</v>
      </c>
      <c r="D15" s="23"/>
      <c r="E15" s="7"/>
      <c r="F15" s="135">
        <v>10</v>
      </c>
      <c r="G15" s="136" t="s">
        <v>183</v>
      </c>
      <c r="H15" s="137" t="e">
        <f>(((D6+D7+D10+D13)-('2011-DE'!D6+'2011-DE'!D7+'2011-DE'!D10+'2011-DE'!D13)+D22)/('2011-DE'!D6+'2011-DE'!D7+'2011-DE'!D10+'2011-DE'!D13))*100</f>
        <v>#DIV/0!</v>
      </c>
      <c r="I15" s="138">
        <f>IF(AND((D6+D7+D10+D13)=0,D22=0,('2011-DE'!D6+'2011-DE'!D7+'2011-DE'!D10+'2011-DE'!D13)=0),0,IF(('2011-DE'!D6+'2011-DE'!D7+'2011-DE'!D10+'2011-DE'!D13)=0,3,IF(H15&lt;=0,0,IF(H15&lt;2.51,1,IF(H15&gt;5,3,2)))))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8"/>
      <c r="D16" s="39"/>
      <c r="E16" s="7"/>
      <c r="F16" s="33" t="s">
        <v>55</v>
      </c>
      <c r="G16" s="34" t="s">
        <v>156</v>
      </c>
      <c r="H16" s="34"/>
      <c r="I16" s="35" t="e">
        <f>SUM(I6:I15)</f>
        <v>#DIV/0!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27</v>
      </c>
      <c r="C17" s="16" t="s">
        <v>28</v>
      </c>
      <c r="D17" s="37" t="s">
        <v>81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8" t="s">
        <v>125</v>
      </c>
      <c r="C18" s="19" t="s">
        <v>82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126</v>
      </c>
      <c r="C19" s="19" t="s">
        <v>83</v>
      </c>
      <c r="D19" s="20"/>
      <c r="E19" s="7"/>
      <c r="F19" s="8"/>
      <c r="G19" s="52" t="s">
        <v>87</v>
      </c>
      <c r="H19" s="53"/>
      <c r="I19" s="49"/>
      <c r="J19" s="49"/>
      <c r="K19" s="49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21" t="s">
        <v>198</v>
      </c>
      <c r="C20" s="22" t="s">
        <v>53</v>
      </c>
      <c r="D20" s="23"/>
      <c r="E20" s="7"/>
      <c r="F20" s="8"/>
      <c r="G20" s="54" t="s">
        <v>116</v>
      </c>
      <c r="H20" s="55"/>
      <c r="I20" s="49"/>
      <c r="J20" s="49"/>
      <c r="K20" s="49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8"/>
      <c r="D21" s="39"/>
      <c r="E21" s="10"/>
      <c r="F21" s="7"/>
      <c r="G21" s="56" t="s">
        <v>117</v>
      </c>
      <c r="H21" s="57"/>
      <c r="I21" s="51"/>
      <c r="J21" s="51"/>
      <c r="K21" s="49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45" t="s">
        <v>84</v>
      </c>
      <c r="C22" s="46" t="s">
        <v>85</v>
      </c>
      <c r="D22" s="47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40"/>
      <c r="F23" s="7"/>
      <c r="G23" s="52" t="s">
        <v>86</v>
      </c>
      <c r="H23" s="58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40"/>
      <c r="F24" s="7"/>
      <c r="G24" s="54" t="s">
        <v>96</v>
      </c>
      <c r="H24" s="59"/>
      <c r="I24" s="50"/>
      <c r="J24" s="10"/>
      <c r="K24" s="41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8"/>
      <c r="D25" s="39"/>
      <c r="E25" s="40"/>
      <c r="F25" s="7"/>
      <c r="G25" s="56" t="s">
        <v>97</v>
      </c>
      <c r="H25" s="60"/>
      <c r="I25" s="50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8"/>
      <c r="D26" s="39"/>
      <c r="E26" s="4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8"/>
      <c r="D27" s="39"/>
      <c r="E27" s="40"/>
      <c r="F27" s="7"/>
      <c r="G27" s="61" t="s">
        <v>88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8"/>
      <c r="D28" s="39"/>
      <c r="E28" s="4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8"/>
      <c r="D29" s="39"/>
      <c r="E29" s="40"/>
      <c r="F29" s="7"/>
      <c r="G29" s="10" t="s">
        <v>123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40"/>
      <c r="C30" s="42"/>
      <c r="D30" s="43"/>
      <c r="E30" s="40"/>
      <c r="F30" s="7"/>
      <c r="G30" s="10" t="s">
        <v>124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40"/>
      <c r="C31" s="42"/>
      <c r="D31" s="43"/>
      <c r="E31" s="4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40"/>
      <c r="C32" s="42"/>
      <c r="D32" s="43"/>
      <c r="E32" s="4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40"/>
      <c r="C33" s="42"/>
      <c r="D33" s="43"/>
      <c r="E33" s="4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40"/>
      <c r="C34" s="42"/>
      <c r="D34" s="43"/>
      <c r="E34" s="4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40"/>
      <c r="C35" s="42"/>
      <c r="D35" s="43"/>
      <c r="E35" s="4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40"/>
      <c r="C36" s="42"/>
      <c r="D36" s="43"/>
      <c r="E36" s="4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40"/>
      <c r="C37" s="42"/>
      <c r="D37" s="43"/>
      <c r="E37" s="4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40"/>
      <c r="C38" s="42"/>
      <c r="D38" s="43"/>
      <c r="E38" s="4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40"/>
      <c r="C39" s="42"/>
      <c r="D39" s="43"/>
      <c r="E39" s="4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40"/>
      <c r="C40" s="44"/>
      <c r="D40" s="40"/>
      <c r="E40" s="4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40"/>
      <c r="C41" s="44"/>
      <c r="D41" s="40"/>
      <c r="E41" s="4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cp:keywords/>
  <dc:description>pouze orientační</dc:description>
  <cp:lastModifiedBy>Simon Viktor Ing. MBA</cp:lastModifiedBy>
  <cp:lastPrinted>2007-02-07T13:11:42Z</cp:lastPrinted>
  <dcterms:created xsi:type="dcterms:W3CDTF">1997-01-24T11:07:25Z</dcterms:created>
  <dcterms:modified xsi:type="dcterms:W3CDTF">2015-04-27T14:59:42Z</dcterms:modified>
  <cp:category/>
  <cp:version/>
  <cp:contentType/>
  <cp:contentStatus/>
</cp:coreProperties>
</file>