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25" windowHeight="10155" activeTab="0"/>
  </bookViews>
  <sheets>
    <sheet name="Outputtable+graph amounts+%" sheetId="1" r:id="rId1"/>
    <sheet name="Outputtable+graph projects." sheetId="2" r:id="rId2"/>
  </sheets>
  <definedNames>
    <definedName name="_xlnm.Print_Area" localSheetId="0">'Outputtable+graph amounts+%'!$A$1:$W$46</definedName>
    <definedName name="_xlnm.Print_Area" localSheetId="1">'Outputtable+graph projects.'!$A$1:$M$44</definedName>
  </definedNames>
  <calcPr fullCalcOnLoad="1"/>
</workbook>
</file>

<file path=xl/sharedStrings.xml><?xml version="1.0" encoding="utf-8"?>
<sst xmlns="http://schemas.openxmlformats.org/spreadsheetml/2006/main" count="133" uniqueCount="91">
  <si>
    <t>€</t>
  </si>
  <si>
    <t>%</t>
  </si>
  <si>
    <t>Total</t>
  </si>
  <si>
    <t>March 2001</t>
  </si>
  <si>
    <t>April 2001</t>
  </si>
  <si>
    <t>May 2001</t>
  </si>
  <si>
    <t>June 2001</t>
  </si>
  <si>
    <t>July 2001</t>
  </si>
  <si>
    <t>August 2001</t>
  </si>
  <si>
    <t>September 2001</t>
  </si>
  <si>
    <t>October 2001</t>
  </si>
  <si>
    <t>November 2001</t>
  </si>
  <si>
    <t>December 2001</t>
  </si>
  <si>
    <t>January 2001</t>
  </si>
  <si>
    <t>February 2001</t>
  </si>
  <si>
    <t>January 2002</t>
  </si>
  <si>
    <t>February 2002</t>
  </si>
  <si>
    <t>March 2002</t>
  </si>
  <si>
    <t>April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</si>
  <si>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</si>
  <si>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</si>
  <si>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</si>
  <si>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</si>
  <si>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</si>
  <si>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</si>
  <si>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</si>
  <si>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</si>
  <si>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Situation per end month</t>
  </si>
  <si>
    <t>Estonia</t>
  </si>
  <si>
    <t>Lithuania</t>
  </si>
  <si>
    <t>Slovenia</t>
  </si>
  <si>
    <t xml:space="preserve">Candidate Countries </t>
  </si>
  <si>
    <t>Romania</t>
  </si>
  <si>
    <t>Latvia</t>
  </si>
  <si>
    <t>Czeck Rep.</t>
  </si>
  <si>
    <t>Hungary</t>
  </si>
  <si>
    <t>updated:</t>
  </si>
  <si>
    <t>January 2003</t>
  </si>
  <si>
    <t>February 2003</t>
  </si>
  <si>
    <t>Progression of commitments over time to beneficiaries by the SAPARD agencies (As communicated by the countries concerned).</t>
  </si>
  <si>
    <t xml:space="preserve">March 2003 </t>
  </si>
  <si>
    <t xml:space="preserve">Poland </t>
  </si>
  <si>
    <t xml:space="preserve">Bulgaria </t>
  </si>
  <si>
    <t xml:space="preserve">June 2003 </t>
  </si>
  <si>
    <t xml:space="preserve">April 2003 </t>
  </si>
  <si>
    <t>May 2003</t>
  </si>
  <si>
    <t xml:space="preserve">Cumulative number of projects approved by the Candidate Countries under the SAPARD Instument, since the start. </t>
  </si>
  <si>
    <t>situation:</t>
  </si>
  <si>
    <t xml:space="preserve">July 2003 </t>
  </si>
  <si>
    <t>August 2003</t>
  </si>
  <si>
    <t>September 2003</t>
  </si>
  <si>
    <t>Slovakia</t>
  </si>
  <si>
    <t>October 2003</t>
  </si>
  <si>
    <t>November 2003</t>
  </si>
  <si>
    <t>December 2003</t>
  </si>
  <si>
    <t>End December 2003</t>
  </si>
  <si>
    <t xml:space="preserve">Kandidátské země </t>
  </si>
  <si>
    <t xml:space="preserve">fin. prostředky SAPARD v  € a  </t>
  </si>
  <si>
    <t>v % JFD v letech 2000-2003</t>
  </si>
  <si>
    <t>Estonsko</t>
  </si>
  <si>
    <t>Slovensko</t>
  </si>
  <si>
    <t>Lotyšsko</t>
  </si>
  <si>
    <t xml:space="preserve">Polsko </t>
  </si>
  <si>
    <t>Slovinsko</t>
  </si>
  <si>
    <t>Rumunsko</t>
  </si>
  <si>
    <t>Česká rep.</t>
  </si>
  <si>
    <t>Bulharsko</t>
  </si>
  <si>
    <t xml:space="preserve">Maďarsko </t>
  </si>
  <si>
    <t>Litva</t>
  </si>
  <si>
    <t>Celkem</t>
  </si>
  <si>
    <t>2001    leden</t>
  </si>
  <si>
    <t xml:space="preserve">           únor</t>
  </si>
  <si>
    <t xml:space="preserve">           březen</t>
  </si>
  <si>
    <t xml:space="preserve">           duben</t>
  </si>
  <si>
    <t xml:space="preserve">           květen</t>
  </si>
  <si>
    <t xml:space="preserve">           červen</t>
  </si>
  <si>
    <t xml:space="preserve">           červenec</t>
  </si>
  <si>
    <t xml:space="preserve">           srpen</t>
  </si>
  <si>
    <t xml:space="preserve">           září</t>
  </si>
  <si>
    <t xml:space="preserve">           říjen</t>
  </si>
  <si>
    <t xml:space="preserve">           listopad</t>
  </si>
  <si>
    <t xml:space="preserve">           prosinec</t>
  </si>
  <si>
    <t>2002    leden</t>
  </si>
  <si>
    <t>2003    leden</t>
  </si>
  <si>
    <t>Vývoj v přijetí závazků příjemců pomoci agenturami SAPARD (Podle pramenů zúčastněných zemí).</t>
  </si>
  <si>
    <t>Kumulativní množství přijatých závazků v rámci podpory SAPARD v kandidátských zemích od začátku spuštění programu.</t>
  </si>
  <si>
    <t>(Všechny údaje jsou v EUR)</t>
  </si>
  <si>
    <t>Stav po měsících</t>
  </si>
  <si>
    <t>stav</t>
  </si>
  <si>
    <t>konec prosince 2003.</t>
  </si>
  <si>
    <t>aktualizováno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</si>
</sst>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mmmm\-yy"/>
    <numFmt numFmtId="181" formatCode="0.0%"/>
    <numFmt numFmtId="182" formatCode="dd\-mmm\-yy"/>
    <numFmt numFmtId="183" formatCode="mmmm\ d\,\ yyyy"/>
    <numFmt numFmtId="184" formatCode="#,##0.000"/>
    <numFmt numFmtId="185" formatCode="#,##0.0"/>
    <numFmt numFmtId="186" formatCode="#,##0.0000"/>
    <numFmt numFmtId="187" formatCode="#,##0.00000"/>
    <numFmt numFmtId="18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9"/>
      <name val="Arial"/>
      <family val="2"/>
    </font>
    <font>
      <sz val="21.7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9" fontId="1" fillId="0" borderId="9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180" fontId="0" fillId="0" borderId="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8" xfId="0" applyNumberFormat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/>
    </xf>
    <xf numFmtId="9" fontId="1" fillId="0" borderId="8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/>
    </xf>
    <xf numFmtId="3" fontId="1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80" fontId="0" fillId="0" borderId="15" xfId="0" applyNumberFormat="1" applyBorder="1" applyAlignment="1">
      <alignment horizontal="center"/>
    </xf>
    <xf numFmtId="9" fontId="1" fillId="0" borderId="15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9" fontId="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9" fontId="1" fillId="0" borderId="8" xfId="2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82" fontId="12" fillId="0" borderId="0" xfId="0" applyNumberFormat="1" applyFont="1" applyAlignment="1">
      <alignment horizontal="left"/>
    </xf>
    <xf numFmtId="18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quotePrefix="1">
      <alignment/>
    </xf>
    <xf numFmtId="9" fontId="1" fillId="0" borderId="3" xfId="20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9" fontId="1" fillId="0" borderId="8" xfId="0" applyNumberFormat="1" applyFont="1" applyBorder="1" applyAlignment="1">
      <alignment horizontal="right"/>
    </xf>
    <xf numFmtId="9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left"/>
    </xf>
    <xf numFmtId="180" fontId="0" fillId="0" borderId="15" xfId="0" applyNumberFormat="1" applyBorder="1" applyAlignment="1">
      <alignment horizontal="left"/>
    </xf>
    <xf numFmtId="180" fontId="0" fillId="0" borderId="0" xfId="0" applyNumberForma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Kumulativní množství přijatých závazků v rámci podpory SAPARD  v kandidátských zemích
 ( měsíčně, od začátku spuštění programu a v % of JFD v letech 2000 - 2003).
Stav k  31.12. 2003.</a:t>
            </a:r>
          </a:p>
        </c:rich>
      </c:tx>
      <c:layout>
        <c:manualLayout>
          <c:xMode val="factor"/>
          <c:yMode val="factor"/>
          <c:x val="-0.029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6075"/>
          <c:w val="0.75575"/>
          <c:h val="0.7535"/>
        </c:manualLayout>
      </c:layout>
      <c:lineChart>
        <c:grouping val="standard"/>
        <c:varyColors val="0"/>
        <c:ser>
          <c:idx val="0"/>
          <c:order val="0"/>
          <c:tx>
            <c:v>Estonsko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amounts+%'!$C$17:$C$46</c:f>
              <c:numCache/>
            </c:numRef>
          </c:val>
          <c:smooth val="0"/>
        </c:ser>
        <c:ser>
          <c:idx val="1"/>
          <c:order val="1"/>
          <c:tx>
            <c:v>Slovensko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amounts+%'!$E$27:$E$46</c:f>
              <c:numCache/>
            </c:numRef>
          </c:val>
          <c:smooth val="0"/>
        </c:ser>
        <c:ser>
          <c:idx val="2"/>
          <c:order val="2"/>
          <c:tx>
            <c:v>Litva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amounts+%'!$G$22:$G$46</c:f>
              <c:numCache/>
            </c:numRef>
          </c:val>
          <c:smooth val="0"/>
        </c:ser>
        <c:ser>
          <c:idx val="3"/>
          <c:order val="3"/>
          <c:tx>
            <c:v>Polsko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amounts+%'!$I$30:$I$46</c:f>
              <c:numCache/>
            </c:numRef>
          </c:val>
          <c:smooth val="0"/>
        </c:ser>
        <c:ser>
          <c:idx val="4"/>
          <c:order val="4"/>
          <c:tx>
            <c:v>Slovinsko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amounts+%'!$K$22:$K$46</c:f>
              <c:numCache/>
            </c:numRef>
          </c:val>
          <c:smooth val="0"/>
        </c:ser>
        <c:ser>
          <c:idx val="5"/>
          <c:order val="5"/>
          <c:tx>
            <c:v>Rumunsko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amounts+%'!$M$30:$M$46</c:f>
              <c:numCache/>
            </c:numRef>
          </c:val>
          <c:smooth val="0"/>
        </c:ser>
        <c:ser>
          <c:idx val="6"/>
          <c:order val="6"/>
          <c:tx>
            <c:v>Česká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auto"/>
            </c:marker>
          </c:dP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amounts+%'!$O$27:$O$46</c:f>
              <c:numCache/>
            </c:numRef>
          </c:val>
          <c:smooth val="0"/>
        </c:ser>
        <c:ser>
          <c:idx val="7"/>
          <c:order val="7"/>
          <c:tx>
            <c:v>Bulharsko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amounts+%'!$Q$16:$Q$46</c:f>
              <c:numCache/>
            </c:numRef>
          </c:val>
          <c:smooth val="0"/>
        </c:ser>
        <c:ser>
          <c:idx val="8"/>
          <c:order val="8"/>
          <c:tx>
            <c:v>Maďarsko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amounts+%'!$S$34:$S$45</c:f>
              <c:numCache/>
            </c:numRef>
          </c:val>
          <c:smooth val="0"/>
        </c:ser>
        <c:ser>
          <c:idx val="9"/>
          <c:order val="9"/>
          <c:tx>
            <c:v>Lotyšsko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amounts+%'!$U$23:$U$46</c:f>
              <c:numCache/>
            </c:numRef>
          </c:val>
          <c:smooth val="0"/>
        </c:ser>
        <c:ser>
          <c:idx val="10"/>
          <c:order val="10"/>
          <c:tx>
            <c:v>průměr 10 zemí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amounts+%'!$W$16:$W$46</c:f>
              <c:numCache/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Počet měsíců po spuštění programu    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  <c:max val="1.2"/>
          <c:min val="-5E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Procento JFD v letech 2000 -  2003.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486186"/>
        <c:crossesAt val="1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525"/>
          <c:w val="0.1445"/>
          <c:h val="0.59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Cumulative number of projects approved by the Candidate Countries under the SAPARD Instrument since the start. 
Situation at the end of December 2003.</a:t>
            </a:r>
          </a:p>
        </c:rich>
      </c:tx>
      <c:layout>
        <c:manualLayout>
          <c:xMode val="factor"/>
          <c:yMode val="factor"/>
          <c:x val="-0.05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1"/>
          <c:w val="0.815"/>
          <c:h val="0.778"/>
        </c:manualLayout>
      </c:layout>
      <c:lineChart>
        <c:grouping val="standard"/>
        <c:varyColors val="0"/>
        <c:ser>
          <c:idx val="0"/>
          <c:order val="0"/>
          <c:tx>
            <c:v>Estonia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projects.'!$B$14:$B$43</c:f>
              <c:numCache/>
            </c:numRef>
          </c:val>
          <c:smooth val="0"/>
        </c:ser>
        <c:ser>
          <c:idx val="1"/>
          <c:order val="1"/>
          <c:tx>
            <c:v>Slovakia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projects.'!$C$24:$C$43</c:f>
              <c:numCache/>
            </c:numRef>
          </c:val>
          <c:smooth val="0"/>
        </c:ser>
        <c:ser>
          <c:idx val="2"/>
          <c:order val="2"/>
          <c:tx>
            <c:v>Lithuania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projects.'!$D$19:$D$43</c:f>
              <c:numCache/>
            </c:numRef>
          </c:val>
          <c:smooth val="0"/>
        </c:ser>
        <c:ser>
          <c:idx val="3"/>
          <c:order val="3"/>
          <c:tx>
            <c:v>Poland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4.986 Out of display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projects.'!$E$27:$E$43</c:f>
              <c:numCache/>
            </c:numRef>
          </c:val>
          <c:smooth val="0"/>
        </c:ser>
        <c:ser>
          <c:idx val="4"/>
          <c:order val="4"/>
          <c:tx>
            <c:v>Slovenia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projects.'!$F$19:$F$43</c:f>
              <c:numCache/>
            </c:numRef>
          </c:val>
          <c:smooth val="0"/>
        </c:ser>
        <c:ser>
          <c:idx val="5"/>
          <c:order val="5"/>
          <c:tx>
            <c:v>Romania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projects.'!$G$27:$G$43</c:f>
              <c:numCache/>
            </c:numRef>
          </c:val>
          <c:smooth val="0"/>
        </c:ser>
        <c:ser>
          <c:idx val="6"/>
          <c:order val="6"/>
          <c:tx>
            <c:v>Czeck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projects.'!$H$24:$H$43</c:f>
              <c:numCache/>
            </c:numRef>
          </c:val>
          <c:smooth val="0"/>
        </c:ser>
        <c:ser>
          <c:idx val="7"/>
          <c:order val="7"/>
          <c:tx>
            <c:v>Bulgaria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projects.'!$I$13:$I$43</c:f>
              <c:numCache/>
            </c:numRef>
          </c:val>
          <c:smooth val="0"/>
        </c:ser>
        <c:ser>
          <c:idx val="8"/>
          <c:order val="8"/>
          <c:tx>
            <c:v>Hungary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projects.'!$J$31:$J$42</c:f>
              <c:numCache/>
            </c:numRef>
          </c:val>
          <c:smooth val="0"/>
        </c:ser>
        <c:ser>
          <c:idx val="9"/>
          <c:order val="9"/>
          <c:tx>
            <c:v>Latvia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projects.'!$K$20:$K$43</c:f>
              <c:numCache/>
            </c:numRef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months after conferral of management.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01045"/>
        <c:crossesAt val="0"/>
        <c:auto val="1"/>
        <c:lblOffset val="100"/>
        <c:noMultiLvlLbl val="0"/>
      </c:catAx>
      <c:valAx>
        <c:axId val="22301045"/>
        <c:scaling>
          <c:orientation val="minMax"/>
          <c:max val="3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projects approved.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5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0.008</cdr:y>
    </cdr:from>
    <cdr:to>
      <cdr:x>0.07475</cdr:x>
      <cdr:y>0.10475</cdr:y>
    </cdr:to>
    <cdr:sp>
      <cdr:nvSpPr>
        <cdr:cNvPr id="1" name="Line 127"/>
        <cdr:cNvSpPr>
          <a:spLocks/>
        </cdr:cNvSpPr>
      </cdr:nvSpPr>
      <cdr:spPr>
        <a:xfrm>
          <a:off x="485775" y="381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</cdr:x>
      <cdr:y>0.88675</cdr:y>
    </cdr:from>
    <cdr:to>
      <cdr:x>0.9675</cdr:x>
      <cdr:y>0.88675</cdr:y>
    </cdr:to>
    <cdr:sp>
      <cdr:nvSpPr>
        <cdr:cNvPr id="2" name="Line 128"/>
        <cdr:cNvSpPr>
          <a:spLocks/>
        </cdr:cNvSpPr>
      </cdr:nvSpPr>
      <cdr:spPr>
        <a:xfrm>
          <a:off x="5810250" y="4324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51</xdr:row>
      <xdr:rowOff>57150</xdr:rowOff>
    </xdr:from>
    <xdr:to>
      <xdr:col>9</xdr:col>
      <xdr:colOff>361950</xdr:colOff>
      <xdr:row>81</xdr:row>
      <xdr:rowOff>76200</xdr:rowOff>
    </xdr:to>
    <xdr:graphicFrame>
      <xdr:nvGraphicFramePr>
        <xdr:cNvPr id="1" name="Chart 8"/>
        <xdr:cNvGraphicFramePr/>
      </xdr:nvGraphicFramePr>
      <xdr:xfrm>
        <a:off x="200025" y="8543925"/>
        <a:ext cx="66103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</cdr:y>
    </cdr:from>
    <cdr:to>
      <cdr:x>0.04575</cdr:x>
      <cdr:y>0.0575</cdr:y>
    </cdr:to>
    <cdr:sp>
      <cdr:nvSpPr>
        <cdr:cNvPr id="1" name="Line 90"/>
        <cdr:cNvSpPr>
          <a:spLocks/>
        </cdr:cNvSpPr>
      </cdr:nvSpPr>
      <cdr:spPr>
        <a:xfrm flipV="1">
          <a:off x="352425" y="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</cdr:x>
      <cdr:y>0.94325</cdr:y>
    </cdr:from>
    <cdr:to>
      <cdr:x>0.9445</cdr:x>
      <cdr:y>0.94325</cdr:y>
    </cdr:to>
    <cdr:sp>
      <cdr:nvSpPr>
        <cdr:cNvPr id="2" name="Line 91"/>
        <cdr:cNvSpPr>
          <a:spLocks/>
        </cdr:cNvSpPr>
      </cdr:nvSpPr>
      <cdr:spPr>
        <a:xfrm>
          <a:off x="6886575" y="4819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44</xdr:row>
      <xdr:rowOff>28575</xdr:rowOff>
    </xdr:from>
    <xdr:to>
      <xdr:col>9</xdr:col>
      <xdr:colOff>323850</xdr:colOff>
      <xdr:row>75</xdr:row>
      <xdr:rowOff>123825</xdr:rowOff>
    </xdr:to>
    <xdr:graphicFrame>
      <xdr:nvGraphicFramePr>
        <xdr:cNvPr id="1" name="Chart 3"/>
        <xdr:cNvGraphicFramePr/>
      </xdr:nvGraphicFramePr>
      <xdr:xfrm>
        <a:off x="161925" y="7296150"/>
        <a:ext cx="77914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workbookViewId="0" topLeftCell="A55">
      <selection activeCell="B17" sqref="B17"/>
    </sheetView>
  </sheetViews>
  <sheetFormatPr defaultColWidth="9.140625" defaultRowHeight="12.75"/>
  <cols>
    <col min="1" max="1" width="27.57421875" style="0" customWidth="1"/>
    <col min="2" max="2" width="11.00390625" style="0" customWidth="1"/>
    <col min="3" max="3" width="6.28125" style="0" customWidth="1"/>
    <col min="4" max="4" width="11.7109375" style="0" customWidth="1"/>
    <col min="5" max="5" width="6.28125" style="0" customWidth="1"/>
    <col min="6" max="6" width="11.140625" style="0" customWidth="1"/>
    <col min="7" max="7" width="5.421875" style="0" customWidth="1"/>
    <col min="8" max="8" width="11.28125" style="0" customWidth="1"/>
    <col min="9" max="9" width="6.00390625" style="0" customWidth="1"/>
    <col min="10" max="10" width="9.8515625" style="0" customWidth="1"/>
    <col min="11" max="11" width="6.00390625" style="0" customWidth="1"/>
    <col min="12" max="12" width="11.28125" style="0" customWidth="1"/>
    <col min="13" max="13" width="5.8515625" style="0" customWidth="1"/>
    <col min="14" max="14" width="11.8515625" style="0" customWidth="1"/>
    <col min="15" max="15" width="5.57421875" style="0" customWidth="1"/>
    <col min="16" max="16" width="11.7109375" style="0" customWidth="1"/>
    <col min="17" max="17" width="5.28125" style="0" customWidth="1"/>
    <col min="18" max="18" width="11.140625" style="0" customWidth="1"/>
    <col min="19" max="19" width="6.28125" style="0" customWidth="1"/>
    <col min="20" max="20" width="11.57421875" style="0" customWidth="1"/>
    <col min="21" max="21" width="5.57421875" style="0" customWidth="1"/>
    <col min="22" max="22" width="14.57421875" style="0" customWidth="1"/>
    <col min="23" max="23" width="6.140625" style="0" customWidth="1"/>
  </cols>
  <sheetData>
    <row r="1" spans="1:23" ht="15.75">
      <c r="A1" s="29" t="s">
        <v>84</v>
      </c>
      <c r="U1" s="61" t="s">
        <v>88</v>
      </c>
      <c r="V1" s="83" t="s">
        <v>89</v>
      </c>
      <c r="W1" s="62"/>
    </row>
    <row r="2" spans="1:22" ht="15.75">
      <c r="A2" s="29"/>
      <c r="U2" s="61" t="s">
        <v>90</v>
      </c>
      <c r="V2" s="83">
        <f ca="1">TODAY()</f>
        <v>39895</v>
      </c>
    </row>
    <row r="3" ht="12.75">
      <c r="A3" s="28"/>
    </row>
    <row r="4" ht="15.75">
      <c r="A4" s="16" t="s">
        <v>85</v>
      </c>
    </row>
    <row r="5" spans="1:22" ht="15.75">
      <c r="A5" s="16" t="s">
        <v>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V5" s="96"/>
    </row>
    <row r="6" ht="16.5" thickBot="1">
      <c r="A6" s="16"/>
    </row>
    <row r="7" spans="1:23" ht="13.5" thickBot="1">
      <c r="A7" s="10" t="s">
        <v>56</v>
      </c>
      <c r="B7" s="111" t="s">
        <v>59</v>
      </c>
      <c r="C7" s="110"/>
      <c r="D7" s="109" t="s">
        <v>60</v>
      </c>
      <c r="E7" s="110"/>
      <c r="F7" s="109" t="s">
        <v>68</v>
      </c>
      <c r="G7" s="110"/>
      <c r="H7" s="109" t="s">
        <v>62</v>
      </c>
      <c r="I7" s="110"/>
      <c r="J7" s="109" t="s">
        <v>63</v>
      </c>
      <c r="K7" s="110"/>
      <c r="L7" s="109" t="s">
        <v>64</v>
      </c>
      <c r="M7" s="110"/>
      <c r="N7" s="109" t="s">
        <v>65</v>
      </c>
      <c r="O7" s="110"/>
      <c r="P7" s="109" t="s">
        <v>66</v>
      </c>
      <c r="Q7" s="110"/>
      <c r="R7" s="109" t="s">
        <v>67</v>
      </c>
      <c r="S7" s="110"/>
      <c r="T7" s="109" t="s">
        <v>61</v>
      </c>
      <c r="U7" s="110"/>
      <c r="V7" s="67" t="s">
        <v>69</v>
      </c>
      <c r="W7" s="68"/>
    </row>
    <row r="8" spans="1:23" ht="12.75">
      <c r="A8" s="10" t="s">
        <v>57</v>
      </c>
      <c r="B8" s="10" t="s">
        <v>0</v>
      </c>
      <c r="C8" s="4" t="s">
        <v>1</v>
      </c>
      <c r="D8" s="10" t="s">
        <v>0</v>
      </c>
      <c r="E8" s="4" t="s">
        <v>1</v>
      </c>
      <c r="F8" s="10" t="s">
        <v>0</v>
      </c>
      <c r="G8" s="4" t="s">
        <v>1</v>
      </c>
      <c r="H8" s="10" t="s">
        <v>0</v>
      </c>
      <c r="I8" s="4" t="s">
        <v>1</v>
      </c>
      <c r="J8" s="10" t="s">
        <v>0</v>
      </c>
      <c r="K8" s="4" t="s">
        <v>1</v>
      </c>
      <c r="L8" s="10" t="s">
        <v>0</v>
      </c>
      <c r="M8" s="4" t="s">
        <v>1</v>
      </c>
      <c r="N8" s="10" t="s">
        <v>0</v>
      </c>
      <c r="O8" s="4" t="s">
        <v>1</v>
      </c>
      <c r="P8" s="10" t="s">
        <v>0</v>
      </c>
      <c r="Q8" s="5" t="s">
        <v>1</v>
      </c>
      <c r="R8" s="10" t="s">
        <v>0</v>
      </c>
      <c r="S8" s="4" t="s">
        <v>1</v>
      </c>
      <c r="T8" s="10" t="s">
        <v>0</v>
      </c>
      <c r="U8" s="4" t="s">
        <v>1</v>
      </c>
      <c r="V8" s="10" t="s">
        <v>0</v>
      </c>
      <c r="W8" s="4" t="s">
        <v>1</v>
      </c>
    </row>
    <row r="9" spans="1:24" ht="13.5" thickBot="1">
      <c r="A9" s="11" t="s">
        <v>58</v>
      </c>
      <c r="B9" s="97">
        <v>50953225.825675935</v>
      </c>
      <c r="C9" s="17">
        <v>1</v>
      </c>
      <c r="D9" s="42">
        <v>76780386.52543014</v>
      </c>
      <c r="E9" s="17">
        <v>1</v>
      </c>
      <c r="F9" s="42">
        <v>125227304</v>
      </c>
      <c r="G9" s="17">
        <v>1</v>
      </c>
      <c r="H9" s="42">
        <v>708160429</v>
      </c>
      <c r="I9" s="17">
        <v>1</v>
      </c>
      <c r="J9" s="42">
        <v>26603823</v>
      </c>
      <c r="K9" s="17">
        <v>1</v>
      </c>
      <c r="L9" s="42">
        <v>632396001</v>
      </c>
      <c r="M9" s="17">
        <v>1</v>
      </c>
      <c r="N9" s="42">
        <v>92624293.47456986</v>
      </c>
      <c r="O9" s="17">
        <v>1</v>
      </c>
      <c r="P9" s="42">
        <v>218825573.60049158</v>
      </c>
      <c r="Q9" s="17">
        <v>1</v>
      </c>
      <c r="R9" s="42">
        <v>159757278.6997542</v>
      </c>
      <c r="S9" s="17">
        <v>1</v>
      </c>
      <c r="T9" s="42">
        <v>91721684</v>
      </c>
      <c r="U9" s="17">
        <v>1</v>
      </c>
      <c r="V9" s="42">
        <f>SUM(T9,R9,P9,N9,L9,J9,H9,F9,D9,B9)+1</f>
        <v>2183050000.1259217</v>
      </c>
      <c r="W9" s="17">
        <v>1</v>
      </c>
      <c r="X9" s="41"/>
    </row>
    <row r="10" spans="1:23" ht="13.5" thickBot="1">
      <c r="A10" s="21" t="s">
        <v>87</v>
      </c>
      <c r="B10" s="5"/>
      <c r="C10" s="5"/>
      <c r="D10" s="14"/>
      <c r="E10" s="5"/>
      <c r="F10" s="14"/>
      <c r="G10" s="5"/>
      <c r="H10" s="10"/>
      <c r="I10" s="5"/>
      <c r="J10" s="10"/>
      <c r="K10" s="5"/>
      <c r="L10" s="14"/>
      <c r="M10" s="5"/>
      <c r="N10" s="14"/>
      <c r="O10" s="5"/>
      <c r="P10" s="10"/>
      <c r="Q10" s="5"/>
      <c r="R10" s="10"/>
      <c r="S10" s="5"/>
      <c r="T10" s="14"/>
      <c r="U10" s="6"/>
      <c r="V10" s="44"/>
      <c r="W10" s="43"/>
    </row>
    <row r="11" spans="1:23" ht="12.75">
      <c r="A11" s="106" t="s">
        <v>70</v>
      </c>
      <c r="B11" s="15"/>
      <c r="C11" s="6"/>
      <c r="D11" s="15"/>
      <c r="E11" s="6"/>
      <c r="F11" s="15"/>
      <c r="G11" s="6"/>
      <c r="H11" s="15"/>
      <c r="I11" s="6"/>
      <c r="J11" s="15"/>
      <c r="K11" s="6"/>
      <c r="L11" s="15"/>
      <c r="M11" s="6"/>
      <c r="N11" s="15"/>
      <c r="O11" s="6"/>
      <c r="P11" s="15"/>
      <c r="Q11" s="6"/>
      <c r="R11" s="15"/>
      <c r="S11" s="6"/>
      <c r="T11" s="15"/>
      <c r="U11" s="6"/>
      <c r="V11" s="15"/>
      <c r="W11" s="6"/>
    </row>
    <row r="12" spans="1:23" ht="12.75">
      <c r="A12" s="106" t="s">
        <v>71</v>
      </c>
      <c r="B12" s="15"/>
      <c r="C12" s="6"/>
      <c r="D12" s="15"/>
      <c r="E12" s="6"/>
      <c r="F12" s="15"/>
      <c r="G12" s="6"/>
      <c r="H12" s="15"/>
      <c r="I12" s="6"/>
      <c r="J12" s="15"/>
      <c r="K12" s="6"/>
      <c r="L12" s="15"/>
      <c r="M12" s="6"/>
      <c r="N12" s="15"/>
      <c r="O12" s="6"/>
      <c r="P12" s="15"/>
      <c r="Q12" s="6"/>
      <c r="R12" s="15"/>
      <c r="S12" s="6"/>
      <c r="T12" s="15"/>
      <c r="U12" s="6"/>
      <c r="V12" s="15"/>
      <c r="W12" s="6"/>
    </row>
    <row r="13" spans="1:23" ht="12.75">
      <c r="A13" s="106" t="s">
        <v>72</v>
      </c>
      <c r="B13" s="15"/>
      <c r="C13" s="6"/>
      <c r="D13" s="15"/>
      <c r="E13" s="6"/>
      <c r="F13" s="15"/>
      <c r="G13" s="6"/>
      <c r="H13" s="15"/>
      <c r="I13" s="6"/>
      <c r="J13" s="15"/>
      <c r="K13" s="6"/>
      <c r="L13" s="15"/>
      <c r="M13" s="6"/>
      <c r="N13" s="15"/>
      <c r="O13" s="6"/>
      <c r="P13" s="15"/>
      <c r="Q13" s="6"/>
      <c r="R13" s="15"/>
      <c r="S13" s="6"/>
      <c r="T13" s="15"/>
      <c r="U13" s="6"/>
      <c r="V13" s="15"/>
      <c r="W13" s="6"/>
    </row>
    <row r="14" spans="1:23" ht="12.75">
      <c r="A14" s="106" t="s">
        <v>73</v>
      </c>
      <c r="B14" s="15"/>
      <c r="C14" s="6"/>
      <c r="D14" s="15"/>
      <c r="E14" s="6"/>
      <c r="F14" s="15"/>
      <c r="G14" s="6"/>
      <c r="H14" s="15"/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</row>
    <row r="15" spans="1:23" ht="12.75">
      <c r="A15" s="106" t="s">
        <v>74</v>
      </c>
      <c r="B15" s="15"/>
      <c r="C15" s="6"/>
      <c r="D15" s="15"/>
      <c r="E15" s="6"/>
      <c r="F15" s="15"/>
      <c r="G15" s="6"/>
      <c r="H15" s="15"/>
      <c r="I15" s="6"/>
      <c r="J15" s="15"/>
      <c r="K15" s="6"/>
      <c r="L15" s="15"/>
      <c r="M15" s="6"/>
      <c r="N15" s="15"/>
      <c r="O15" s="6"/>
      <c r="P15" s="15"/>
      <c r="Q15" s="6"/>
      <c r="R15" s="15"/>
      <c r="S15" s="6"/>
      <c r="T15" s="45"/>
      <c r="U15" s="6"/>
      <c r="V15" s="15"/>
      <c r="W15" s="6"/>
    </row>
    <row r="16" spans="1:23" ht="12.75">
      <c r="A16" s="106" t="s">
        <v>75</v>
      </c>
      <c r="B16" s="15"/>
      <c r="C16" s="6"/>
      <c r="D16" s="15"/>
      <c r="E16" s="6"/>
      <c r="F16" s="15"/>
      <c r="G16" s="6"/>
      <c r="H16" s="15"/>
      <c r="I16" s="6"/>
      <c r="J16" s="15"/>
      <c r="K16" s="6"/>
      <c r="L16" s="15"/>
      <c r="M16" s="6"/>
      <c r="N16" s="15"/>
      <c r="O16" s="6"/>
      <c r="P16" s="40">
        <v>834978.35</v>
      </c>
      <c r="Q16" s="39">
        <f aca="true" t="shared" si="0" ref="Q16:Q45">+P16/$P$9</f>
        <v>0.0038157256314310614</v>
      </c>
      <c r="R16" s="15"/>
      <c r="S16" s="6"/>
      <c r="T16" s="45"/>
      <c r="U16" s="15"/>
      <c r="V16" s="70">
        <f aca="true" t="shared" si="1" ref="V16:V36">SUM(T16,R16,P16,N16,L16,J16,H16,F16,D16,B16)</f>
        <v>834978.35</v>
      </c>
      <c r="W16" s="39">
        <f>+V16/$V$9</f>
        <v>0.0003824824671683366</v>
      </c>
    </row>
    <row r="17" spans="1:23" ht="12.75">
      <c r="A17" s="106" t="s">
        <v>76</v>
      </c>
      <c r="B17" s="40">
        <v>0</v>
      </c>
      <c r="C17" s="33">
        <f aca="true" t="shared" si="2" ref="C17:C46">+B17/$B$9</f>
        <v>0</v>
      </c>
      <c r="D17" s="15"/>
      <c r="E17" s="6"/>
      <c r="F17" s="15"/>
      <c r="G17" s="6"/>
      <c r="H17" s="15"/>
      <c r="I17" s="6"/>
      <c r="J17" s="15"/>
      <c r="K17" s="6"/>
      <c r="L17" s="15"/>
      <c r="M17" s="6"/>
      <c r="N17" s="15"/>
      <c r="O17" s="6"/>
      <c r="P17" s="40">
        <v>3586510.09</v>
      </c>
      <c r="Q17" s="39">
        <f t="shared" si="0"/>
        <v>0.016389812355972012</v>
      </c>
      <c r="R17" s="15"/>
      <c r="S17" s="6"/>
      <c r="T17" s="45"/>
      <c r="U17" s="15"/>
      <c r="V17" s="70">
        <f t="shared" si="1"/>
        <v>3586510.09</v>
      </c>
      <c r="W17" s="39">
        <f aca="true" t="shared" si="3" ref="W17:W46">+V17/$V$9</f>
        <v>0.0016428895764151643</v>
      </c>
    </row>
    <row r="18" spans="1:23" ht="12.75">
      <c r="A18" s="106" t="s">
        <v>77</v>
      </c>
      <c r="B18" s="40">
        <v>291559</v>
      </c>
      <c r="C18" s="33">
        <f t="shared" si="2"/>
        <v>0.0057220910997372015</v>
      </c>
      <c r="D18" s="15"/>
      <c r="E18" s="6"/>
      <c r="F18" s="15"/>
      <c r="G18" s="6"/>
      <c r="H18" s="15"/>
      <c r="I18" s="6"/>
      <c r="J18" s="15"/>
      <c r="K18" s="6"/>
      <c r="L18" s="15"/>
      <c r="M18" s="6"/>
      <c r="N18" s="15"/>
      <c r="O18" s="6"/>
      <c r="P18" s="40">
        <v>3586510.09</v>
      </c>
      <c r="Q18" s="39">
        <f t="shared" si="0"/>
        <v>0.016389812355972012</v>
      </c>
      <c r="R18" s="15"/>
      <c r="S18" s="6"/>
      <c r="T18" s="45"/>
      <c r="U18" s="15"/>
      <c r="V18" s="70">
        <f t="shared" si="1"/>
        <v>3878069.09</v>
      </c>
      <c r="W18" s="39">
        <f t="shared" si="3"/>
        <v>0.0017764453813592482</v>
      </c>
    </row>
    <row r="19" spans="1:23" ht="12.75">
      <c r="A19" s="106" t="s">
        <v>78</v>
      </c>
      <c r="B19" s="40">
        <v>685133</v>
      </c>
      <c r="C19" s="33">
        <f t="shared" si="2"/>
        <v>0.01344631255230073</v>
      </c>
      <c r="D19" s="15"/>
      <c r="E19" s="6"/>
      <c r="F19" s="15"/>
      <c r="G19" s="6"/>
      <c r="H19" s="15"/>
      <c r="I19" s="6"/>
      <c r="J19" s="15"/>
      <c r="K19" s="6"/>
      <c r="L19" s="15"/>
      <c r="M19" s="6"/>
      <c r="N19" s="15"/>
      <c r="O19" s="6"/>
      <c r="P19" s="40">
        <v>3586510.09</v>
      </c>
      <c r="Q19" s="39">
        <f t="shared" si="0"/>
        <v>0.016389812355972012</v>
      </c>
      <c r="R19" s="15"/>
      <c r="S19" s="6"/>
      <c r="T19" s="45"/>
      <c r="U19" s="15"/>
      <c r="V19" s="70">
        <f t="shared" si="1"/>
        <v>4271643.09</v>
      </c>
      <c r="W19" s="39">
        <f t="shared" si="3"/>
        <v>0.00195673167804384</v>
      </c>
    </row>
    <row r="20" spans="1:23" ht="12.75">
      <c r="A20" s="106" t="s">
        <v>79</v>
      </c>
      <c r="B20" s="40">
        <v>3310460</v>
      </c>
      <c r="C20" s="33">
        <f t="shared" si="2"/>
        <v>0.06497056754219907</v>
      </c>
      <c r="D20" s="15"/>
      <c r="E20" s="6"/>
      <c r="F20" s="15"/>
      <c r="G20" s="6"/>
      <c r="H20" s="15"/>
      <c r="I20" s="6"/>
      <c r="J20" s="15"/>
      <c r="K20" s="6"/>
      <c r="L20" s="15"/>
      <c r="M20" s="6"/>
      <c r="N20" s="15"/>
      <c r="O20" s="6"/>
      <c r="P20" s="40">
        <v>3580322.09</v>
      </c>
      <c r="Q20" s="39">
        <f t="shared" si="0"/>
        <v>0.016361534125515744</v>
      </c>
      <c r="R20" s="15"/>
      <c r="S20" s="6"/>
      <c r="T20" s="45"/>
      <c r="U20" s="15"/>
      <c r="V20" s="70">
        <f t="shared" si="1"/>
        <v>6890782.09</v>
      </c>
      <c r="W20" s="39">
        <f t="shared" si="3"/>
        <v>0.0031564930210496913</v>
      </c>
    </row>
    <row r="21" spans="1:23" ht="12.75">
      <c r="A21" s="106" t="s">
        <v>80</v>
      </c>
      <c r="B21" s="40">
        <v>3412834</v>
      </c>
      <c r="C21" s="33">
        <f t="shared" si="2"/>
        <v>0.06697974357258912</v>
      </c>
      <c r="D21" s="19"/>
      <c r="E21" s="7"/>
      <c r="F21" s="15"/>
      <c r="G21" s="6"/>
      <c r="H21" s="15"/>
      <c r="I21" s="6"/>
      <c r="J21" s="15"/>
      <c r="K21" s="6"/>
      <c r="L21" s="15"/>
      <c r="M21" s="6"/>
      <c r="N21" s="15"/>
      <c r="O21" s="6"/>
      <c r="P21" s="40">
        <v>6023662.25</v>
      </c>
      <c r="Q21" s="39">
        <f t="shared" si="0"/>
        <v>0.027527231625117825</v>
      </c>
      <c r="R21" s="15"/>
      <c r="S21" s="6"/>
      <c r="T21" s="45"/>
      <c r="U21" s="15"/>
      <c r="V21" s="70">
        <f t="shared" si="1"/>
        <v>9436496.25</v>
      </c>
      <c r="W21" s="39">
        <f t="shared" si="3"/>
        <v>0.0043226203016218994</v>
      </c>
    </row>
    <row r="22" spans="1:23" ht="12.75">
      <c r="A22" s="107" t="s">
        <v>81</v>
      </c>
      <c r="B22" s="40">
        <v>5922129</v>
      </c>
      <c r="C22" s="33">
        <f t="shared" si="2"/>
        <v>0.11622677277119065</v>
      </c>
      <c r="D22" s="19"/>
      <c r="E22" s="30"/>
      <c r="F22" s="40">
        <v>0</v>
      </c>
      <c r="G22" s="33">
        <f>+F22/$F$9</f>
        <v>0</v>
      </c>
      <c r="H22" s="15"/>
      <c r="I22" s="15"/>
      <c r="J22" s="40">
        <v>0</v>
      </c>
      <c r="K22" s="33">
        <f aca="true" t="shared" si="4" ref="K22:K46">+J22/$J$9</f>
        <v>0</v>
      </c>
      <c r="L22" s="15"/>
      <c r="M22" s="6"/>
      <c r="N22" s="15"/>
      <c r="O22" s="6"/>
      <c r="P22" s="40">
        <v>8248833.03</v>
      </c>
      <c r="Q22" s="39">
        <f t="shared" si="0"/>
        <v>0.03769592783090262</v>
      </c>
      <c r="R22" s="15"/>
      <c r="S22" s="6"/>
      <c r="T22" s="45"/>
      <c r="U22" s="15"/>
      <c r="V22" s="70">
        <f t="shared" si="1"/>
        <v>14170962.030000001</v>
      </c>
      <c r="W22" s="39">
        <f t="shared" si="3"/>
        <v>0.006491359350075627</v>
      </c>
    </row>
    <row r="23" spans="1:23" ht="12.75">
      <c r="A23" s="106" t="s">
        <v>82</v>
      </c>
      <c r="B23" s="40">
        <v>5922129</v>
      </c>
      <c r="C23" s="33">
        <f t="shared" si="2"/>
        <v>0.11622677277119065</v>
      </c>
      <c r="D23" s="19"/>
      <c r="E23" s="30"/>
      <c r="F23" s="40">
        <v>172055</v>
      </c>
      <c r="G23" s="33">
        <f>+F23/$F$9</f>
        <v>0.0013739415806635908</v>
      </c>
      <c r="H23" s="19"/>
      <c r="I23" s="30"/>
      <c r="J23" s="40">
        <v>0</v>
      </c>
      <c r="K23" s="33">
        <f t="shared" si="4"/>
        <v>0</v>
      </c>
      <c r="L23" s="15"/>
      <c r="M23" s="6"/>
      <c r="N23" s="15"/>
      <c r="O23" s="6"/>
      <c r="P23" s="40">
        <v>8094954.02</v>
      </c>
      <c r="Q23" s="39">
        <f t="shared" si="0"/>
        <v>0.036992723870469105</v>
      </c>
      <c r="R23" s="15"/>
      <c r="S23" s="6"/>
      <c r="T23" s="48">
        <v>31109</v>
      </c>
      <c r="U23" s="39">
        <f>+T23/$T$9</f>
        <v>0.00033916734455071714</v>
      </c>
      <c r="V23" s="71">
        <f t="shared" si="1"/>
        <v>14220247.02</v>
      </c>
      <c r="W23" s="39">
        <f t="shared" si="3"/>
        <v>0.006513935557673784</v>
      </c>
    </row>
    <row r="24" spans="1:23" ht="12.75">
      <c r="A24" s="106" t="s">
        <v>71</v>
      </c>
      <c r="B24" s="40">
        <v>5922129</v>
      </c>
      <c r="C24" s="33">
        <f t="shared" si="2"/>
        <v>0.11622677277119065</v>
      </c>
      <c r="D24" s="19"/>
      <c r="E24" s="7"/>
      <c r="F24" s="40">
        <v>1811919</v>
      </c>
      <c r="G24" s="33">
        <f aca="true" t="shared" si="5" ref="G24:G46">+F24/$F$9</f>
        <v>0.014469041032776686</v>
      </c>
      <c r="H24" s="19"/>
      <c r="I24" s="30"/>
      <c r="J24" s="40">
        <v>0</v>
      </c>
      <c r="K24" s="33">
        <f t="shared" si="4"/>
        <v>0</v>
      </c>
      <c r="L24" s="15"/>
      <c r="M24" s="6"/>
      <c r="N24" s="15"/>
      <c r="O24" s="6"/>
      <c r="P24" s="40">
        <v>10074483.95</v>
      </c>
      <c r="Q24" s="39">
        <f t="shared" si="0"/>
        <v>0.04603887829122257</v>
      </c>
      <c r="R24" s="15"/>
      <c r="S24" s="6"/>
      <c r="T24" s="46">
        <v>730211</v>
      </c>
      <c r="U24" s="39">
        <f aca="true" t="shared" si="6" ref="U24:U46">+T24/$T$9</f>
        <v>0.007961159980446936</v>
      </c>
      <c r="V24" s="70">
        <f t="shared" si="1"/>
        <v>18538742.95</v>
      </c>
      <c r="W24" s="39">
        <f t="shared" si="3"/>
        <v>0.00849212933690509</v>
      </c>
    </row>
    <row r="25" spans="1:23" ht="12.75">
      <c r="A25" s="106" t="s">
        <v>72</v>
      </c>
      <c r="B25" s="40">
        <v>6309053</v>
      </c>
      <c r="C25" s="33">
        <f t="shared" si="2"/>
        <v>0.12382048236916128</v>
      </c>
      <c r="D25" s="19"/>
      <c r="E25" s="7"/>
      <c r="F25" s="40">
        <v>12624863</v>
      </c>
      <c r="G25" s="33">
        <f t="shared" si="5"/>
        <v>0.10081557772736208</v>
      </c>
      <c r="H25" s="19"/>
      <c r="I25" s="30"/>
      <c r="J25" s="40">
        <v>79661.66</v>
      </c>
      <c r="K25" s="33">
        <f t="shared" si="4"/>
        <v>0.0029943688920197674</v>
      </c>
      <c r="L25" s="15"/>
      <c r="M25" s="6"/>
      <c r="N25" s="15"/>
      <c r="O25" s="6"/>
      <c r="P25" s="40">
        <v>10028033.83</v>
      </c>
      <c r="Q25" s="39">
        <f t="shared" si="0"/>
        <v>0.04582660822042727</v>
      </c>
      <c r="R25" s="15"/>
      <c r="S25" s="6"/>
      <c r="T25" s="46">
        <v>730211</v>
      </c>
      <c r="U25" s="39">
        <f t="shared" si="6"/>
        <v>0.007961159980446936</v>
      </c>
      <c r="V25" s="70">
        <f t="shared" si="1"/>
        <v>29771822.490000002</v>
      </c>
      <c r="W25" s="39">
        <f t="shared" si="3"/>
        <v>0.013637719011604278</v>
      </c>
    </row>
    <row r="26" spans="1:23" ht="12.75">
      <c r="A26" s="106" t="s">
        <v>73</v>
      </c>
      <c r="B26" s="40">
        <v>7010494</v>
      </c>
      <c r="C26" s="33">
        <f t="shared" si="2"/>
        <v>0.13758685316577796</v>
      </c>
      <c r="D26" s="19"/>
      <c r="E26" s="7"/>
      <c r="F26" s="40">
        <v>18828773</v>
      </c>
      <c r="G26" s="33">
        <f t="shared" si="5"/>
        <v>0.15035677043722032</v>
      </c>
      <c r="H26" s="19"/>
      <c r="I26" s="30"/>
      <c r="J26" s="40">
        <v>1436432.86</v>
      </c>
      <c r="K26" s="33">
        <f t="shared" si="4"/>
        <v>0.053993475298644115</v>
      </c>
      <c r="L26" s="15"/>
      <c r="M26" s="6"/>
      <c r="N26" s="15"/>
      <c r="O26" s="15"/>
      <c r="P26" s="40">
        <v>14109902.89</v>
      </c>
      <c r="Q26" s="39">
        <f t="shared" si="0"/>
        <v>0.06448013665788606</v>
      </c>
      <c r="R26" s="15"/>
      <c r="S26" s="6"/>
      <c r="T26" s="47">
        <v>1107913</v>
      </c>
      <c r="U26" s="39">
        <f t="shared" si="6"/>
        <v>0.012079073907975784</v>
      </c>
      <c r="V26" s="70">
        <f t="shared" si="1"/>
        <v>42493515.75</v>
      </c>
      <c r="W26" s="39">
        <f t="shared" si="3"/>
        <v>0.01946520498731083</v>
      </c>
    </row>
    <row r="27" spans="1:23" ht="12.75">
      <c r="A27" s="106" t="s">
        <v>74</v>
      </c>
      <c r="B27" s="40">
        <v>7902013</v>
      </c>
      <c r="C27" s="33">
        <f t="shared" si="2"/>
        <v>0.15508366490935854</v>
      </c>
      <c r="D27" s="40">
        <v>0</v>
      </c>
      <c r="E27" s="33">
        <f aca="true" t="shared" si="7" ref="E27:E41">+D27/$D$9</f>
        <v>0</v>
      </c>
      <c r="F27" s="40">
        <v>21171159</v>
      </c>
      <c r="G27" s="33">
        <f t="shared" si="5"/>
        <v>0.16906184453192413</v>
      </c>
      <c r="H27" s="19"/>
      <c r="I27" s="30"/>
      <c r="J27" s="40">
        <v>2221174.86</v>
      </c>
      <c r="K27" s="33">
        <f t="shared" si="4"/>
        <v>0.08349081483514606</v>
      </c>
      <c r="L27" s="15"/>
      <c r="M27" s="6"/>
      <c r="N27" s="40">
        <v>0</v>
      </c>
      <c r="O27" s="39">
        <f>+N27/$N$9</f>
        <v>0</v>
      </c>
      <c r="P27" s="40">
        <v>17605139.44</v>
      </c>
      <c r="Q27" s="39">
        <f t="shared" si="0"/>
        <v>0.08045284264690922</v>
      </c>
      <c r="R27" s="15"/>
      <c r="S27" s="6"/>
      <c r="T27" s="47">
        <v>4821309</v>
      </c>
      <c r="U27" s="39">
        <f t="shared" si="6"/>
        <v>0.05256454951263215</v>
      </c>
      <c r="V27" s="70">
        <f t="shared" si="1"/>
        <v>53720795.3</v>
      </c>
      <c r="W27" s="39">
        <f t="shared" si="3"/>
        <v>0.0246081378332614</v>
      </c>
    </row>
    <row r="28" spans="1:23" ht="12.75">
      <c r="A28" s="106" t="s">
        <v>75</v>
      </c>
      <c r="B28" s="40">
        <v>11812564</v>
      </c>
      <c r="C28" s="33">
        <f t="shared" si="2"/>
        <v>0.23183152408080723</v>
      </c>
      <c r="D28" s="40">
        <v>0</v>
      </c>
      <c r="E28" s="33">
        <f t="shared" si="7"/>
        <v>0</v>
      </c>
      <c r="F28" s="40">
        <v>21314961</v>
      </c>
      <c r="G28" s="33">
        <f t="shared" si="5"/>
        <v>0.17021017237582628</v>
      </c>
      <c r="H28" s="19"/>
      <c r="I28" s="30"/>
      <c r="J28" s="40">
        <v>2662419.85</v>
      </c>
      <c r="K28" s="33">
        <f t="shared" si="4"/>
        <v>0.10007658861660597</v>
      </c>
      <c r="L28" s="15"/>
      <c r="M28" s="6"/>
      <c r="N28" s="40">
        <v>0</v>
      </c>
      <c r="O28" s="39">
        <f aca="true" t="shared" si="8" ref="O28:O46">+N28/$N$9</f>
        <v>0</v>
      </c>
      <c r="P28" s="40">
        <v>19962765.2</v>
      </c>
      <c r="Q28" s="39">
        <f t="shared" si="0"/>
        <v>0.09122683821428426</v>
      </c>
      <c r="R28" s="15"/>
      <c r="S28" s="6"/>
      <c r="T28" s="47">
        <v>7526645</v>
      </c>
      <c r="U28" s="39">
        <f t="shared" si="6"/>
        <v>0.0820596032667695</v>
      </c>
      <c r="V28" s="70">
        <f t="shared" si="1"/>
        <v>63279355.05</v>
      </c>
      <c r="W28" s="39">
        <f t="shared" si="3"/>
        <v>0.02898667233748652</v>
      </c>
    </row>
    <row r="29" spans="1:23" ht="12.75">
      <c r="A29" s="106" t="s">
        <v>76</v>
      </c>
      <c r="B29" s="40">
        <v>12726935</v>
      </c>
      <c r="C29" s="33">
        <f t="shared" si="2"/>
        <v>0.2497768255839603</v>
      </c>
      <c r="D29" s="40">
        <v>0</v>
      </c>
      <c r="E29" s="33">
        <f t="shared" si="7"/>
        <v>0</v>
      </c>
      <c r="F29" s="40">
        <v>24134169</v>
      </c>
      <c r="G29" s="33">
        <f t="shared" si="5"/>
        <v>0.192722898514209</v>
      </c>
      <c r="H29" s="19"/>
      <c r="I29" s="30"/>
      <c r="J29" s="40">
        <v>2928895.44</v>
      </c>
      <c r="K29" s="33">
        <f t="shared" si="4"/>
        <v>0.11009302835911966</v>
      </c>
      <c r="L29" s="19"/>
      <c r="M29" s="7"/>
      <c r="N29" s="40">
        <v>7678467.59</v>
      </c>
      <c r="O29" s="33">
        <f t="shared" si="8"/>
        <v>0.0828990678574853</v>
      </c>
      <c r="P29" s="40">
        <v>24215788.49</v>
      </c>
      <c r="Q29" s="39">
        <f t="shared" si="0"/>
        <v>0.11066251577254221</v>
      </c>
      <c r="R29" s="15"/>
      <c r="S29" s="6"/>
      <c r="T29" s="47">
        <v>8667331</v>
      </c>
      <c r="U29" s="39">
        <f t="shared" si="6"/>
        <v>0.09449598635803504</v>
      </c>
      <c r="V29" s="70">
        <f t="shared" si="1"/>
        <v>80351586.52</v>
      </c>
      <c r="W29" s="39">
        <f t="shared" si="3"/>
        <v>0.03680702985060589</v>
      </c>
    </row>
    <row r="30" spans="1:23" ht="12.75">
      <c r="A30" s="106" t="s">
        <v>77</v>
      </c>
      <c r="B30" s="40">
        <v>13224305</v>
      </c>
      <c r="C30" s="33">
        <f t="shared" si="2"/>
        <v>0.2595381310153697</v>
      </c>
      <c r="D30" s="40">
        <v>638134</v>
      </c>
      <c r="E30" s="33">
        <f t="shared" si="7"/>
        <v>0.008311158993562062</v>
      </c>
      <c r="F30" s="40">
        <v>28536897</v>
      </c>
      <c r="G30" s="33">
        <f t="shared" si="5"/>
        <v>0.22788079027877178</v>
      </c>
      <c r="H30" s="40">
        <f>12045.87</f>
        <v>12045.87</v>
      </c>
      <c r="I30" s="33">
        <f aca="true" t="shared" si="9" ref="I30:I46">+H30/$H$9</f>
        <v>1.7010086283711287E-05</v>
      </c>
      <c r="J30" s="40">
        <v>3605453.24</v>
      </c>
      <c r="K30" s="33">
        <f t="shared" si="4"/>
        <v>0.13552387715103953</v>
      </c>
      <c r="L30" s="40">
        <v>0</v>
      </c>
      <c r="M30" s="33">
        <f aca="true" t="shared" si="10" ref="M30:M46">+L30/$L$9</f>
        <v>0</v>
      </c>
      <c r="N30" s="40">
        <v>25071856.56</v>
      </c>
      <c r="O30" s="33">
        <f t="shared" si="8"/>
        <v>0.270683377108658</v>
      </c>
      <c r="P30" s="40">
        <v>28028385.37</v>
      </c>
      <c r="Q30" s="39">
        <f t="shared" si="0"/>
        <v>0.12808551079670075</v>
      </c>
      <c r="R30" s="15"/>
      <c r="S30" s="6"/>
      <c r="T30" s="47">
        <v>9502829</v>
      </c>
      <c r="U30" s="39">
        <f t="shared" si="6"/>
        <v>0.10360504283807087</v>
      </c>
      <c r="V30" s="70">
        <f t="shared" si="1"/>
        <v>108619906.04</v>
      </c>
      <c r="W30" s="39">
        <f t="shared" si="3"/>
        <v>0.049756032172297765</v>
      </c>
    </row>
    <row r="31" spans="1:23" ht="12.75">
      <c r="A31" s="106" t="s">
        <v>78</v>
      </c>
      <c r="B31" s="40">
        <v>13676019</v>
      </c>
      <c r="C31" s="33">
        <f t="shared" si="2"/>
        <v>0.26840339896808835</v>
      </c>
      <c r="D31" s="40">
        <v>884188</v>
      </c>
      <c r="E31" s="33">
        <f t="shared" si="7"/>
        <v>0.011515805533320041</v>
      </c>
      <c r="F31" s="40">
        <v>28818212</v>
      </c>
      <c r="G31" s="33">
        <f t="shared" si="5"/>
        <v>0.23012722528946244</v>
      </c>
      <c r="H31" s="40">
        <f>192732</f>
        <v>192732</v>
      </c>
      <c r="I31" s="33">
        <f t="shared" si="9"/>
        <v>0.0002721586692893285</v>
      </c>
      <c r="J31" s="40">
        <v>4244662.12</v>
      </c>
      <c r="K31" s="33">
        <f t="shared" si="4"/>
        <v>0.15955083297614783</v>
      </c>
      <c r="L31" s="40">
        <v>0</v>
      </c>
      <c r="M31" s="33">
        <f t="shared" si="10"/>
        <v>0</v>
      </c>
      <c r="N31" s="40">
        <v>35473179.26</v>
      </c>
      <c r="O31" s="33">
        <f t="shared" si="8"/>
        <v>0.38297921559573583</v>
      </c>
      <c r="P31" s="40">
        <v>28877521.07</v>
      </c>
      <c r="Q31" s="39">
        <f t="shared" si="0"/>
        <v>0.13196593339095503</v>
      </c>
      <c r="R31" s="19"/>
      <c r="S31" s="7"/>
      <c r="T31" s="47">
        <v>12754102</v>
      </c>
      <c r="U31" s="39">
        <f t="shared" si="6"/>
        <v>0.13905220056797038</v>
      </c>
      <c r="V31" s="70">
        <f t="shared" si="1"/>
        <v>124920615.45</v>
      </c>
      <c r="W31" s="39">
        <f t="shared" si="3"/>
        <v>0.05722297494001254</v>
      </c>
    </row>
    <row r="32" spans="1:23" ht="12.75">
      <c r="A32" s="106" t="s">
        <v>79</v>
      </c>
      <c r="B32" s="40">
        <v>14152893</v>
      </c>
      <c r="C32" s="33">
        <f t="shared" si="2"/>
        <v>0.2777624531255524</v>
      </c>
      <c r="D32" s="40">
        <v>1862712</v>
      </c>
      <c r="E32" s="33">
        <f t="shared" si="7"/>
        <v>0.024260258176520878</v>
      </c>
      <c r="F32" s="40">
        <v>30866922</v>
      </c>
      <c r="G32" s="33">
        <f t="shared" si="5"/>
        <v>0.24648715586818032</v>
      </c>
      <c r="H32" s="40">
        <f>565642.87</f>
        <v>565642.87</v>
      </c>
      <c r="I32" s="33">
        <f t="shared" si="9"/>
        <v>0.000798749614968955</v>
      </c>
      <c r="J32" s="40">
        <v>4633746.67</v>
      </c>
      <c r="K32" s="33">
        <f t="shared" si="4"/>
        <v>0.1741759697469044</v>
      </c>
      <c r="L32" s="40">
        <v>0</v>
      </c>
      <c r="M32" s="33">
        <f t="shared" si="10"/>
        <v>0</v>
      </c>
      <c r="N32" s="40">
        <v>35894536.9</v>
      </c>
      <c r="O32" s="33">
        <f t="shared" si="8"/>
        <v>0.3875283206328035</v>
      </c>
      <c r="P32" s="40">
        <v>32363157.83</v>
      </c>
      <c r="Q32" s="39">
        <f t="shared" si="0"/>
        <v>0.1478947697817313</v>
      </c>
      <c r="R32" s="15"/>
      <c r="S32" s="6"/>
      <c r="T32" s="46">
        <v>12743784</v>
      </c>
      <c r="U32" s="39">
        <f t="shared" si="6"/>
        <v>0.13893970808473163</v>
      </c>
      <c r="V32" s="70">
        <f t="shared" si="1"/>
        <v>133083395.27</v>
      </c>
      <c r="W32" s="39">
        <f t="shared" si="3"/>
        <v>0.06096213795484461</v>
      </c>
    </row>
    <row r="33" spans="1:23" ht="12.75">
      <c r="A33" s="108" t="s">
        <v>80</v>
      </c>
      <c r="B33" s="40">
        <v>15120294</v>
      </c>
      <c r="C33" s="33">
        <f t="shared" si="2"/>
        <v>0.2967485130721734</v>
      </c>
      <c r="D33" s="40">
        <v>2792935</v>
      </c>
      <c r="E33" s="33">
        <f t="shared" si="7"/>
        <v>0.036375630892076356</v>
      </c>
      <c r="F33" s="40">
        <v>36566096</v>
      </c>
      <c r="G33" s="33">
        <f t="shared" si="5"/>
        <v>0.2919977898749621</v>
      </c>
      <c r="H33" s="40">
        <f>1063133</f>
        <v>1063133</v>
      </c>
      <c r="I33" s="33">
        <f t="shared" si="9"/>
        <v>0.0015012601050036925</v>
      </c>
      <c r="J33" s="45">
        <v>5254736.51</v>
      </c>
      <c r="K33" s="33">
        <f t="shared" si="4"/>
        <v>0.19751809768092352</v>
      </c>
      <c r="L33" s="40">
        <v>0</v>
      </c>
      <c r="M33" s="33">
        <f t="shared" si="10"/>
        <v>0</v>
      </c>
      <c r="N33" s="40">
        <v>37818771.62</v>
      </c>
      <c r="O33" s="33">
        <f t="shared" si="8"/>
        <v>0.4083029430112004</v>
      </c>
      <c r="P33" s="40">
        <v>33021942.16</v>
      </c>
      <c r="Q33" s="39">
        <f t="shared" si="0"/>
        <v>0.1509053152091261</v>
      </c>
      <c r="R33" s="15"/>
      <c r="S33" s="6"/>
      <c r="T33" s="46">
        <v>12743784</v>
      </c>
      <c r="U33" s="39">
        <f t="shared" si="6"/>
        <v>0.13893970808473163</v>
      </c>
      <c r="V33" s="70">
        <f t="shared" si="1"/>
        <v>144381692.29000002</v>
      </c>
      <c r="W33" s="39">
        <f t="shared" si="3"/>
        <v>0.06613760210790952</v>
      </c>
    </row>
    <row r="34" spans="1:23" ht="12.75">
      <c r="A34" s="107" t="s">
        <v>81</v>
      </c>
      <c r="B34" s="53">
        <v>15220154</v>
      </c>
      <c r="C34" s="39">
        <f t="shared" si="2"/>
        <v>0.2987083497337745</v>
      </c>
      <c r="D34" s="53">
        <v>4538954</v>
      </c>
      <c r="E34" s="39">
        <f t="shared" si="7"/>
        <v>0.059116060824943494</v>
      </c>
      <c r="F34" s="53">
        <v>52999155</v>
      </c>
      <c r="G34" s="39">
        <f t="shared" si="5"/>
        <v>0.4232236365960574</v>
      </c>
      <c r="H34" s="53">
        <f>6800175</f>
        <v>6800175</v>
      </c>
      <c r="I34" s="39">
        <f t="shared" si="9"/>
        <v>0.009602591053559137</v>
      </c>
      <c r="J34" s="45">
        <v>5254736.51</v>
      </c>
      <c r="K34" s="33">
        <f t="shared" si="4"/>
        <v>0.19751809768092352</v>
      </c>
      <c r="L34" s="45">
        <v>0</v>
      </c>
      <c r="M34" s="33">
        <f t="shared" si="10"/>
        <v>0</v>
      </c>
      <c r="N34" s="53">
        <v>37807067</v>
      </c>
      <c r="O34" s="39">
        <f t="shared" si="8"/>
        <v>0.40817657637928423</v>
      </c>
      <c r="P34" s="53">
        <v>38492964.11</v>
      </c>
      <c r="Q34" s="39">
        <f t="shared" si="0"/>
        <v>0.17590706367929532</v>
      </c>
      <c r="R34" s="3">
        <v>0</v>
      </c>
      <c r="S34" s="39">
        <f aca="true" t="shared" si="11" ref="S34:S45">+R34/$R$9</f>
        <v>0</v>
      </c>
      <c r="T34" s="54">
        <v>14681846</v>
      </c>
      <c r="U34" s="39">
        <f t="shared" si="6"/>
        <v>0.16006952074713326</v>
      </c>
      <c r="V34" s="70">
        <f t="shared" si="1"/>
        <v>175795051.62</v>
      </c>
      <c r="W34" s="33">
        <f t="shared" si="3"/>
        <v>0.08052726763466704</v>
      </c>
    </row>
    <row r="35" spans="1:23" ht="12.75">
      <c r="A35" s="106" t="s">
        <v>83</v>
      </c>
      <c r="B35" s="53">
        <v>15220154</v>
      </c>
      <c r="C35" s="39">
        <f t="shared" si="2"/>
        <v>0.2987083497337745</v>
      </c>
      <c r="D35" s="53">
        <v>5825000</v>
      </c>
      <c r="E35" s="39">
        <f t="shared" si="7"/>
        <v>0.07586572904358489</v>
      </c>
      <c r="F35" s="53">
        <v>53456979</v>
      </c>
      <c r="G35" s="39">
        <f t="shared" si="5"/>
        <v>0.42687958051065283</v>
      </c>
      <c r="H35" s="53">
        <f>38144001</f>
        <v>38144001</v>
      </c>
      <c r="I35" s="39">
        <f t="shared" si="9"/>
        <v>0.05386350244656215</v>
      </c>
      <c r="J35" s="45">
        <v>5625612.96</v>
      </c>
      <c r="K35" s="33">
        <f t="shared" si="4"/>
        <v>0.21145881777968528</v>
      </c>
      <c r="L35" s="45">
        <v>0</v>
      </c>
      <c r="M35" s="33">
        <f t="shared" si="10"/>
        <v>0</v>
      </c>
      <c r="N35" s="53">
        <v>37807067</v>
      </c>
      <c r="O35" s="39">
        <f t="shared" si="8"/>
        <v>0.40817657637928423</v>
      </c>
      <c r="P35" s="53">
        <v>38471406.2</v>
      </c>
      <c r="Q35" s="39">
        <f t="shared" si="0"/>
        <v>0.17580854726896317</v>
      </c>
      <c r="R35" s="69">
        <v>0</v>
      </c>
      <c r="S35" s="39">
        <f t="shared" si="11"/>
        <v>0</v>
      </c>
      <c r="T35" s="54">
        <v>17629240</v>
      </c>
      <c r="U35" s="39">
        <f t="shared" si="6"/>
        <v>0.19220362330024382</v>
      </c>
      <c r="V35" s="70">
        <f t="shared" si="1"/>
        <v>212179460.16</v>
      </c>
      <c r="W35" s="33">
        <f t="shared" si="3"/>
        <v>0.09719404509642984</v>
      </c>
    </row>
    <row r="36" spans="1:23" ht="12.75">
      <c r="A36" s="106" t="s">
        <v>71</v>
      </c>
      <c r="B36" s="53">
        <v>15220154</v>
      </c>
      <c r="C36" s="39">
        <f t="shared" si="2"/>
        <v>0.2987083497337745</v>
      </c>
      <c r="D36" s="53">
        <v>7166000</v>
      </c>
      <c r="E36" s="39">
        <f t="shared" si="7"/>
        <v>0.093331126922975</v>
      </c>
      <c r="F36" s="53">
        <v>56978046</v>
      </c>
      <c r="G36" s="39">
        <f t="shared" si="5"/>
        <v>0.45499698691908275</v>
      </c>
      <c r="H36" s="53">
        <f>39374158</f>
        <v>39374158</v>
      </c>
      <c r="I36" s="39">
        <f t="shared" si="9"/>
        <v>0.05560061871234548</v>
      </c>
      <c r="J36" s="45">
        <v>5926431.92</v>
      </c>
      <c r="K36" s="33">
        <f t="shared" si="4"/>
        <v>0.22276617612438632</v>
      </c>
      <c r="L36" s="45">
        <v>93790218.87</v>
      </c>
      <c r="M36" s="33">
        <f t="shared" si="10"/>
        <v>0.14830931682314671</v>
      </c>
      <c r="N36" s="53">
        <v>76461348.88</v>
      </c>
      <c r="O36" s="39">
        <f t="shared" si="8"/>
        <v>0.8254999418807181</v>
      </c>
      <c r="P36" s="53">
        <v>46991702</v>
      </c>
      <c r="Q36" s="39">
        <f t="shared" si="0"/>
        <v>0.21474501918040184</v>
      </c>
      <c r="R36" s="69">
        <v>0</v>
      </c>
      <c r="S36" s="39">
        <f t="shared" si="11"/>
        <v>0</v>
      </c>
      <c r="T36" s="54">
        <v>17629240</v>
      </c>
      <c r="U36" s="39">
        <f t="shared" si="6"/>
        <v>0.19220362330024382</v>
      </c>
      <c r="V36" s="70">
        <f t="shared" si="1"/>
        <v>359537299.66999996</v>
      </c>
      <c r="W36" s="33">
        <f t="shared" si="3"/>
        <v>0.1646949449848887</v>
      </c>
    </row>
    <row r="37" spans="1:24" ht="12.75">
      <c r="A37" s="106" t="s">
        <v>72</v>
      </c>
      <c r="B37" s="74">
        <v>15220154</v>
      </c>
      <c r="C37" s="75">
        <f t="shared" si="2"/>
        <v>0.2987083497337745</v>
      </c>
      <c r="D37" s="74">
        <v>7537000</v>
      </c>
      <c r="E37" s="75">
        <f t="shared" si="7"/>
        <v>0.098163090094678</v>
      </c>
      <c r="F37" s="88">
        <v>67192276</v>
      </c>
      <c r="G37" s="75">
        <f t="shared" si="5"/>
        <v>0.5365625055698716</v>
      </c>
      <c r="H37" s="74">
        <f>42687749</f>
        <v>42687749</v>
      </c>
      <c r="I37" s="75">
        <f t="shared" si="9"/>
        <v>0.0602797717182246</v>
      </c>
      <c r="J37" s="74">
        <v>6716553.3</v>
      </c>
      <c r="K37" s="75">
        <f t="shared" si="4"/>
        <v>0.2524657189306965</v>
      </c>
      <c r="L37" s="74">
        <v>99049718.32</v>
      </c>
      <c r="M37" s="75">
        <f t="shared" si="10"/>
        <v>0.15662609846263084</v>
      </c>
      <c r="N37" s="74">
        <v>76653477.5</v>
      </c>
      <c r="O37" s="75">
        <f t="shared" si="8"/>
        <v>0.8275742208068267</v>
      </c>
      <c r="P37" s="74">
        <v>52406665.72</v>
      </c>
      <c r="Q37" s="75">
        <f t="shared" si="0"/>
        <v>0.2394905899603787</v>
      </c>
      <c r="R37" s="74">
        <v>465133</v>
      </c>
      <c r="S37" s="75">
        <f t="shared" si="11"/>
        <v>0.002911498016150895</v>
      </c>
      <c r="T37" s="48">
        <v>17478090</v>
      </c>
      <c r="U37" s="75">
        <f t="shared" si="6"/>
        <v>0.1905557032729578</v>
      </c>
      <c r="V37" s="76">
        <f>SUM(T37,R37,P37,N37,L37,J37,H37,F37,D37,B37)</f>
        <v>385406816.84000003</v>
      </c>
      <c r="W37" s="39">
        <f t="shared" si="3"/>
        <v>0.17654511661105754</v>
      </c>
      <c r="X37" s="9"/>
    </row>
    <row r="38" spans="1:24" ht="12.75">
      <c r="A38" s="106" t="s">
        <v>73</v>
      </c>
      <c r="B38" s="79">
        <v>21260974</v>
      </c>
      <c r="C38" s="75">
        <f t="shared" si="2"/>
        <v>0.4172645334122564</v>
      </c>
      <c r="D38" s="45">
        <v>10505000</v>
      </c>
      <c r="E38" s="39">
        <f t="shared" si="7"/>
        <v>0.13681879546830203</v>
      </c>
      <c r="F38" s="79">
        <v>68317633</v>
      </c>
      <c r="G38" s="75">
        <f t="shared" si="5"/>
        <v>0.5455490202040922</v>
      </c>
      <c r="H38" s="45">
        <f>107431347</f>
        <v>107431347</v>
      </c>
      <c r="I38" s="39">
        <f t="shared" si="9"/>
        <v>0.15170481518108095</v>
      </c>
      <c r="J38" s="78">
        <v>7162726.53</v>
      </c>
      <c r="K38" s="75">
        <f t="shared" si="4"/>
        <v>0.2692367382687819</v>
      </c>
      <c r="L38" s="89">
        <v>247370384.72</v>
      </c>
      <c r="M38" s="75">
        <f t="shared" si="10"/>
        <v>0.3911637396960706</v>
      </c>
      <c r="N38" s="74">
        <v>76653477.5</v>
      </c>
      <c r="O38" s="75">
        <f t="shared" si="8"/>
        <v>0.8275742208068267</v>
      </c>
      <c r="P38" s="70">
        <v>55719810.1</v>
      </c>
      <c r="Q38" s="75">
        <f t="shared" si="0"/>
        <v>0.2546311620858689</v>
      </c>
      <c r="R38" s="79">
        <v>4389876</v>
      </c>
      <c r="S38" s="39">
        <f t="shared" si="11"/>
        <v>0.02747840997123065</v>
      </c>
      <c r="T38" s="79">
        <v>25820575</v>
      </c>
      <c r="U38" s="75">
        <f t="shared" si="6"/>
        <v>0.28151004074456376</v>
      </c>
      <c r="V38" s="70">
        <f>SUM(T38,R38,P38,N38,L38,J38,H38,F38,D38,B38)</f>
        <v>624631803.8499999</v>
      </c>
      <c r="W38" s="39">
        <f t="shared" si="3"/>
        <v>0.28612803362908323</v>
      </c>
      <c r="X38" s="77"/>
    </row>
    <row r="39" spans="1:24" ht="12.75">
      <c r="A39" s="106" t="s">
        <v>74</v>
      </c>
      <c r="B39" s="79">
        <v>25336673</v>
      </c>
      <c r="C39" s="75">
        <f t="shared" si="2"/>
        <v>0.49725356126976655</v>
      </c>
      <c r="D39" s="70">
        <v>11449000</v>
      </c>
      <c r="E39" s="39">
        <f t="shared" si="7"/>
        <v>0.14911360202918514</v>
      </c>
      <c r="F39" s="79">
        <v>72741833</v>
      </c>
      <c r="G39" s="75">
        <f t="shared" si="5"/>
        <v>0.5808783761726596</v>
      </c>
      <c r="H39" s="78">
        <f>185757245</f>
        <v>185757245</v>
      </c>
      <c r="I39" s="39">
        <f t="shared" si="9"/>
        <v>0.2623095521763473</v>
      </c>
      <c r="J39" s="78">
        <v>7264174.9</v>
      </c>
      <c r="K39" s="75">
        <f t="shared" si="4"/>
        <v>0.27305003871060185</v>
      </c>
      <c r="L39" s="89">
        <v>275030210.91</v>
      </c>
      <c r="M39" s="75">
        <f t="shared" si="10"/>
        <v>0.434901881851084</v>
      </c>
      <c r="N39" s="45">
        <v>76892163.77</v>
      </c>
      <c r="O39" s="39">
        <f t="shared" si="8"/>
        <v>0.8301511502607127</v>
      </c>
      <c r="P39" s="70">
        <v>55670510.42</v>
      </c>
      <c r="Q39" s="39">
        <f t="shared" si="0"/>
        <v>0.25440586995392633</v>
      </c>
      <c r="R39" s="80">
        <v>24062446</v>
      </c>
      <c r="S39" s="81">
        <f t="shared" si="11"/>
        <v>0.1506187774093389</v>
      </c>
      <c r="T39" s="79">
        <v>28916090</v>
      </c>
      <c r="U39" s="75">
        <f t="shared" si="6"/>
        <v>0.3152590395091307</v>
      </c>
      <c r="V39" s="70">
        <f>SUM(B39,D39,F39,H39,J39,L39,N39,P39,R39,T39)</f>
        <v>763120346.9999999</v>
      </c>
      <c r="W39" s="39">
        <f t="shared" si="3"/>
        <v>0.3495661331421552</v>
      </c>
      <c r="X39" s="77"/>
    </row>
    <row r="40" spans="1:24" ht="12.75">
      <c r="A40" s="106" t="s">
        <v>75</v>
      </c>
      <c r="B40" s="88">
        <v>29273419</v>
      </c>
      <c r="C40" s="75">
        <f t="shared" si="2"/>
        <v>0.5745155193932545</v>
      </c>
      <c r="D40" s="76">
        <v>18327000</v>
      </c>
      <c r="E40" s="39">
        <f t="shared" si="7"/>
        <v>0.2386937710183314</v>
      </c>
      <c r="F40" s="79">
        <v>88037283</v>
      </c>
      <c r="G40" s="39">
        <f t="shared" si="5"/>
        <v>0.7030198701714444</v>
      </c>
      <c r="H40" s="78">
        <v>220224705</v>
      </c>
      <c r="I40" s="39">
        <f t="shared" si="9"/>
        <v>0.310981376509531</v>
      </c>
      <c r="J40" s="78">
        <v>7467434.35</v>
      </c>
      <c r="K40" s="75">
        <f t="shared" si="4"/>
        <v>0.2806902733490596</v>
      </c>
      <c r="L40" s="90">
        <v>278265344.01</v>
      </c>
      <c r="M40" s="75">
        <f t="shared" si="10"/>
        <v>0.4400175579383526</v>
      </c>
      <c r="N40" s="45">
        <v>76892163.77</v>
      </c>
      <c r="O40" s="39">
        <f t="shared" si="8"/>
        <v>0.8301511502607127</v>
      </c>
      <c r="P40" s="76">
        <v>63142474.84</v>
      </c>
      <c r="Q40" s="75">
        <f t="shared" si="0"/>
        <v>0.2885516249361183</v>
      </c>
      <c r="R40" s="88">
        <v>27752728</v>
      </c>
      <c r="S40" s="87">
        <f t="shared" si="11"/>
        <v>0.17371808174172848</v>
      </c>
      <c r="T40" s="88">
        <v>30057953</v>
      </c>
      <c r="U40" s="75">
        <f t="shared" si="6"/>
        <v>0.32770825489859085</v>
      </c>
      <c r="V40" s="76">
        <f>SUM(B40,D40,F40,H40,J40,L40,N40,P40,R40,T40)</f>
        <v>839440504.97</v>
      </c>
      <c r="W40" s="39">
        <f t="shared" si="3"/>
        <v>0.3845264675209362</v>
      </c>
      <c r="X40" s="86"/>
    </row>
    <row r="41" spans="1:24" ht="12.75">
      <c r="A41" s="106" t="s">
        <v>76</v>
      </c>
      <c r="B41" s="79">
        <v>33585652</v>
      </c>
      <c r="C41" s="75">
        <f t="shared" si="2"/>
        <v>0.6591467263506561</v>
      </c>
      <c r="D41" s="70">
        <v>21714000</v>
      </c>
      <c r="E41" s="39">
        <f t="shared" si="7"/>
        <v>0.2828065992192966</v>
      </c>
      <c r="F41" s="79">
        <v>95110065</v>
      </c>
      <c r="G41" s="39">
        <f t="shared" si="5"/>
        <v>0.7594994219471498</v>
      </c>
      <c r="H41" s="48">
        <v>232554076</v>
      </c>
      <c r="I41" s="39">
        <f t="shared" si="9"/>
        <v>0.3283917972208526</v>
      </c>
      <c r="J41" s="78">
        <v>7769457.39</v>
      </c>
      <c r="K41" s="75">
        <f t="shared" si="4"/>
        <v>0.2920428913543741</v>
      </c>
      <c r="L41" s="89">
        <v>279626995</v>
      </c>
      <c r="M41" s="75">
        <f t="shared" si="10"/>
        <v>0.44217071986196826</v>
      </c>
      <c r="N41" s="45">
        <v>76892163.77</v>
      </c>
      <c r="O41" s="39">
        <f t="shared" si="8"/>
        <v>0.8301511502607127</v>
      </c>
      <c r="P41" s="79">
        <v>71162794.37</v>
      </c>
      <c r="Q41" s="75">
        <f t="shared" si="0"/>
        <v>0.3252032803986679</v>
      </c>
      <c r="R41" s="70">
        <v>37649278</v>
      </c>
      <c r="S41" s="87">
        <f t="shared" si="11"/>
        <v>0.2356654939694959</v>
      </c>
      <c r="T41" s="79">
        <v>40358351</v>
      </c>
      <c r="U41" s="93">
        <f t="shared" si="6"/>
        <v>0.4400088314994304</v>
      </c>
      <c r="V41" s="76">
        <f>SUM(T41,R41,P41,N41,L41,J41,H41,F41,D41,B41)</f>
        <v>896422832.53</v>
      </c>
      <c r="W41" s="39">
        <f t="shared" si="3"/>
        <v>0.4106286308047424</v>
      </c>
      <c r="X41" s="86"/>
    </row>
    <row r="42" spans="1:24" ht="12.75">
      <c r="A42" s="106" t="s">
        <v>77</v>
      </c>
      <c r="B42" s="79">
        <v>42729660</v>
      </c>
      <c r="C42" s="75">
        <f t="shared" si="2"/>
        <v>0.83860558988334</v>
      </c>
      <c r="D42" s="70">
        <v>32867250</v>
      </c>
      <c r="E42" s="39">
        <f>+D42/$D$9</f>
        <v>0.42806830607858637</v>
      </c>
      <c r="F42" s="79">
        <v>98142703</v>
      </c>
      <c r="G42" s="39">
        <f t="shared" si="5"/>
        <v>0.7837164888577335</v>
      </c>
      <c r="H42" s="46">
        <v>237777381</v>
      </c>
      <c r="I42" s="39">
        <f t="shared" si="9"/>
        <v>0.3357676753214913</v>
      </c>
      <c r="J42" s="78">
        <v>7769457.39</v>
      </c>
      <c r="K42" s="75">
        <f t="shared" si="4"/>
        <v>0.2920428913543741</v>
      </c>
      <c r="L42" s="89">
        <v>293840877.25</v>
      </c>
      <c r="M42" s="39">
        <f t="shared" si="10"/>
        <v>0.4646469566305812</v>
      </c>
      <c r="N42" s="45">
        <v>97011249.94</v>
      </c>
      <c r="O42" s="39">
        <f t="shared" si="8"/>
        <v>1.0473629142081886</v>
      </c>
      <c r="P42" s="79">
        <v>84219409.61</v>
      </c>
      <c r="Q42" s="39">
        <f t="shared" si="0"/>
        <v>0.38487005071792396</v>
      </c>
      <c r="R42" s="71">
        <v>37328051</v>
      </c>
      <c r="S42" s="81">
        <f t="shared" si="11"/>
        <v>0.2336547749423916</v>
      </c>
      <c r="T42" s="79">
        <v>47472165</v>
      </c>
      <c r="U42" s="93">
        <f t="shared" si="6"/>
        <v>0.5175675252538975</v>
      </c>
      <c r="V42" s="70">
        <f>SUM(T42,R42,P42,N42,L42,J42,H42,F42,D42,B42)</f>
        <v>979158204.1899999</v>
      </c>
      <c r="W42" s="39">
        <f>+V42/$V$9</f>
        <v>0.44852761234672617</v>
      </c>
      <c r="X42" s="3"/>
    </row>
    <row r="43" spans="1:23" ht="12.75" customHeight="1">
      <c r="A43" s="106" t="s">
        <v>78</v>
      </c>
      <c r="B43" s="79">
        <v>45821427</v>
      </c>
      <c r="C43" s="33">
        <f t="shared" si="2"/>
        <v>0.8992841229869697</v>
      </c>
      <c r="D43" s="70">
        <v>35031000</v>
      </c>
      <c r="E43" s="39">
        <f>+D43/$D$9</f>
        <v>0.45624933118039873</v>
      </c>
      <c r="F43" s="101">
        <v>100885589</v>
      </c>
      <c r="G43" s="39">
        <f t="shared" si="5"/>
        <v>0.8056197472717291</v>
      </c>
      <c r="H43" s="78">
        <v>258265736</v>
      </c>
      <c r="I43" s="39">
        <f t="shared" si="9"/>
        <v>0.3646994740509569</v>
      </c>
      <c r="J43" s="102">
        <v>8103323.17</v>
      </c>
      <c r="K43" s="39">
        <f t="shared" si="4"/>
        <v>0.30459243282441023</v>
      </c>
      <c r="L43" s="89">
        <v>299271255.04</v>
      </c>
      <c r="M43" s="39">
        <f t="shared" si="10"/>
        <v>0.4732339460824643</v>
      </c>
      <c r="N43" s="79">
        <v>98349969</v>
      </c>
      <c r="O43" s="39">
        <f t="shared" si="8"/>
        <v>1.061816131714971</v>
      </c>
      <c r="P43" s="70">
        <v>93821548.53</v>
      </c>
      <c r="Q43" s="39">
        <f t="shared" si="0"/>
        <v>0.42875038317637126</v>
      </c>
      <c r="R43" s="79">
        <v>40045689</v>
      </c>
      <c r="S43" s="81">
        <f t="shared" si="11"/>
        <v>0.2506658183334567</v>
      </c>
      <c r="T43" s="80">
        <v>49439207</v>
      </c>
      <c r="U43" s="103">
        <f t="shared" si="6"/>
        <v>0.5390132937376073</v>
      </c>
      <c r="V43" s="70">
        <f>SUM(T43,R43,P43,N43,L43,J43,H43,F43,D43,B43)</f>
        <v>1029034743.7399999</v>
      </c>
      <c r="W43" s="39">
        <f t="shared" si="3"/>
        <v>0.4713747938346092</v>
      </c>
    </row>
    <row r="44" spans="1:23" ht="12.75">
      <c r="A44" s="106" t="s">
        <v>79</v>
      </c>
      <c r="B44" s="79">
        <v>47223130</v>
      </c>
      <c r="C44" s="33">
        <f t="shared" si="2"/>
        <v>0.9267937257115467</v>
      </c>
      <c r="D44" s="79">
        <v>41446000</v>
      </c>
      <c r="E44" s="33">
        <f>+D44/$D$9</f>
        <v>0.5397993143245355</v>
      </c>
      <c r="F44" s="79">
        <v>101128682</v>
      </c>
      <c r="G44" s="33">
        <f t="shared" si="5"/>
        <v>0.8075609613060104</v>
      </c>
      <c r="H44" s="79">
        <v>273333901</v>
      </c>
      <c r="I44" s="33">
        <f t="shared" si="9"/>
        <v>0.38597737152014744</v>
      </c>
      <c r="J44" s="79">
        <v>10209747.22</v>
      </c>
      <c r="K44" s="33">
        <f t="shared" si="4"/>
        <v>0.3837699273521704</v>
      </c>
      <c r="L44" s="79">
        <v>300621467.38</v>
      </c>
      <c r="M44" s="33">
        <f t="shared" si="10"/>
        <v>0.4753690202098542</v>
      </c>
      <c r="N44" s="79">
        <v>105349904.28</v>
      </c>
      <c r="O44" s="39">
        <f t="shared" si="8"/>
        <v>1.1373895587006446</v>
      </c>
      <c r="P44" s="70">
        <v>106409991.89</v>
      </c>
      <c r="Q44" s="39">
        <f t="shared" si="0"/>
        <v>0.4862776783314734</v>
      </c>
      <c r="R44" s="79">
        <v>49713027</v>
      </c>
      <c r="S44" s="33">
        <f t="shared" si="11"/>
        <v>0.3111784790314939</v>
      </c>
      <c r="T44" s="79">
        <v>51843176</v>
      </c>
      <c r="U44" s="33">
        <f t="shared" si="6"/>
        <v>0.5652226795138214</v>
      </c>
      <c r="V44" s="70">
        <f>SUM(T44,R44,P44,N44,L44,J44,H44,F44,D44,B44)</f>
        <v>1087279026.77</v>
      </c>
      <c r="W44" s="39">
        <f t="shared" si="3"/>
        <v>0.4980550270068409</v>
      </c>
    </row>
    <row r="45" spans="1:23" ht="12.75">
      <c r="A45" s="106" t="s">
        <v>80</v>
      </c>
      <c r="B45" s="79">
        <v>48238555</v>
      </c>
      <c r="C45" s="33">
        <f t="shared" si="2"/>
        <v>0.9467222971325993</v>
      </c>
      <c r="D45" s="79">
        <v>46889000</v>
      </c>
      <c r="E45" s="33">
        <f>+D45/$D$9</f>
        <v>0.6106898144420003</v>
      </c>
      <c r="F45" s="79">
        <v>101961602</v>
      </c>
      <c r="G45" s="33">
        <f t="shared" si="5"/>
        <v>0.8142122264326636</v>
      </c>
      <c r="H45" s="79">
        <v>277682381</v>
      </c>
      <c r="I45" s="33">
        <f t="shared" si="9"/>
        <v>0.3921179010130768</v>
      </c>
      <c r="J45" s="79">
        <v>12955825.15</v>
      </c>
      <c r="K45" s="33">
        <f t="shared" si="4"/>
        <v>0.4869911046243241</v>
      </c>
      <c r="L45" s="79">
        <v>301596596.26</v>
      </c>
      <c r="M45" s="33">
        <f t="shared" si="10"/>
        <v>0.47691097948609573</v>
      </c>
      <c r="N45" s="79">
        <v>105465955.38</v>
      </c>
      <c r="O45" s="39">
        <f t="shared" si="8"/>
        <v>1.13864248161802</v>
      </c>
      <c r="P45" s="70">
        <v>119612950.55</v>
      </c>
      <c r="Q45" s="39">
        <f t="shared" si="0"/>
        <v>0.5466132160968379</v>
      </c>
      <c r="R45" s="79">
        <v>52194557</v>
      </c>
      <c r="S45" s="33">
        <f t="shared" si="11"/>
        <v>0.3267116054104413</v>
      </c>
      <c r="T45" s="79">
        <v>56002982</v>
      </c>
      <c r="U45" s="33">
        <f t="shared" si="6"/>
        <v>0.6105751612672092</v>
      </c>
      <c r="V45" s="70">
        <f>SUM(T45,R45,P45,N45,L45,J45,H45,F45,D45,B45)</f>
        <v>1122600404.3400002</v>
      </c>
      <c r="W45" s="39">
        <f t="shared" si="3"/>
        <v>0.5142348568632175</v>
      </c>
    </row>
    <row r="46" spans="1:23" ht="12.75">
      <c r="A46" s="107" t="s">
        <v>81</v>
      </c>
      <c r="B46" s="94">
        <v>49684785</v>
      </c>
      <c r="C46" s="104">
        <f t="shared" si="2"/>
        <v>0.9751057797593503</v>
      </c>
      <c r="D46" s="94">
        <v>48724100</v>
      </c>
      <c r="E46" s="104">
        <f>+D46/$D$9</f>
        <v>0.6345904495266155</v>
      </c>
      <c r="F46" s="94">
        <v>105125966</v>
      </c>
      <c r="G46" s="104">
        <f t="shared" si="5"/>
        <v>0.8394811885433547</v>
      </c>
      <c r="H46" s="94">
        <v>305244225</v>
      </c>
      <c r="I46" s="64">
        <f t="shared" si="9"/>
        <v>0.43103824006523245</v>
      </c>
      <c r="J46" s="94">
        <v>15260989.15</v>
      </c>
      <c r="K46" s="104">
        <f t="shared" si="4"/>
        <v>0.5736389521911945</v>
      </c>
      <c r="L46" s="94">
        <v>331049523.01</v>
      </c>
      <c r="M46" s="104">
        <f t="shared" si="10"/>
        <v>0.5234845294507168</v>
      </c>
      <c r="N46" s="94">
        <v>106336971.77</v>
      </c>
      <c r="O46" s="64">
        <f t="shared" si="8"/>
        <v>1.1480462390700445</v>
      </c>
      <c r="P46" s="94">
        <v>134184237.71</v>
      </c>
      <c r="Q46" s="64">
        <f>+P46/$P$9</f>
        <v>0.6132018095607933</v>
      </c>
      <c r="R46" s="94"/>
      <c r="S46" s="104"/>
      <c r="T46" s="94">
        <v>66651747</v>
      </c>
      <c r="U46" s="104">
        <f t="shared" si="6"/>
        <v>0.726673825569971</v>
      </c>
      <c r="V46" s="105">
        <f>SUM(T46,R45,P46,N46,L46,J46,H46,F46,D46,B46)</f>
        <v>1214457101.6399999</v>
      </c>
      <c r="W46" s="64">
        <f t="shared" si="3"/>
        <v>0.5563120870204292</v>
      </c>
    </row>
    <row r="53" ht="12.75">
      <c r="L53" s="62"/>
    </row>
  </sheetData>
  <sheetProtection password="C766" sheet="1" objects="1" scenarios="1"/>
  <mergeCells count="10">
    <mergeCell ref="T7:U7"/>
    <mergeCell ref="N7:O7"/>
    <mergeCell ref="R7:S7"/>
    <mergeCell ref="P7:Q7"/>
    <mergeCell ref="J7:K7"/>
    <mergeCell ref="L7:M7"/>
    <mergeCell ref="B7:C7"/>
    <mergeCell ref="D7:E7"/>
    <mergeCell ref="F7:G7"/>
    <mergeCell ref="H7:I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C38">
      <selection activeCell="M40" sqref="M40"/>
    </sheetView>
  </sheetViews>
  <sheetFormatPr defaultColWidth="9.140625" defaultRowHeight="12.75"/>
  <cols>
    <col min="1" max="1" width="30.140625" style="0" customWidth="1"/>
    <col min="3" max="3" width="12.7109375" style="0" customWidth="1"/>
    <col min="4" max="4" width="10.140625" style="0" customWidth="1"/>
    <col min="5" max="5" width="12.28125" style="0" customWidth="1"/>
    <col min="6" max="6" width="9.57421875" style="0" customWidth="1"/>
    <col min="8" max="8" width="10.7109375" style="0" customWidth="1"/>
    <col min="9" max="9" width="10.57421875" style="0" customWidth="1"/>
    <col min="10" max="10" width="9.7109375" style="0" customWidth="1"/>
    <col min="12" max="12" width="10.140625" style="0" bestFit="1" customWidth="1"/>
  </cols>
  <sheetData>
    <row r="1" ht="15.75">
      <c r="A1" s="29" t="s">
        <v>39</v>
      </c>
    </row>
    <row r="2" spans="1:11" ht="15.75">
      <c r="A2" s="29"/>
      <c r="J2" s="95" t="s">
        <v>47</v>
      </c>
      <c r="K2" s="83" t="s">
        <v>55</v>
      </c>
    </row>
    <row r="3" spans="1:11" ht="12.75">
      <c r="A3" s="1"/>
      <c r="J3" s="95" t="s">
        <v>36</v>
      </c>
      <c r="K3" s="83">
        <f ca="1">TODAY()</f>
        <v>39895</v>
      </c>
    </row>
    <row r="4" spans="1:12" ht="15.75">
      <c r="A4" s="16" t="s">
        <v>46</v>
      </c>
      <c r="L4" s="55"/>
    </row>
    <row r="5" ht="13.5" thickBot="1">
      <c r="A5" s="1"/>
    </row>
    <row r="6" spans="1:12" ht="13.5" thickBot="1">
      <c r="A6" s="27" t="s">
        <v>31</v>
      </c>
      <c r="B6" s="12" t="s">
        <v>28</v>
      </c>
      <c r="C6" s="13" t="s">
        <v>51</v>
      </c>
      <c r="D6" s="13" t="s">
        <v>29</v>
      </c>
      <c r="E6" s="13" t="s">
        <v>41</v>
      </c>
      <c r="F6" s="13" t="s">
        <v>30</v>
      </c>
      <c r="G6" s="13" t="s">
        <v>32</v>
      </c>
      <c r="H6" s="66" t="s">
        <v>34</v>
      </c>
      <c r="I6" s="60" t="s">
        <v>42</v>
      </c>
      <c r="J6" s="60" t="s">
        <v>35</v>
      </c>
      <c r="K6" s="37" t="s">
        <v>33</v>
      </c>
      <c r="L6" s="37" t="s">
        <v>2</v>
      </c>
    </row>
    <row r="7" spans="1:12" ht="13.5" thickBot="1">
      <c r="A7" s="36" t="s">
        <v>27</v>
      </c>
      <c r="B7" s="2"/>
      <c r="C7" s="8"/>
      <c r="D7" s="8"/>
      <c r="E7" s="8"/>
      <c r="F7" s="8"/>
      <c r="G7" s="8"/>
      <c r="H7" s="8"/>
      <c r="I7" s="8"/>
      <c r="J7" s="8"/>
      <c r="K7" s="14"/>
      <c r="L7" s="49"/>
    </row>
    <row r="8" spans="1:12" ht="12.75">
      <c r="A8" s="20" t="s">
        <v>13</v>
      </c>
      <c r="B8" s="3"/>
      <c r="C8" s="9"/>
      <c r="D8" s="9"/>
      <c r="E8" s="9"/>
      <c r="F8" s="9"/>
      <c r="G8" s="9"/>
      <c r="H8" s="9"/>
      <c r="I8" s="9"/>
      <c r="J8" s="9"/>
      <c r="K8" s="15"/>
      <c r="L8" s="50"/>
    </row>
    <row r="9" spans="1:12" ht="12.75">
      <c r="A9" s="20" t="s">
        <v>14</v>
      </c>
      <c r="B9" s="3"/>
      <c r="C9" s="9"/>
      <c r="D9" s="9"/>
      <c r="E9" s="9"/>
      <c r="F9" s="9"/>
      <c r="G9" s="9"/>
      <c r="H9" s="9"/>
      <c r="I9" s="9"/>
      <c r="J9" s="9"/>
      <c r="K9" s="15"/>
      <c r="L9" s="50"/>
    </row>
    <row r="10" spans="1:12" ht="12.75">
      <c r="A10" s="20" t="s">
        <v>3</v>
      </c>
      <c r="B10" s="3"/>
      <c r="C10" s="9"/>
      <c r="D10" s="9"/>
      <c r="E10" s="9"/>
      <c r="F10" s="9"/>
      <c r="G10" s="9"/>
      <c r="H10" s="9"/>
      <c r="I10" s="9"/>
      <c r="J10" s="9"/>
      <c r="K10" s="15"/>
      <c r="L10" s="50"/>
    </row>
    <row r="11" spans="1:12" ht="12.75">
      <c r="A11" s="20" t="s">
        <v>4</v>
      </c>
      <c r="B11" s="3"/>
      <c r="C11" s="9"/>
      <c r="D11" s="9"/>
      <c r="E11" s="9"/>
      <c r="F11" s="9"/>
      <c r="G11" s="9"/>
      <c r="H11" s="9"/>
      <c r="I11" s="9"/>
      <c r="J11" s="9"/>
      <c r="K11" s="15"/>
      <c r="L11" s="50"/>
    </row>
    <row r="12" spans="1:12" ht="12.75">
      <c r="A12" s="20" t="s">
        <v>5</v>
      </c>
      <c r="B12" s="3"/>
      <c r="C12" s="9"/>
      <c r="D12" s="9"/>
      <c r="E12" s="9"/>
      <c r="F12" s="9"/>
      <c r="G12" s="9"/>
      <c r="H12" s="9"/>
      <c r="I12" s="9"/>
      <c r="J12" s="9"/>
      <c r="K12" s="15"/>
      <c r="L12" s="50"/>
    </row>
    <row r="13" spans="1:12" ht="12.75">
      <c r="A13" s="20" t="s">
        <v>6</v>
      </c>
      <c r="B13" s="3"/>
      <c r="C13" s="9"/>
      <c r="D13" s="9"/>
      <c r="E13" s="9"/>
      <c r="F13" s="9"/>
      <c r="G13" s="9"/>
      <c r="H13" s="9"/>
      <c r="I13" s="38">
        <v>10</v>
      </c>
      <c r="K13" s="15"/>
      <c r="L13" s="52">
        <f>SUM(B13:K13)</f>
        <v>10</v>
      </c>
    </row>
    <row r="14" spans="1:12" ht="12.75">
      <c r="A14" s="20" t="s">
        <v>7</v>
      </c>
      <c r="B14" s="31">
        <v>0.01</v>
      </c>
      <c r="C14" s="23"/>
      <c r="D14" s="23"/>
      <c r="E14" s="23"/>
      <c r="F14" s="23"/>
      <c r="G14" s="18"/>
      <c r="H14" s="18"/>
      <c r="I14" s="32">
        <v>28</v>
      </c>
      <c r="K14" s="19"/>
      <c r="L14" s="52">
        <f aca="true" t="shared" si="0" ref="L14:L34">SUM(B14:K14)</f>
        <v>28.01</v>
      </c>
    </row>
    <row r="15" spans="1:12" ht="12.75">
      <c r="A15" s="20" t="s">
        <v>8</v>
      </c>
      <c r="B15" s="22">
        <v>10</v>
      </c>
      <c r="C15" s="23"/>
      <c r="D15" s="23"/>
      <c r="E15" s="23"/>
      <c r="F15" s="23"/>
      <c r="G15" s="18"/>
      <c r="H15" s="18"/>
      <c r="I15" s="32">
        <v>28</v>
      </c>
      <c r="K15" s="19"/>
      <c r="L15" s="52">
        <f t="shared" si="0"/>
        <v>38</v>
      </c>
    </row>
    <row r="16" spans="1:12" ht="12.75">
      <c r="A16" s="20" t="s">
        <v>9</v>
      </c>
      <c r="B16" s="22">
        <v>31</v>
      </c>
      <c r="C16" s="23"/>
      <c r="D16" s="23"/>
      <c r="E16" s="23"/>
      <c r="F16" s="23"/>
      <c r="G16" s="18"/>
      <c r="H16" s="18"/>
      <c r="I16" s="32">
        <v>28</v>
      </c>
      <c r="K16" s="19"/>
      <c r="L16" s="52">
        <f t="shared" si="0"/>
        <v>59</v>
      </c>
    </row>
    <row r="17" spans="1:12" ht="12.75">
      <c r="A17" s="20" t="s">
        <v>10</v>
      </c>
      <c r="B17" s="22">
        <v>109</v>
      </c>
      <c r="C17" s="23"/>
      <c r="D17" s="23"/>
      <c r="E17" s="23"/>
      <c r="F17" s="23"/>
      <c r="G17" s="18"/>
      <c r="H17" s="18"/>
      <c r="I17" s="32">
        <f>+I16+9</f>
        <v>37</v>
      </c>
      <c r="K17" s="19"/>
      <c r="L17" s="52">
        <f t="shared" si="0"/>
        <v>146</v>
      </c>
    </row>
    <row r="18" spans="1:12" ht="12.75">
      <c r="A18" s="20" t="s">
        <v>11</v>
      </c>
      <c r="B18" s="22">
        <v>117</v>
      </c>
      <c r="C18" s="23"/>
      <c r="D18" s="23"/>
      <c r="E18" s="23"/>
      <c r="F18" s="23"/>
      <c r="G18" s="18"/>
      <c r="H18" s="18"/>
      <c r="I18" s="32">
        <v>40</v>
      </c>
      <c r="K18" s="19"/>
      <c r="L18" s="52">
        <f t="shared" si="0"/>
        <v>157</v>
      </c>
    </row>
    <row r="19" spans="1:12" ht="12.75">
      <c r="A19" s="20" t="s">
        <v>12</v>
      </c>
      <c r="B19" s="22">
        <v>130</v>
      </c>
      <c r="C19" s="32"/>
      <c r="D19" s="31">
        <v>0.01</v>
      </c>
      <c r="E19" s="34"/>
      <c r="F19" s="31">
        <v>0.01</v>
      </c>
      <c r="G19" s="18"/>
      <c r="H19" s="18"/>
      <c r="I19" s="32">
        <f>+I18+9</f>
        <v>49</v>
      </c>
      <c r="K19" s="19"/>
      <c r="L19" s="52">
        <f t="shared" si="0"/>
        <v>179.01999999999998</v>
      </c>
    </row>
    <row r="20" spans="1:12" ht="12.75">
      <c r="A20" s="20" t="s">
        <v>15</v>
      </c>
      <c r="B20" s="22">
        <v>130</v>
      </c>
      <c r="C20" s="23"/>
      <c r="D20" s="23">
        <v>2</v>
      </c>
      <c r="E20" s="34"/>
      <c r="F20" s="31">
        <v>0.01</v>
      </c>
      <c r="G20" s="18"/>
      <c r="H20" s="18"/>
      <c r="I20" s="32">
        <v>48</v>
      </c>
      <c r="J20" s="18"/>
      <c r="K20" s="32">
        <v>1</v>
      </c>
      <c r="L20" s="52">
        <f t="shared" si="0"/>
        <v>181.01</v>
      </c>
    </row>
    <row r="21" spans="1:12" ht="12.75">
      <c r="A21" s="20" t="s">
        <v>16</v>
      </c>
      <c r="B21" s="22">
        <v>130</v>
      </c>
      <c r="C21" s="23"/>
      <c r="D21" s="23">
        <v>13</v>
      </c>
      <c r="E21" s="34"/>
      <c r="F21" s="31">
        <v>0.01</v>
      </c>
      <c r="G21" s="18"/>
      <c r="H21" s="18"/>
      <c r="I21" s="32">
        <v>61</v>
      </c>
      <c r="J21" s="18"/>
      <c r="K21" s="32">
        <v>25</v>
      </c>
      <c r="L21" s="52">
        <f t="shared" si="0"/>
        <v>229.01</v>
      </c>
    </row>
    <row r="22" spans="1:12" ht="12.75">
      <c r="A22" s="20" t="s">
        <v>17</v>
      </c>
      <c r="B22" s="22">
        <v>151</v>
      </c>
      <c r="C22" s="23"/>
      <c r="D22" s="23">
        <v>29</v>
      </c>
      <c r="E22" s="35"/>
      <c r="F22" s="26">
        <v>1</v>
      </c>
      <c r="G22" s="18"/>
      <c r="H22" s="18"/>
      <c r="I22" s="32">
        <v>61</v>
      </c>
      <c r="J22" s="18"/>
      <c r="K22" s="32">
        <v>25</v>
      </c>
      <c r="L22" s="52">
        <f t="shared" si="0"/>
        <v>267</v>
      </c>
    </row>
    <row r="23" spans="1:12" ht="12.75">
      <c r="A23" s="20" t="s">
        <v>18</v>
      </c>
      <c r="B23" s="22">
        <v>184</v>
      </c>
      <c r="C23" s="23"/>
      <c r="D23" s="23">
        <v>54</v>
      </c>
      <c r="E23" s="35"/>
      <c r="F23" s="26">
        <v>12</v>
      </c>
      <c r="G23" s="18"/>
      <c r="H23" s="57"/>
      <c r="I23" s="32">
        <f>+I22+31</f>
        <v>92</v>
      </c>
      <c r="J23" s="18"/>
      <c r="K23" s="32">
        <v>73</v>
      </c>
      <c r="L23" s="52">
        <f t="shared" si="0"/>
        <v>415</v>
      </c>
    </row>
    <row r="24" spans="1:12" ht="12.75">
      <c r="A24" s="20" t="s">
        <v>19</v>
      </c>
      <c r="B24" s="32">
        <v>229</v>
      </c>
      <c r="C24" s="31">
        <v>0.01</v>
      </c>
      <c r="D24" s="23">
        <v>85</v>
      </c>
      <c r="E24" s="35"/>
      <c r="F24" s="26">
        <v>20</v>
      </c>
      <c r="G24" s="18"/>
      <c r="H24" s="58">
        <v>0</v>
      </c>
      <c r="I24" s="32">
        <v>132</v>
      </c>
      <c r="J24" s="18"/>
      <c r="K24" s="32">
        <v>195</v>
      </c>
      <c r="L24" s="52">
        <f t="shared" si="0"/>
        <v>661.01</v>
      </c>
    </row>
    <row r="25" spans="1:12" ht="12.75">
      <c r="A25" s="20" t="s">
        <v>20</v>
      </c>
      <c r="B25" s="32">
        <v>288</v>
      </c>
      <c r="C25" s="31">
        <v>0.01</v>
      </c>
      <c r="D25" s="23">
        <v>87</v>
      </c>
      <c r="E25" s="35"/>
      <c r="F25" s="26">
        <v>28</v>
      </c>
      <c r="G25" s="18"/>
      <c r="H25" s="58">
        <v>0</v>
      </c>
      <c r="I25" s="32">
        <v>151</v>
      </c>
      <c r="J25" s="18"/>
      <c r="K25" s="32">
        <v>216</v>
      </c>
      <c r="L25" s="52">
        <f t="shared" si="0"/>
        <v>770.01</v>
      </c>
    </row>
    <row r="26" spans="1:12" ht="12.75">
      <c r="A26" s="20" t="s">
        <v>21</v>
      </c>
      <c r="B26" s="32">
        <v>348</v>
      </c>
      <c r="C26" s="31">
        <v>0.01</v>
      </c>
      <c r="D26" s="23">
        <v>116</v>
      </c>
      <c r="E26" s="35"/>
      <c r="F26" s="26">
        <v>30</v>
      </c>
      <c r="G26" s="18"/>
      <c r="H26" s="58">
        <v>111</v>
      </c>
      <c r="I26" s="32">
        <f>+I25+22</f>
        <v>173</v>
      </c>
      <c r="J26" s="18"/>
      <c r="K26" s="32">
        <v>256</v>
      </c>
      <c r="L26" s="52">
        <f t="shared" si="0"/>
        <v>1034.01</v>
      </c>
    </row>
    <row r="27" spans="1:12" ht="12.75">
      <c r="A27" s="20" t="s">
        <v>22</v>
      </c>
      <c r="B27" s="22">
        <v>388</v>
      </c>
      <c r="C27" s="23">
        <v>7</v>
      </c>
      <c r="D27" s="23">
        <v>139</v>
      </c>
      <c r="E27" s="35">
        <v>1</v>
      </c>
      <c r="F27" s="26">
        <v>32</v>
      </c>
      <c r="G27" s="31">
        <v>0.01</v>
      </c>
      <c r="H27" s="58">
        <v>328</v>
      </c>
      <c r="I27" s="32">
        <v>208</v>
      </c>
      <c r="J27" s="18"/>
      <c r="K27" s="32">
        <v>329</v>
      </c>
      <c r="L27" s="52">
        <f t="shared" si="0"/>
        <v>1432.01</v>
      </c>
    </row>
    <row r="28" spans="1:12" ht="12.75">
      <c r="A28" s="20" t="s">
        <v>23</v>
      </c>
      <c r="B28" s="22">
        <v>409</v>
      </c>
      <c r="C28" s="23">
        <v>11</v>
      </c>
      <c r="D28" s="23">
        <v>143</v>
      </c>
      <c r="E28" s="51">
        <v>16</v>
      </c>
      <c r="F28" s="26">
        <v>35</v>
      </c>
      <c r="G28" s="31">
        <v>0.01</v>
      </c>
      <c r="H28" s="58">
        <v>446</v>
      </c>
      <c r="I28" s="32">
        <v>220</v>
      </c>
      <c r="J28" s="18"/>
      <c r="K28" s="32">
        <v>374</v>
      </c>
      <c r="L28" s="52">
        <f t="shared" si="0"/>
        <v>1654.01</v>
      </c>
    </row>
    <row r="29" spans="1:12" ht="12.75">
      <c r="A29" s="20" t="s">
        <v>24</v>
      </c>
      <c r="B29" s="24">
        <v>446</v>
      </c>
      <c r="C29" s="25">
        <v>17</v>
      </c>
      <c r="D29" s="25">
        <v>158</v>
      </c>
      <c r="E29" s="51">
        <v>51</v>
      </c>
      <c r="F29" s="26">
        <v>37</v>
      </c>
      <c r="G29" s="31">
        <v>0.01</v>
      </c>
      <c r="H29" s="59">
        <v>450</v>
      </c>
      <c r="I29" s="32">
        <v>250</v>
      </c>
      <c r="J29" s="9"/>
      <c r="K29" s="38">
        <v>373</v>
      </c>
      <c r="L29" s="52">
        <f t="shared" si="0"/>
        <v>1782.01</v>
      </c>
    </row>
    <row r="30" spans="1:12" ht="12.75">
      <c r="A30" s="20" t="s">
        <v>25</v>
      </c>
      <c r="B30" s="24">
        <v>504</v>
      </c>
      <c r="C30" s="25">
        <v>29</v>
      </c>
      <c r="D30" s="25">
        <v>179</v>
      </c>
      <c r="E30" s="51">
        <v>99</v>
      </c>
      <c r="F30" s="26">
        <v>39</v>
      </c>
      <c r="G30" s="31">
        <v>0.01</v>
      </c>
      <c r="H30" s="59">
        <v>463</v>
      </c>
      <c r="I30" s="32">
        <f>+I29+12</f>
        <v>262</v>
      </c>
      <c r="J30" s="9"/>
      <c r="K30" s="38">
        <v>373</v>
      </c>
      <c r="L30" s="52">
        <f t="shared" si="0"/>
        <v>1948.01</v>
      </c>
    </row>
    <row r="31" spans="1:12" ht="12.75">
      <c r="A31" s="20" t="s">
        <v>26</v>
      </c>
      <c r="B31" s="25">
        <v>509</v>
      </c>
      <c r="C31" s="38">
        <v>45</v>
      </c>
      <c r="D31" s="38">
        <v>227</v>
      </c>
      <c r="E31" s="56">
        <v>160</v>
      </c>
      <c r="F31" s="26">
        <v>39</v>
      </c>
      <c r="G31" s="31">
        <v>154</v>
      </c>
      <c r="H31" s="52">
        <v>463</v>
      </c>
      <c r="I31" s="22">
        <v>286</v>
      </c>
      <c r="J31" s="38">
        <v>0</v>
      </c>
      <c r="K31" s="24">
        <v>425</v>
      </c>
      <c r="L31" s="52">
        <f t="shared" si="0"/>
        <v>2308</v>
      </c>
    </row>
    <row r="32" spans="1:12" ht="12.75">
      <c r="A32" s="20" t="s">
        <v>37</v>
      </c>
      <c r="B32" s="24">
        <v>509</v>
      </c>
      <c r="C32" s="38">
        <v>55</v>
      </c>
      <c r="D32" s="38">
        <v>230</v>
      </c>
      <c r="E32" s="56">
        <v>369</v>
      </c>
      <c r="F32" s="26">
        <v>42</v>
      </c>
      <c r="G32" s="31">
        <v>158</v>
      </c>
      <c r="H32" s="52">
        <v>463</v>
      </c>
      <c r="I32" s="22">
        <v>286</v>
      </c>
      <c r="J32" s="65">
        <v>0</v>
      </c>
      <c r="K32" s="24">
        <v>479</v>
      </c>
      <c r="L32" s="52">
        <f t="shared" si="0"/>
        <v>2591</v>
      </c>
    </row>
    <row r="33" spans="1:12" ht="12.75">
      <c r="A33" s="20" t="s">
        <v>38</v>
      </c>
      <c r="B33" s="24">
        <v>509</v>
      </c>
      <c r="C33" s="38">
        <v>71</v>
      </c>
      <c r="D33" s="38">
        <v>260</v>
      </c>
      <c r="E33" s="56">
        <v>479</v>
      </c>
      <c r="F33" s="26">
        <v>45</v>
      </c>
      <c r="G33" s="31">
        <v>158</v>
      </c>
      <c r="H33" s="52">
        <v>1012</v>
      </c>
      <c r="I33" s="22">
        <v>341</v>
      </c>
      <c r="J33" s="65">
        <v>0</v>
      </c>
      <c r="K33" s="24">
        <v>479</v>
      </c>
      <c r="L33" s="52">
        <f t="shared" si="0"/>
        <v>3354</v>
      </c>
    </row>
    <row r="34" spans="1:12" ht="12.75">
      <c r="A34" s="20" t="s">
        <v>40</v>
      </c>
      <c r="B34" s="38">
        <v>509</v>
      </c>
      <c r="C34" s="38">
        <v>78</v>
      </c>
      <c r="D34" s="38">
        <v>287</v>
      </c>
      <c r="E34" s="72">
        <v>647</v>
      </c>
      <c r="F34" s="26">
        <v>52</v>
      </c>
      <c r="G34" s="73">
        <v>170</v>
      </c>
      <c r="H34" s="52">
        <v>1030</v>
      </c>
      <c r="I34" s="32">
        <v>382</v>
      </c>
      <c r="J34" s="65">
        <v>20</v>
      </c>
      <c r="K34" s="38">
        <v>477</v>
      </c>
      <c r="L34" s="52">
        <f t="shared" si="0"/>
        <v>3652</v>
      </c>
    </row>
    <row r="35" spans="1:13" ht="12.75">
      <c r="A35" s="20" t="s">
        <v>44</v>
      </c>
      <c r="B35" s="65">
        <v>638</v>
      </c>
      <c r="C35" s="38">
        <v>101</v>
      </c>
      <c r="D35" s="65">
        <v>299</v>
      </c>
      <c r="E35" s="72">
        <v>1368</v>
      </c>
      <c r="F35" s="65">
        <v>55</v>
      </c>
      <c r="G35" s="65">
        <v>427</v>
      </c>
      <c r="H35" s="52">
        <v>1030</v>
      </c>
      <c r="I35" s="65">
        <v>432</v>
      </c>
      <c r="J35" s="65">
        <v>112</v>
      </c>
      <c r="K35" s="65">
        <v>679</v>
      </c>
      <c r="L35" s="52">
        <f>SUM(K35,J35,I35,H35,G35,F35,E35,D35,C35,B35)</f>
        <v>5141</v>
      </c>
      <c r="M35" s="77"/>
    </row>
    <row r="36" spans="1:13" ht="12.75">
      <c r="A36" s="20" t="s">
        <v>45</v>
      </c>
      <c r="B36" s="65">
        <v>766</v>
      </c>
      <c r="C36" s="65">
        <v>115</v>
      </c>
      <c r="D36" s="65">
        <v>318</v>
      </c>
      <c r="E36" s="72">
        <v>2321</v>
      </c>
      <c r="F36" s="65">
        <v>58</v>
      </c>
      <c r="G36" s="65">
        <v>471</v>
      </c>
      <c r="H36" s="82">
        <v>1031</v>
      </c>
      <c r="I36" s="65">
        <v>432</v>
      </c>
      <c r="J36" s="65">
        <v>393</v>
      </c>
      <c r="K36" s="65">
        <v>744</v>
      </c>
      <c r="L36" s="52">
        <f>SUM(B36,C36,D36,E36,F36,G36,H36,J36,I36,K36)</f>
        <v>6649</v>
      </c>
      <c r="M36" s="77"/>
    </row>
    <row r="37" spans="1:13" ht="12.75">
      <c r="A37" s="84" t="s">
        <v>43</v>
      </c>
      <c r="B37" s="85">
        <v>880</v>
      </c>
      <c r="C37" s="85">
        <v>182</v>
      </c>
      <c r="D37" s="85">
        <v>350</v>
      </c>
      <c r="E37" s="51">
        <v>2888</v>
      </c>
      <c r="F37" s="85">
        <v>61</v>
      </c>
      <c r="G37" s="85">
        <v>480</v>
      </c>
      <c r="H37" s="82">
        <v>1031</v>
      </c>
      <c r="I37" s="85">
        <v>507</v>
      </c>
      <c r="J37" s="85">
        <v>505</v>
      </c>
      <c r="K37" s="85">
        <v>781</v>
      </c>
      <c r="L37" s="59">
        <f>SUM(B37,C37,D37,E37,F37,G37,H37,I37,J37,K37)</f>
        <v>7665</v>
      </c>
      <c r="M37" s="86"/>
    </row>
    <row r="38" spans="1:13" ht="12.75">
      <c r="A38" s="20" t="s">
        <v>48</v>
      </c>
      <c r="B38" s="72">
        <v>984</v>
      </c>
      <c r="C38" s="65">
        <v>211</v>
      </c>
      <c r="D38" s="65">
        <v>417</v>
      </c>
      <c r="E38" s="51">
        <v>3218</v>
      </c>
      <c r="F38" s="65">
        <v>69</v>
      </c>
      <c r="G38" s="65">
        <v>487</v>
      </c>
      <c r="H38" s="82">
        <v>1031</v>
      </c>
      <c r="I38" s="65">
        <v>594</v>
      </c>
      <c r="J38" s="65">
        <v>556</v>
      </c>
      <c r="K38" s="59">
        <v>1114</v>
      </c>
      <c r="L38" s="59">
        <f>+SUM(B38,C38,D38,E38,F38,G38,H38,I38,J38,K38)</f>
        <v>8681</v>
      </c>
      <c r="M38" s="86"/>
    </row>
    <row r="39" spans="1:13" ht="12.75">
      <c r="A39" s="20" t="s">
        <v>49</v>
      </c>
      <c r="B39" s="72">
        <v>1123</v>
      </c>
      <c r="C39" s="65">
        <v>351</v>
      </c>
      <c r="D39" s="65">
        <v>451</v>
      </c>
      <c r="E39" s="72">
        <v>3420</v>
      </c>
      <c r="F39" s="65">
        <v>70</v>
      </c>
      <c r="G39" s="65">
        <v>524</v>
      </c>
      <c r="H39" s="82">
        <v>1521</v>
      </c>
      <c r="I39" s="65">
        <v>694</v>
      </c>
      <c r="J39" s="65">
        <v>526</v>
      </c>
      <c r="K39" s="59">
        <v>1221</v>
      </c>
      <c r="L39" s="52">
        <f>+SUM(B39,C39,D39,E39,F39,G39,H39,I39,J39,K39)</f>
        <v>9901</v>
      </c>
      <c r="M39" s="77"/>
    </row>
    <row r="40" spans="1:12" ht="12.75">
      <c r="A40" s="20" t="s">
        <v>50</v>
      </c>
      <c r="B40" s="72">
        <v>1215</v>
      </c>
      <c r="C40" s="38">
        <v>369</v>
      </c>
      <c r="D40" s="65">
        <v>471</v>
      </c>
      <c r="E40" s="99">
        <v>3672</v>
      </c>
      <c r="F40" s="98">
        <v>77</v>
      </c>
      <c r="G40" s="73">
        <v>533</v>
      </c>
      <c r="H40" s="82">
        <v>1526</v>
      </c>
      <c r="I40" s="34">
        <v>751</v>
      </c>
      <c r="J40" s="65">
        <v>541</v>
      </c>
      <c r="K40" s="100">
        <v>1277</v>
      </c>
      <c r="L40" s="100">
        <f>SUM(K40,J40,I40,H40,G40,F40,E40,D40,C40,B40)</f>
        <v>10432</v>
      </c>
    </row>
    <row r="41" spans="1:12" ht="12.75">
      <c r="A41" s="20" t="s">
        <v>52</v>
      </c>
      <c r="B41" s="72">
        <v>1265</v>
      </c>
      <c r="C41" s="72">
        <v>410</v>
      </c>
      <c r="D41" s="72">
        <v>477</v>
      </c>
      <c r="E41" s="72">
        <v>4038</v>
      </c>
      <c r="F41" s="72">
        <v>101</v>
      </c>
      <c r="G41" s="72">
        <v>538</v>
      </c>
      <c r="H41" s="72">
        <v>1600</v>
      </c>
      <c r="I41" s="34">
        <v>812</v>
      </c>
      <c r="J41" s="72">
        <v>602</v>
      </c>
      <c r="K41" s="72">
        <v>1315</v>
      </c>
      <c r="L41" s="100">
        <f>SUM(K41,J41,I41,D41:H41,C41,B41)</f>
        <v>11158</v>
      </c>
    </row>
    <row r="42" spans="1:12" ht="12.75">
      <c r="A42" s="20" t="s">
        <v>53</v>
      </c>
      <c r="B42" s="72">
        <v>1310</v>
      </c>
      <c r="C42" s="72">
        <v>462</v>
      </c>
      <c r="D42" s="72">
        <v>481</v>
      </c>
      <c r="E42" s="72">
        <v>4362</v>
      </c>
      <c r="F42" s="72">
        <v>173</v>
      </c>
      <c r="G42" s="72">
        <v>541</v>
      </c>
      <c r="H42" s="72">
        <v>1601</v>
      </c>
      <c r="I42" s="34">
        <v>869</v>
      </c>
      <c r="J42" s="72">
        <v>677</v>
      </c>
      <c r="K42" s="72">
        <v>1374</v>
      </c>
      <c r="L42" s="100">
        <f>SUM(K42,J42,I42,D42:H42,C42,B42)</f>
        <v>11850</v>
      </c>
    </row>
    <row r="43" spans="1:12" ht="12.75">
      <c r="A43" s="63" t="s">
        <v>54</v>
      </c>
      <c r="B43" s="92">
        <v>1323</v>
      </c>
      <c r="C43" s="92">
        <v>494</v>
      </c>
      <c r="D43" s="92">
        <v>509</v>
      </c>
      <c r="E43" s="92">
        <v>4986</v>
      </c>
      <c r="F43" s="92">
        <v>236</v>
      </c>
      <c r="G43" s="92">
        <v>584</v>
      </c>
      <c r="H43" s="92">
        <v>1656</v>
      </c>
      <c r="I43" s="92">
        <v>946</v>
      </c>
      <c r="J43" s="92"/>
      <c r="K43" s="92">
        <v>1502</v>
      </c>
      <c r="L43" s="91">
        <f>SUM(K43,J42,I43,D43:H43,C43,B43)</f>
        <v>12913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</dc:creator>
  <cp:keywords/>
  <dc:description/>
  <cp:lastModifiedBy>10002267</cp:lastModifiedBy>
  <cp:lastPrinted>2004-04-07T13:19:53Z</cp:lastPrinted>
  <dcterms:created xsi:type="dcterms:W3CDTF">2002-09-30T10:34:23Z</dcterms:created>
  <dcterms:modified xsi:type="dcterms:W3CDTF">2009-03-23T09:52:39Z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1235715557</vt:i4>
  </property>
  <property fmtid="{D5CDD505-2E9C-101B-9397-08002B2CF9AE}" pid="3" name="_EmailSubject">
    <vt:lpwstr> SAPARD - seznam projektů</vt:lpwstr>
  </property>
  <property fmtid="{D5CDD505-2E9C-101B-9397-08002B2CF9AE}" pid="4" name="_AuthorEmail">
    <vt:lpwstr>bjackova@szif.cz</vt:lpwstr>
  </property>
  <property fmtid="{D5CDD505-2E9C-101B-9397-08002B2CF9AE}" pid="5" name="_AuthorEmailDisplayName">
    <vt:lpwstr>Bjačková Alena</vt:lpwstr>
  </property>
  <property fmtid="{D5CDD505-2E9C-101B-9397-08002B2CF9AE}" pid="6" name="_PreviousAdHocReviewCycleID">
    <vt:i4>-370090353</vt:i4>
  </property>
  <property fmtid="{D5CDD505-2E9C-101B-9397-08002B2CF9AE}" pid="7" name="_ReviewingToolsShownOnce">
    <vt:lpwstr/>
  </property>
</Properties>
</file>