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skalova\Desktop\Documents\AGRI Libochovice a.s\Výběrové řízení 2\"/>
    </mc:Choice>
  </mc:AlternateContent>
  <bookViews>
    <workbookView xWindow="0" yWindow="0" windowWidth="23040" windowHeight="10632"/>
  </bookViews>
  <sheets>
    <sheet name="Rekapitulace stavby" sheetId="1" r:id="rId1"/>
    <sheet name="SO 01 - Stavební náklady" sheetId="2" r:id="rId2"/>
    <sheet name="SO 02 - Technologie hraze..." sheetId="3" r:id="rId3"/>
  </sheets>
  <definedNames>
    <definedName name="_xlnm.Print_Titles" localSheetId="0">'Rekapitulace stavby'!$85:$85</definedName>
    <definedName name="_xlnm.Print_Titles" localSheetId="1">'SO 01 - Stavební náklady'!$124:$124</definedName>
    <definedName name="_xlnm.Print_Titles" localSheetId="2">'SO 02 - Technologie hraze...'!$117:$117</definedName>
    <definedName name="_xlnm.Print_Area" localSheetId="0">'Rekapitulace stavby'!$C$4:$AP$70,'Rekapitulace stavby'!$C$76:$AP$93</definedName>
    <definedName name="_xlnm.Print_Area" localSheetId="1">'SO 01 - Stavební náklady'!$C$4:$Q$70,'SO 01 - Stavební náklady'!$C$76:$Q$108,'SO 01 - Stavební náklady'!$C$114:$Q$207</definedName>
    <definedName name="_xlnm.Print_Area" localSheetId="2">'SO 02 - Technologie hraze...'!$C$4:$Q$70,'SO 02 - Technologie hraze...'!$C$76:$Q$101,'SO 02 - Technologie hraze...'!$C$107:$Q$177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 s="1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Y168" i="3" s="1"/>
  <c r="W169" i="3"/>
  <c r="BK169" i="3"/>
  <c r="N169" i="3"/>
  <c r="BE169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Y165" i="3" s="1"/>
  <c r="W166" i="3"/>
  <c r="W165" i="3" s="1"/>
  <c r="BK166" i="3"/>
  <c r="N166" i="3"/>
  <c r="BE166" i="3" s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Y162" i="3"/>
  <c r="W162" i="3"/>
  <c r="BK162" i="3"/>
  <c r="N162" i="3"/>
  <c r="BE162" i="3" s="1"/>
  <c r="BI161" i="3"/>
  <c r="BH161" i="3"/>
  <c r="BG161" i="3"/>
  <c r="BF161" i="3"/>
  <c r="AA161" i="3"/>
  <c r="Y161" i="3"/>
  <c r="W161" i="3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Y159" i="3"/>
  <c r="W159" i="3"/>
  <c r="BK159" i="3"/>
  <c r="N159" i="3"/>
  <c r="BE159" i="3" s="1"/>
  <c r="BI158" i="3"/>
  <c r="BH158" i="3"/>
  <c r="BG158" i="3"/>
  <c r="BF158" i="3"/>
  <c r="AA158" i="3"/>
  <c r="Y158" i="3"/>
  <c r="W158" i="3"/>
  <c r="BK158" i="3"/>
  <c r="N158" i="3"/>
  <c r="BE158" i="3" s="1"/>
  <c r="BI157" i="3"/>
  <c r="BH157" i="3"/>
  <c r="BG157" i="3"/>
  <c r="BF157" i="3"/>
  <c r="AA157" i="3"/>
  <c r="Y157" i="3"/>
  <c r="W157" i="3"/>
  <c r="W156" i="3" s="1"/>
  <c r="BK157" i="3"/>
  <c r="N157" i="3"/>
  <c r="BE157" i="3" s="1"/>
  <c r="BI155" i="3"/>
  <c r="BH155" i="3"/>
  <c r="BG155" i="3"/>
  <c r="BF155" i="3"/>
  <c r="AA155" i="3"/>
  <c r="Y155" i="3"/>
  <c r="W155" i="3"/>
  <c r="BK155" i="3"/>
  <c r="N155" i="3"/>
  <c r="BE155" i="3" s="1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 s="1"/>
  <c r="BI151" i="3"/>
  <c r="BH151" i="3"/>
  <c r="BG151" i="3"/>
  <c r="BF151" i="3"/>
  <c r="AA151" i="3"/>
  <c r="Y151" i="3"/>
  <c r="W151" i="3"/>
  <c r="BK151" i="3"/>
  <c r="N151" i="3"/>
  <c r="BE151" i="3" s="1"/>
  <c r="BI150" i="3"/>
  <c r="BH150" i="3"/>
  <c r="BG150" i="3"/>
  <c r="BF150" i="3"/>
  <c r="AA150" i="3"/>
  <c r="Y150" i="3"/>
  <c r="W150" i="3"/>
  <c r="BK150" i="3"/>
  <c r="N150" i="3"/>
  <c r="BE150" i="3" s="1"/>
  <c r="BI149" i="3"/>
  <c r="BH149" i="3"/>
  <c r="BG149" i="3"/>
  <c r="BF149" i="3"/>
  <c r="AA149" i="3"/>
  <c r="Y149" i="3"/>
  <c r="W149" i="3"/>
  <c r="BK149" i="3"/>
  <c r="N149" i="3"/>
  <c r="BE149" i="3" s="1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 s="1"/>
  <c r="BI145" i="3"/>
  <c r="BH145" i="3"/>
  <c r="BG145" i="3"/>
  <c r="BF145" i="3"/>
  <c r="AA145" i="3"/>
  <c r="Y145" i="3"/>
  <c r="W145" i="3"/>
  <c r="BK145" i="3"/>
  <c r="N145" i="3"/>
  <c r="BE145" i="3" s="1"/>
  <c r="BI144" i="3"/>
  <c r="BH144" i="3"/>
  <c r="BG144" i="3"/>
  <c r="BF144" i="3"/>
  <c r="AA144" i="3"/>
  <c r="Y144" i="3"/>
  <c r="W144" i="3"/>
  <c r="BK144" i="3"/>
  <c r="N144" i="3"/>
  <c r="BE144" i="3" s="1"/>
  <c r="BI143" i="3"/>
  <c r="BH143" i="3"/>
  <c r="BG143" i="3"/>
  <c r="BF143" i="3"/>
  <c r="AA143" i="3"/>
  <c r="Y143" i="3"/>
  <c r="W143" i="3"/>
  <c r="BK143" i="3"/>
  <c r="N143" i="3"/>
  <c r="BE143" i="3" s="1"/>
  <c r="BI142" i="3"/>
  <c r="BH142" i="3"/>
  <c r="BG142" i="3"/>
  <c r="BF142" i="3"/>
  <c r="AA142" i="3"/>
  <c r="Y142" i="3"/>
  <c r="W142" i="3"/>
  <c r="BK142" i="3"/>
  <c r="N142" i="3"/>
  <c r="BE142" i="3" s="1"/>
  <c r="BI141" i="3"/>
  <c r="BH141" i="3"/>
  <c r="BG141" i="3"/>
  <c r="BF141" i="3"/>
  <c r="AA141" i="3"/>
  <c r="Y141" i="3"/>
  <c r="W141" i="3"/>
  <c r="BK141" i="3"/>
  <c r="N141" i="3"/>
  <c r="BE141" i="3" s="1"/>
  <c r="BI140" i="3"/>
  <c r="BH140" i="3"/>
  <c r="BG140" i="3"/>
  <c r="BF140" i="3"/>
  <c r="AA140" i="3"/>
  <c r="Y140" i="3"/>
  <c r="W140" i="3"/>
  <c r="BK140" i="3"/>
  <c r="N140" i="3"/>
  <c r="BE140" i="3" s="1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 s="1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F136" i="3"/>
  <c r="AA136" i="3"/>
  <c r="Y136" i="3"/>
  <c r="W136" i="3"/>
  <c r="BK136" i="3"/>
  <c r="N136" i="3"/>
  <c r="BE136" i="3" s="1"/>
  <c r="BI135" i="3"/>
  <c r="BH135" i="3"/>
  <c r="BG135" i="3"/>
  <c r="BF135" i="3"/>
  <c r="BE135" i="3"/>
  <c r="AA135" i="3"/>
  <c r="Y135" i="3"/>
  <c r="W135" i="3"/>
  <c r="BK135" i="3"/>
  <c r="N135" i="3"/>
  <c r="BI134" i="3"/>
  <c r="BH134" i="3"/>
  <c r="BG134" i="3"/>
  <c r="BF134" i="3"/>
  <c r="AA134" i="3"/>
  <c r="Y134" i="3"/>
  <c r="Y133" i="3" s="1"/>
  <c r="W134" i="3"/>
  <c r="BK134" i="3"/>
  <c r="N134" i="3"/>
  <c r="BE134" i="3" s="1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 s="1"/>
  <c r="BI129" i="3"/>
  <c r="BH129" i="3"/>
  <c r="BG129" i="3"/>
  <c r="BF129" i="3"/>
  <c r="AA129" i="3"/>
  <c r="Y129" i="3"/>
  <c r="Y128" i="3" s="1"/>
  <c r="W129" i="3"/>
  <c r="BK129" i="3"/>
  <c r="N129" i="3"/>
  <c r="BE129" i="3" s="1"/>
  <c r="BI127" i="3"/>
  <c r="BH127" i="3"/>
  <c r="BG127" i="3"/>
  <c r="BF127" i="3"/>
  <c r="BE127" i="3"/>
  <c r="AA127" i="3"/>
  <c r="Y127" i="3"/>
  <c r="W127" i="3"/>
  <c r="BK127" i="3"/>
  <c r="N127" i="3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BE125" i="3"/>
  <c r="AA125" i="3"/>
  <c r="Y125" i="3"/>
  <c r="W125" i="3"/>
  <c r="BK125" i="3"/>
  <c r="N125" i="3"/>
  <c r="BI124" i="3"/>
  <c r="BH124" i="3"/>
  <c r="BG124" i="3"/>
  <c r="BF124" i="3"/>
  <c r="AA124" i="3"/>
  <c r="AA123" i="3" s="1"/>
  <c r="Y124" i="3"/>
  <c r="Y123" i="3" s="1"/>
  <c r="W124" i="3"/>
  <c r="BK124" i="3"/>
  <c r="N124" i="3"/>
  <c r="BE124" i="3" s="1"/>
  <c r="BI122" i="3"/>
  <c r="BH122" i="3"/>
  <c r="BG122" i="3"/>
  <c r="BF122" i="3"/>
  <c r="AA122" i="3"/>
  <c r="Y122" i="3"/>
  <c r="W122" i="3"/>
  <c r="BK122" i="3"/>
  <c r="N122" i="3"/>
  <c r="BE122" i="3" s="1"/>
  <c r="BI121" i="3"/>
  <c r="BH121" i="3"/>
  <c r="BG121" i="3"/>
  <c r="BF121" i="3"/>
  <c r="AA121" i="3"/>
  <c r="Y121" i="3"/>
  <c r="Y120" i="3" s="1"/>
  <c r="W121" i="3"/>
  <c r="W120" i="3" s="1"/>
  <c r="BK121" i="3"/>
  <c r="BK120" i="3" s="1"/>
  <c r="N121" i="3"/>
  <c r="BE121" i="3" s="1"/>
  <c r="M115" i="3"/>
  <c r="F112" i="3"/>
  <c r="F110" i="3"/>
  <c r="M28" i="3"/>
  <c r="AS89" i="1" s="1"/>
  <c r="M84" i="3"/>
  <c r="F81" i="3"/>
  <c r="F79" i="3"/>
  <c r="O18" i="3"/>
  <c r="E18" i="3"/>
  <c r="M114" i="3" s="1"/>
  <c r="O17" i="3"/>
  <c r="O15" i="3"/>
  <c r="E15" i="3"/>
  <c r="F84" i="3" s="1"/>
  <c r="O14" i="3"/>
  <c r="O12" i="3"/>
  <c r="E12" i="3"/>
  <c r="F83" i="3" s="1"/>
  <c r="O11" i="3"/>
  <c r="M112" i="3"/>
  <c r="F6" i="3"/>
  <c r="F78" i="3" s="1"/>
  <c r="Y204" i="2"/>
  <c r="AY88" i="1"/>
  <c r="AX88" i="1"/>
  <c r="BI207" i="2"/>
  <c r="BH207" i="2"/>
  <c r="BG207" i="2"/>
  <c r="BF207" i="2"/>
  <c r="AA207" i="2"/>
  <c r="AA206" i="2" s="1"/>
  <c r="Y207" i="2"/>
  <c r="Y206" i="2" s="1"/>
  <c r="W207" i="2"/>
  <c r="W206" i="2" s="1"/>
  <c r="BK207" i="2"/>
  <c r="BK206" i="2" s="1"/>
  <c r="N206" i="2" s="1"/>
  <c r="N104" i="2" s="1"/>
  <c r="N207" i="2"/>
  <c r="BE207" i="2" s="1"/>
  <c r="BI205" i="2"/>
  <c r="BH205" i="2"/>
  <c r="BG205" i="2"/>
  <c r="BF205" i="2"/>
  <c r="AA205" i="2"/>
  <c r="AA204" i="2" s="1"/>
  <c r="Y205" i="2"/>
  <c r="W205" i="2"/>
  <c r="W204" i="2" s="1"/>
  <c r="BK205" i="2"/>
  <c r="BK204" i="2" s="1"/>
  <c r="N204" i="2" s="1"/>
  <c r="N103" i="2" s="1"/>
  <c r="N205" i="2"/>
  <c r="BE205" i="2" s="1"/>
  <c r="BI203" i="2"/>
  <c r="BH203" i="2"/>
  <c r="BG203" i="2"/>
  <c r="BF203" i="2"/>
  <c r="AA203" i="2"/>
  <c r="Y203" i="2"/>
  <c r="W203" i="2"/>
  <c r="BK203" i="2"/>
  <c r="N203" i="2"/>
  <c r="BE203" i="2" s="1"/>
  <c r="BI202" i="2"/>
  <c r="BH202" i="2"/>
  <c r="BG202" i="2"/>
  <c r="BF202" i="2"/>
  <c r="AA202" i="2"/>
  <c r="Y202" i="2"/>
  <c r="W202" i="2"/>
  <c r="BK202" i="2"/>
  <c r="N202" i="2"/>
  <c r="BE202" i="2" s="1"/>
  <c r="BI201" i="2"/>
  <c r="BH201" i="2"/>
  <c r="BG201" i="2"/>
  <c r="BF201" i="2"/>
  <c r="AA201" i="2"/>
  <c r="Y201" i="2"/>
  <c r="Y200" i="2" s="1"/>
  <c r="W201" i="2"/>
  <c r="W200" i="2" s="1"/>
  <c r="BK201" i="2"/>
  <c r="N201" i="2"/>
  <c r="BE201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AA192" i="2"/>
  <c r="Y192" i="2"/>
  <c r="W192" i="2"/>
  <c r="W191" i="2" s="1"/>
  <c r="BK192" i="2"/>
  <c r="N192" i="2"/>
  <c r="BE192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AA185" i="2" s="1"/>
  <c r="Y186" i="2"/>
  <c r="W186" i="2"/>
  <c r="BK186" i="2"/>
  <c r="N186" i="2"/>
  <c r="BE186" i="2" s="1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Y177" i="2" s="1"/>
  <c r="W178" i="2"/>
  <c r="BK178" i="2"/>
  <c r="N178" i="2"/>
  <c r="BE178" i="2" s="1"/>
  <c r="BI176" i="2"/>
  <c r="BH176" i="2"/>
  <c r="BG176" i="2"/>
  <c r="BF176" i="2"/>
  <c r="BE176" i="2"/>
  <c r="AA176" i="2"/>
  <c r="Y176" i="2"/>
  <c r="W176" i="2"/>
  <c r="BK176" i="2"/>
  <c r="N176" i="2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69" i="2"/>
  <c r="BH169" i="2"/>
  <c r="BG169" i="2"/>
  <c r="BF169" i="2"/>
  <c r="AA169" i="2"/>
  <c r="AA168" i="2" s="1"/>
  <c r="Y169" i="2"/>
  <c r="Y168" i="2" s="1"/>
  <c r="W169" i="2"/>
  <c r="W168" i="2" s="1"/>
  <c r="BK169" i="2"/>
  <c r="BK168" i="2" s="1"/>
  <c r="N168" i="2" s="1"/>
  <c r="N96" i="2" s="1"/>
  <c r="N169" i="2"/>
  <c r="BE169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Y165" i="2" s="1"/>
  <c r="W166" i="2"/>
  <c r="W165" i="2" s="1"/>
  <c r="BK166" i="2"/>
  <c r="N166" i="2"/>
  <c r="BE166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W156" i="2" s="1"/>
  <c r="BK157" i="2"/>
  <c r="N157" i="2"/>
  <c r="BE157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W147" i="2" s="1"/>
  <c r="BK148" i="2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Y137" i="2" s="1"/>
  <c r="W138" i="2"/>
  <c r="BK138" i="2"/>
  <c r="N138" i="2"/>
  <c r="BE138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AA127" i="2" s="1"/>
  <c r="Y128" i="2"/>
  <c r="W128" i="2"/>
  <c r="BK128" i="2"/>
  <c r="BK127" i="2" s="1"/>
  <c r="N128" i="2"/>
  <c r="BE128" i="2" s="1"/>
  <c r="M122" i="2"/>
  <c r="F119" i="2"/>
  <c r="F117" i="2"/>
  <c r="M28" i="2"/>
  <c r="AS88" i="1" s="1"/>
  <c r="AS87" i="1" s="1"/>
  <c r="M84" i="2"/>
  <c r="F81" i="2"/>
  <c r="F79" i="2"/>
  <c r="O18" i="2"/>
  <c r="E18" i="2"/>
  <c r="M83" i="2" s="1"/>
  <c r="O17" i="2"/>
  <c r="O15" i="2"/>
  <c r="E15" i="2"/>
  <c r="F122" i="2" s="1"/>
  <c r="O14" i="2"/>
  <c r="O12" i="2"/>
  <c r="E12" i="2"/>
  <c r="F121" i="2" s="1"/>
  <c r="O11" i="2"/>
  <c r="M81" i="2"/>
  <c r="F6" i="2"/>
  <c r="F116" i="2" s="1"/>
  <c r="AK27" i="1"/>
  <c r="AM83" i="1"/>
  <c r="L83" i="1"/>
  <c r="AM82" i="1"/>
  <c r="L82" i="1"/>
  <c r="AM80" i="1"/>
  <c r="L80" i="1"/>
  <c r="L78" i="1"/>
  <c r="L77" i="1"/>
  <c r="W130" i="2" l="1"/>
  <c r="AA137" i="2"/>
  <c r="Y147" i="2"/>
  <c r="Y156" i="2"/>
  <c r="W171" i="2"/>
  <c r="AA177" i="2"/>
  <c r="Y191" i="2"/>
  <c r="AA128" i="3"/>
  <c r="AA133" i="3"/>
  <c r="W148" i="3"/>
  <c r="Y156" i="3"/>
  <c r="AA168" i="3"/>
  <c r="W127" i="2"/>
  <c r="Y130" i="2"/>
  <c r="Y126" i="2" s="1"/>
  <c r="Y125" i="2" s="1"/>
  <c r="AA147" i="2"/>
  <c r="AA156" i="2"/>
  <c r="Y171" i="2"/>
  <c r="W185" i="2"/>
  <c r="W170" i="2" s="1"/>
  <c r="AA191" i="2"/>
  <c r="AA200" i="2"/>
  <c r="Y148" i="3"/>
  <c r="Y119" i="3" s="1"/>
  <c r="Y118" i="3" s="1"/>
  <c r="AA156" i="3"/>
  <c r="Y127" i="2"/>
  <c r="AA130" i="2"/>
  <c r="AA126" i="2" s="1"/>
  <c r="AA125" i="2" s="1"/>
  <c r="W137" i="2"/>
  <c r="W126" i="2" s="1"/>
  <c r="AA165" i="2"/>
  <c r="AA171" i="2"/>
  <c r="W177" i="2"/>
  <c r="Y185" i="2"/>
  <c r="AA120" i="3"/>
  <c r="W123" i="3"/>
  <c r="W119" i="3" s="1"/>
  <c r="W118" i="3" s="1"/>
  <c r="AU89" i="1" s="1"/>
  <c r="W128" i="3"/>
  <c r="W133" i="3"/>
  <c r="AA148" i="3"/>
  <c r="AA165" i="3"/>
  <c r="W168" i="3"/>
  <c r="BK168" i="3"/>
  <c r="N168" i="3" s="1"/>
  <c r="N97" i="3" s="1"/>
  <c r="BK165" i="3"/>
  <c r="N165" i="3" s="1"/>
  <c r="N96" i="3" s="1"/>
  <c r="H33" i="3"/>
  <c r="BA89" i="1" s="1"/>
  <c r="BK156" i="3"/>
  <c r="N156" i="3" s="1"/>
  <c r="N95" i="3" s="1"/>
  <c r="BK148" i="3"/>
  <c r="N148" i="3" s="1"/>
  <c r="N94" i="3" s="1"/>
  <c r="H35" i="3"/>
  <c r="BC89" i="1" s="1"/>
  <c r="BK133" i="3"/>
  <c r="N133" i="3" s="1"/>
  <c r="N93" i="3" s="1"/>
  <c r="BK128" i="3"/>
  <c r="N128" i="3" s="1"/>
  <c r="N92" i="3" s="1"/>
  <c r="H34" i="3"/>
  <c r="BB89" i="1" s="1"/>
  <c r="H36" i="3"/>
  <c r="BD89" i="1" s="1"/>
  <c r="BK200" i="2"/>
  <c r="N200" i="2" s="1"/>
  <c r="N102" i="2" s="1"/>
  <c r="BK191" i="2"/>
  <c r="N191" i="2" s="1"/>
  <c r="N101" i="2" s="1"/>
  <c r="BK185" i="2"/>
  <c r="N185" i="2" s="1"/>
  <c r="N100" i="2" s="1"/>
  <c r="BK177" i="2"/>
  <c r="N177" i="2" s="1"/>
  <c r="N99" i="2" s="1"/>
  <c r="BK171" i="2"/>
  <c r="BK165" i="2"/>
  <c r="N165" i="2" s="1"/>
  <c r="N95" i="2" s="1"/>
  <c r="BK156" i="2"/>
  <c r="N156" i="2" s="1"/>
  <c r="N94" i="2" s="1"/>
  <c r="BK147" i="2"/>
  <c r="N147" i="2" s="1"/>
  <c r="N93" i="2" s="1"/>
  <c r="BK137" i="2"/>
  <c r="N137" i="2" s="1"/>
  <c r="N92" i="2" s="1"/>
  <c r="H36" i="2"/>
  <c r="BD88" i="1" s="1"/>
  <c r="H35" i="2"/>
  <c r="BC88" i="1" s="1"/>
  <c r="H34" i="2"/>
  <c r="BB88" i="1" s="1"/>
  <c r="H33" i="2"/>
  <c r="BA88" i="1" s="1"/>
  <c r="BK130" i="2"/>
  <c r="N130" i="2" s="1"/>
  <c r="N91" i="2" s="1"/>
  <c r="BK123" i="3"/>
  <c r="N123" i="3" s="1"/>
  <c r="N91" i="3" s="1"/>
  <c r="F84" i="2"/>
  <c r="F114" i="3"/>
  <c r="F83" i="2"/>
  <c r="M83" i="3"/>
  <c r="F78" i="2"/>
  <c r="H32" i="2"/>
  <c r="AZ88" i="1" s="1"/>
  <c r="N120" i="3"/>
  <c r="N90" i="3" s="1"/>
  <c r="AA170" i="2"/>
  <c r="H32" i="3"/>
  <c r="AZ89" i="1" s="1"/>
  <c r="M32" i="3"/>
  <c r="AV89" i="1" s="1"/>
  <c r="Y170" i="2"/>
  <c r="N171" i="2"/>
  <c r="N98" i="2" s="1"/>
  <c r="N127" i="2"/>
  <c r="N90" i="2" s="1"/>
  <c r="AA119" i="3"/>
  <c r="AA118" i="3" s="1"/>
  <c r="M33" i="2"/>
  <c r="AW88" i="1" s="1"/>
  <c r="M121" i="2"/>
  <c r="M32" i="2"/>
  <c r="AV88" i="1" s="1"/>
  <c r="M81" i="3"/>
  <c r="F109" i="3"/>
  <c r="M33" i="3"/>
  <c r="AW89" i="1" s="1"/>
  <c r="F115" i="3"/>
  <c r="M119" i="2"/>
  <c r="W125" i="2" l="1"/>
  <c r="AU88" i="1" s="1"/>
  <c r="AU87" i="1" s="1"/>
  <c r="BK170" i="2"/>
  <c r="N170" i="2" s="1"/>
  <c r="N97" i="2" s="1"/>
  <c r="BA87" i="1"/>
  <c r="W32" i="1" s="1"/>
  <c r="BK119" i="3"/>
  <c r="BK118" i="3" s="1"/>
  <c r="N118" i="3" s="1"/>
  <c r="N88" i="3" s="1"/>
  <c r="BC87" i="1"/>
  <c r="AY87" i="1" s="1"/>
  <c r="BB87" i="1"/>
  <c r="W33" i="1" s="1"/>
  <c r="BD87" i="1"/>
  <c r="W35" i="1" s="1"/>
  <c r="BK126" i="2"/>
  <c r="N126" i="2" s="1"/>
  <c r="N89" i="2" s="1"/>
  <c r="AT88" i="1"/>
  <c r="AZ87" i="1"/>
  <c r="AV87" i="1" s="1"/>
  <c r="AT89" i="1"/>
  <c r="N119" i="3" l="1"/>
  <c r="N89" i="3" s="1"/>
  <c r="AW87" i="1"/>
  <c r="AK32" i="1" s="1"/>
  <c r="W34" i="1"/>
  <c r="AX87" i="1"/>
  <c r="BK125" i="2"/>
  <c r="N125" i="2" s="1"/>
  <c r="N88" i="2" s="1"/>
  <c r="L108" i="2" s="1"/>
  <c r="W31" i="1"/>
  <c r="AK31" i="1"/>
  <c r="M27" i="3"/>
  <c r="M30" i="3" s="1"/>
  <c r="L101" i="3"/>
  <c r="AT87" i="1" l="1"/>
  <c r="M27" i="2"/>
  <c r="M30" i="2" s="1"/>
  <c r="L38" i="2" s="1"/>
  <c r="L38" i="3"/>
  <c r="AG89" i="1"/>
  <c r="AN89" i="1" s="1"/>
  <c r="AG88" i="1" l="1"/>
  <c r="AN88" i="1" s="1"/>
  <c r="AG87" i="1" l="1"/>
  <c r="AK26" i="1" s="1"/>
  <c r="AK29" i="1" s="1"/>
  <c r="AK37" i="1" s="1"/>
  <c r="AG93" i="1" l="1"/>
  <c r="AN87" i="1"/>
  <c r="AN93" i="1" s="1"/>
</calcChain>
</file>

<file path=xl/sharedStrings.xml><?xml version="1.0" encoding="utf-8"?>
<sst xmlns="http://schemas.openxmlformats.org/spreadsheetml/2006/main" count="2147" uniqueCount="562">
  <si>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</si>
  <si>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</si>
  <si>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</si>
  <si>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</si>
  <si>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</si>
  <si>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</si>
  <si>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</si>
  <si>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</si>
  <si>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</si>
  <si>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</si>
  <si>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</si>
  <si>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</si>
  <si>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</si>
  <si>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</si>
  <si>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</si>
  <si>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</si>
  <si>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</si>
  <si>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</si>
  <si>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</si>
  <si>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</si>
  <si>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</si>
  <si>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</si>
  <si>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</si>
  <si>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</si>
  <si>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</si>
  <si>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</si>
  <si>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</si>
  <si>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</si>
  <si>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</si>
  <si>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</si>
  <si>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</si>
  <si>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</si>
  <si>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</si>
  <si>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</si>
  <si>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</si>
  <si>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</si>
  <si>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</si>
  <si>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</si>
  <si>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</si>
  <si>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</si>
  <si>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</si>
  <si>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</si>
  <si>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</si>
  <si>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</si>
  <si>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</si>
  <si>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</si>
  <si>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</si>
  <si>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</si>
  <si>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</si>
  <si>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</si>
  <si>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</si>
  <si>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</si>
  <si>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</si>
  <si>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</si>
  <si>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</si>
  <si>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</si>
  <si>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</si>
  <si>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</si>
  <si>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</si>
  <si>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</si>
  <si>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</si>
  <si>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</si>
  <si>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</si>
  <si>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</si>
  <si>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</si>
  <si>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</si>
  <si>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</si>
  <si>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</si>
  <si>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</si>
  <si>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</si>
  <si>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</si>
  <si>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</si>
  <si>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</si>
  <si>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{5d4ec089-5eac-4218-b38a-c9b3ad69f17c}</t>
  </si>
  <si>
    <t>{00000000-0000-0000-0000-000000000000}</t>
  </si>
  <si>
    <t>SO 01</t>
  </si>
  <si>
    <t>Stavební náklady</t>
  </si>
  <si>
    <t>{ccc8b904-b833-4261-baa2-9d499d908e9d}</t>
  </si>
  <si>
    <t>SO 02</t>
  </si>
  <si>
    <t xml:space="preserve">Technologie hrazení, napájení </t>
  </si>
  <si>
    <t>{fccb5a6f-8b3e-407b-9d38-8c508f8e6d57}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</si>
  <si>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</si>
  <si>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</si>
  <si>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</si>
  <si>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</si>
  <si>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</si>
  <si>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</si>
  <si>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</si>
  <si>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</si>
  <si>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01 - Stavební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</si>
  <si>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</si>
  <si>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</si>
  <si>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</si>
  <si>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</si>
  <si>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</si>
  <si>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</si>
  <si>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</si>
  <si>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</si>
  <si>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</si>
  <si>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</si>
  <si>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</si>
  <si>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</si>
  <si>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</si>
  <si>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</si>
  <si>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</si>
  <si>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</si>
  <si>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</si>
  <si>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</si>
  <si>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</si>
  <si>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</si>
  <si>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</si>
  <si>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</si>
  <si>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</si>
  <si>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</si>
  <si>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</si>
  <si>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</si>
  <si>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</si>
  <si>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</si>
  <si>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</si>
  <si>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</si>
  <si>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</si>
  <si>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</si>
  <si>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</si>
  <si>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</si>
  <si>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</si>
  <si>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</si>
  <si>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</si>
  <si>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</si>
  <si>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</si>
  <si>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</si>
  <si>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</si>
  <si>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</si>
  <si>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</si>
  <si>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</si>
  <si>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-1832739405</t>
  </si>
  <si>
    <t>162201102</t>
  </si>
  <si>
    <t>Vodorovné přemístění do 50 m výkopku/sypaniny z horniny tř. 1 až 4</t>
  </si>
  <si>
    <t>1691360380</t>
  </si>
  <si>
    <t>3</t>
  </si>
  <si>
    <t>002-002</t>
  </si>
  <si>
    <t xml:space="preserve">Rýhování podélné podlah v místě krmiště, hnojné chodby </t>
  </si>
  <si>
    <t>m2</t>
  </si>
  <si>
    <t>-2044413426</t>
  </si>
  <si>
    <t>274313611</t>
  </si>
  <si>
    <t>Základové pásy z betonu tř. C 16/20</t>
  </si>
  <si>
    <t>1154409159</t>
  </si>
  <si>
    <t>5</t>
  </si>
  <si>
    <t>274351215</t>
  </si>
  <si>
    <t>Zřízení bednění stěn základových pasů</t>
  </si>
  <si>
    <t>2074293820</t>
  </si>
  <si>
    <t>6</t>
  </si>
  <si>
    <t>274351216</t>
  </si>
  <si>
    <t>Odstranění bednění stěn základových pasů</t>
  </si>
  <si>
    <t>-1600997711</t>
  </si>
  <si>
    <t>7</t>
  </si>
  <si>
    <t>273321211</t>
  </si>
  <si>
    <t xml:space="preserve">Základové desky ze ŽB bez zvýšených nároků na prostředí tř. C 12/15 - podkladní vrstva </t>
  </si>
  <si>
    <t>367369475</t>
  </si>
  <si>
    <t>8</t>
  </si>
  <si>
    <t>273362021</t>
  </si>
  <si>
    <t>Výztuž základových desek svařovanými sítěmi Kari</t>
  </si>
  <si>
    <t>t</t>
  </si>
  <si>
    <t>500577952</t>
  </si>
  <si>
    <t>9</t>
  </si>
  <si>
    <t>311238218</t>
  </si>
  <si>
    <t>Zdivo nosné vnější POROTHERM tl 440 mm pevnosti P 10 na MC</t>
  </si>
  <si>
    <t>-1503197385</t>
  </si>
  <si>
    <t>311322511</t>
  </si>
  <si>
    <t>Nosná zeď ze ŽB odolného proti agresivnímu prostředí tř. C 25/30 bez výztuže</t>
  </si>
  <si>
    <t>281659213</t>
  </si>
  <si>
    <t>11</t>
  </si>
  <si>
    <t>311351105</t>
  </si>
  <si>
    <t>Zřízení oboustranného bednění zdí nosných</t>
  </si>
  <si>
    <t>-1603050709</t>
  </si>
  <si>
    <t>12</t>
  </si>
  <si>
    <t>311351106</t>
  </si>
  <si>
    <t>Odstranění oboustranného bednění zdí nosných</t>
  </si>
  <si>
    <t>-786693032</t>
  </si>
  <si>
    <t>13</t>
  </si>
  <si>
    <t>311361821</t>
  </si>
  <si>
    <t>Výztuž nosných zdí betonářskou ocelí 10 505</t>
  </si>
  <si>
    <t>1311314440</t>
  </si>
  <si>
    <t>14</t>
  </si>
  <si>
    <t>311362021</t>
  </si>
  <si>
    <t>Výztuž nosných zdí svařovanými sítěmi Kari</t>
  </si>
  <si>
    <t>-547742179</t>
  </si>
  <si>
    <t>317944323</t>
  </si>
  <si>
    <t>Válcované nosníky č.14 až 22 dodatečně osazované do připravených otvorů</t>
  </si>
  <si>
    <t>1721159193</t>
  </si>
  <si>
    <t>16</t>
  </si>
  <si>
    <t>317234410</t>
  </si>
  <si>
    <t>Vyzdívka mezi nosníky z cihel pálených na MC</t>
  </si>
  <si>
    <t>1177309910</t>
  </si>
  <si>
    <t>17</t>
  </si>
  <si>
    <t>346244382</t>
  </si>
  <si>
    <t>Plentování jednostranné v do 300 mm válcovaných nosníků cihlami</t>
  </si>
  <si>
    <t>2114853679</t>
  </si>
  <si>
    <t>18</t>
  </si>
  <si>
    <t>612325412</t>
  </si>
  <si>
    <t>Oprava vnitřní vápenocementové hladké omítky stěn v rozsahu plochy do 30%</t>
  </si>
  <si>
    <t>1936966695</t>
  </si>
  <si>
    <t>19</t>
  </si>
  <si>
    <t>622325102</t>
  </si>
  <si>
    <t>Oprava vnější vápenocementové hladké omítky složitosti 1 stěn v rozsahu do 30%</t>
  </si>
  <si>
    <t>-908961759</t>
  </si>
  <si>
    <t>20</t>
  </si>
  <si>
    <t>631311234</t>
  </si>
  <si>
    <t>Mazanina tl do 240 mm z betonu prostého se zvýšenými nároky na prostředí tř. C 25/30</t>
  </si>
  <si>
    <t>1999969960</t>
  </si>
  <si>
    <t>631319013</t>
  </si>
  <si>
    <t>Příplatek k mazanině tl do 240 mm za přehlazení povrchu</t>
  </si>
  <si>
    <t>732246289</t>
  </si>
  <si>
    <t>22</t>
  </si>
  <si>
    <t>631319175</t>
  </si>
  <si>
    <t>Příplatek k mazanině tl do 240 mm za stržení povrchu spodní vrstvy před vložením výztuže</t>
  </si>
  <si>
    <t>-2129047654</t>
  </si>
  <si>
    <t>23</t>
  </si>
  <si>
    <t>631351101</t>
  </si>
  <si>
    <t>Zřízení bednění rýh a hran v podlahách</t>
  </si>
  <si>
    <t>-1538052476</t>
  </si>
  <si>
    <t>24</t>
  </si>
  <si>
    <t>631351102</t>
  </si>
  <si>
    <t>Odstranění bednění rýh a hran v podlahách</t>
  </si>
  <si>
    <t>-545662863</t>
  </si>
  <si>
    <t>25</t>
  </si>
  <si>
    <t>631362021</t>
  </si>
  <si>
    <t>Výztuž mazanin svařovanými sítěmi Kari</t>
  </si>
  <si>
    <t>-674105446</t>
  </si>
  <si>
    <t>26</t>
  </si>
  <si>
    <t>009-001</t>
  </si>
  <si>
    <t xml:space="preserve">Demontáž stávajícího světlíku </t>
  </si>
  <si>
    <t>m</t>
  </si>
  <si>
    <t>-1298869667</t>
  </si>
  <si>
    <t>27</t>
  </si>
  <si>
    <t>962032241</t>
  </si>
  <si>
    <t>Bourání zdiva z cihel pálených nebo vápenopískových na MC přes 1 m3</t>
  </si>
  <si>
    <t>1534025832</t>
  </si>
  <si>
    <t>28</t>
  </si>
  <si>
    <t>965042241</t>
  </si>
  <si>
    <t>Bourání podkladů pod dlažby nebo mazanin betonových nebo z litého asfaltu tl přes 100 mm pl pře 4 m2</t>
  </si>
  <si>
    <t>69006879</t>
  </si>
  <si>
    <t>29</t>
  </si>
  <si>
    <t>965049112</t>
  </si>
  <si>
    <t>Příplatek k bourání betonových mazanin za bourání mazanin se svařovanou sítí tl přes 100 mm</t>
  </si>
  <si>
    <t>-1393515654</t>
  </si>
  <si>
    <t>30</t>
  </si>
  <si>
    <t>968062245</t>
  </si>
  <si>
    <t>Vybourání dřevěných rámů oken jednoduchých včetně křídel pl do 2 m2</t>
  </si>
  <si>
    <t>-357160850</t>
  </si>
  <si>
    <t>31</t>
  </si>
  <si>
    <t>974031167</t>
  </si>
  <si>
    <t>Vysekání rýh ve zdivu cihelném hl do 150 mm š do 300 mm</t>
  </si>
  <si>
    <t>-418583229</t>
  </si>
  <si>
    <t>32</t>
  </si>
  <si>
    <t>978013141</t>
  </si>
  <si>
    <t>Otlučení vnitřní vápenné nebo vápenocementové omítky stěn v rozsahu do 30 %</t>
  </si>
  <si>
    <t>1372835163</t>
  </si>
  <si>
    <t>33</t>
  </si>
  <si>
    <t>978015341</t>
  </si>
  <si>
    <t>Otlučení vnější vápenné nebo vápenocementové vnější omítky stupně členitosti 1 a 2 rozsahu do 30%</t>
  </si>
  <si>
    <t>-1081559984</t>
  </si>
  <si>
    <t>34</t>
  </si>
  <si>
    <t>997013111</t>
  </si>
  <si>
    <t>Vnitrostaveništní doprava suti a vybouraných hmot pro budovy v do 6 m s použitím mechanizace</t>
  </si>
  <si>
    <t>1730344</t>
  </si>
  <si>
    <t>35</t>
  </si>
  <si>
    <t>997013501</t>
  </si>
  <si>
    <t>Odvoz suti a vybouraných hmot na skládku nebo meziskládku do 1 km se složením</t>
  </si>
  <si>
    <t>466221456</t>
  </si>
  <si>
    <t>36</t>
  </si>
  <si>
    <t>998011002</t>
  </si>
  <si>
    <t>Přesun hmot pro budovy zděné v do 12 m</t>
  </si>
  <si>
    <t>-1959432119</t>
  </si>
  <si>
    <t>37</t>
  </si>
  <si>
    <t>711111001</t>
  </si>
  <si>
    <t>Provedení izolace proti zemní vlhkosti vodorovné za studena nátěrem penetračním</t>
  </si>
  <si>
    <t>1432903643</t>
  </si>
  <si>
    <t>38</t>
  </si>
  <si>
    <t>M</t>
  </si>
  <si>
    <t>111631500</t>
  </si>
  <si>
    <t>lak asfaltový ALP/9 (MJ t) bal 9 kg</t>
  </si>
  <si>
    <t>-2023632692</t>
  </si>
  <si>
    <t>39</t>
  </si>
  <si>
    <t>711141559</t>
  </si>
  <si>
    <t>Provedení izolace proti zemní vlhkosti pásy přitavením vodorovné NAIP</t>
  </si>
  <si>
    <t>-851982826</t>
  </si>
  <si>
    <t>40</t>
  </si>
  <si>
    <t>628321340</t>
  </si>
  <si>
    <t>pás těžký asfaltovaný BITAGIT 40 MINERÁL (V60S40)</t>
  </si>
  <si>
    <t>-1274965556</t>
  </si>
  <si>
    <t>41</t>
  </si>
  <si>
    <t>998711102</t>
  </si>
  <si>
    <t>Přesun hmot tonážní pro izolace proti vodě, vlhkosti a plynům v objektech výšky do 12 m</t>
  </si>
  <si>
    <t>-1833939790</t>
  </si>
  <si>
    <t>42</t>
  </si>
  <si>
    <t>762-002</t>
  </si>
  <si>
    <t>D+M dřevěná požlabnice</t>
  </si>
  <si>
    <t>914793278</t>
  </si>
  <si>
    <t>43</t>
  </si>
  <si>
    <t>762-007</t>
  </si>
  <si>
    <t xml:space="preserve">Výdřeva pro osazení větrací štěrbiny </t>
  </si>
  <si>
    <t>-1061221297</t>
  </si>
  <si>
    <t>44</t>
  </si>
  <si>
    <t>762123130</t>
  </si>
  <si>
    <t>Montáž tesařských stěn vázaných z hraněného řeziva průřezové plochy do 224 cm2</t>
  </si>
  <si>
    <t>-1067173323</t>
  </si>
  <si>
    <t>45</t>
  </si>
  <si>
    <t>605121210</t>
  </si>
  <si>
    <t>řezivo jehličnaté hranol jakost I-II délka 4 - 5 m</t>
  </si>
  <si>
    <t>-1345779425</t>
  </si>
  <si>
    <t>46</t>
  </si>
  <si>
    <t>762395000</t>
  </si>
  <si>
    <t>Spojovací prostředky pro montáž krovu, bednění, laťování, světlíky, klíny</t>
  </si>
  <si>
    <t>1033920016</t>
  </si>
  <si>
    <t>47</t>
  </si>
  <si>
    <t>762430017</t>
  </si>
  <si>
    <t>Obložení stěn z desek CETRIS tl 22 mm na sraz šroubovaných</t>
  </si>
  <si>
    <t>25561093</t>
  </si>
  <si>
    <t>48</t>
  </si>
  <si>
    <t>998762101</t>
  </si>
  <si>
    <t>Přesun hmot tonážní pro kce tesařské v objektech v do 6 m</t>
  </si>
  <si>
    <t>-1817751866</t>
  </si>
  <si>
    <t>49</t>
  </si>
  <si>
    <t>764311606</t>
  </si>
  <si>
    <t>Lemování rovných zdí střech s krytinou prejzovou nebo vlnitou  z Pz s povrchovou úpravou rš 500 mm</t>
  </si>
  <si>
    <t>1871378581</t>
  </si>
  <si>
    <t>50</t>
  </si>
  <si>
    <t>764511404</t>
  </si>
  <si>
    <t>Žlab podokapní půlkruhový z Pz plechu rš 330 mm</t>
  </si>
  <si>
    <t>-151534008</t>
  </si>
  <si>
    <t>51</t>
  </si>
  <si>
    <t>764511444</t>
  </si>
  <si>
    <t>Kotlík oválný (trychtýřový) pro podokapní žlaby z Pz plechu 330/100 mm</t>
  </si>
  <si>
    <t>kus</t>
  </si>
  <si>
    <t>419000132</t>
  </si>
  <si>
    <t>52</t>
  </si>
  <si>
    <t>764518422</t>
  </si>
  <si>
    <t>Svody kruhové včetně objímek, kolen, odskoků z Pz plechu průměru 100 mm</t>
  </si>
  <si>
    <t>-1724009327</t>
  </si>
  <si>
    <t>53</t>
  </si>
  <si>
    <t>998764101</t>
  </si>
  <si>
    <t>Přesun hmot tonážní pro konstrukce klempířské v objektech v do 6 m</t>
  </si>
  <si>
    <t>-1463303029</t>
  </si>
  <si>
    <t>54</t>
  </si>
  <si>
    <t>767-007</t>
  </si>
  <si>
    <t>D+M Větrací štěrbina š=2,8m bez regulační klapky</t>
  </si>
  <si>
    <t>bm</t>
  </si>
  <si>
    <t>824854227</t>
  </si>
  <si>
    <t>55</t>
  </si>
  <si>
    <t>767-008</t>
  </si>
  <si>
    <t>D+M nosná ocelová střešní konstrukce, protažení stávající střechy nosníky I 160 mm</t>
  </si>
  <si>
    <t>kg</t>
  </si>
  <si>
    <t>1110092117</t>
  </si>
  <si>
    <t>56</t>
  </si>
  <si>
    <t>767391112</t>
  </si>
  <si>
    <t>Montáž krytiny z tvarovaných plechů šroubováním</t>
  </si>
  <si>
    <t>-334645098</t>
  </si>
  <si>
    <t>57</t>
  </si>
  <si>
    <t>154835100</t>
  </si>
  <si>
    <t>profil trapézový polyester 25 µm TR 35/207 tl 0,63 mm</t>
  </si>
  <si>
    <t>-1742735037</t>
  </si>
  <si>
    <t>58</t>
  </si>
  <si>
    <t>767995114</t>
  </si>
  <si>
    <t>Montáž atypických zámečnických konstrukcí hmotnosti do 50 kg</t>
  </si>
  <si>
    <t>1175846226</t>
  </si>
  <si>
    <t>59</t>
  </si>
  <si>
    <t>130104240</t>
  </si>
  <si>
    <t>úhelník ocelový rovnostranný, v jakosti 11 375, 60 x 60 x 6 mm</t>
  </si>
  <si>
    <t>-682756948</t>
  </si>
  <si>
    <t>60</t>
  </si>
  <si>
    <t>130106200</t>
  </si>
  <si>
    <t>ocel profilová T, v jakosti 11 375, 50 x 50 x 6 mm</t>
  </si>
  <si>
    <t>-72670474</t>
  </si>
  <si>
    <t>61</t>
  </si>
  <si>
    <t>998767102</t>
  </si>
  <si>
    <t>Přesun hmot tonážní pro zámečnické konstrukce v objektech v do 12 m</t>
  </si>
  <si>
    <t>2051499396</t>
  </si>
  <si>
    <t>62</t>
  </si>
  <si>
    <t>771571112</t>
  </si>
  <si>
    <t>Montáž podlah z keramických dlaždic kyselinovzdorných</t>
  </si>
  <si>
    <t>-2137261463</t>
  </si>
  <si>
    <t>63</t>
  </si>
  <si>
    <t>597611350</t>
  </si>
  <si>
    <t>dlaždice keramické, kyselinovzdorné 30x30</t>
  </si>
  <si>
    <t>-809661099</t>
  </si>
  <si>
    <t>64</t>
  </si>
  <si>
    <t>998771102</t>
  </si>
  <si>
    <t>Přesun hmot tonážní pro podlahy z dlaždic v objektech v do 12 m</t>
  </si>
  <si>
    <t>-1818073906</t>
  </si>
  <si>
    <t>65</t>
  </si>
  <si>
    <t>783827421</t>
  </si>
  <si>
    <t>Krycí dvojnásobný akrylátový nátěr omítek stupně členitosti 1 a 2</t>
  </si>
  <si>
    <t>638653915</t>
  </si>
  <si>
    <t>66</t>
  </si>
  <si>
    <t>784221103</t>
  </si>
  <si>
    <t>Dvojnásobné bílé malby  ze směsí za sucha dobře otěruvzdorných v místnostech do 5,00 m</t>
  </si>
  <si>
    <t>-2137869730</t>
  </si>
  <si>
    <t xml:space="preserve">SO 02 - Technologie hrazení, napájení </t>
  </si>
  <si>
    <t>M - Práce a dodávky M</t>
  </si>
  <si>
    <t xml:space="preserve">    26-M-0 - Montáž technologie hrazení a napájení</t>
  </si>
  <si>
    <t xml:space="preserve">    26-M-005 - Systém na dezinfekční ošetřovaní prostředí </t>
  </si>
  <si>
    <t xml:space="preserve">    26-M-006 - Technologie větrání</t>
  </si>
  <si>
    <t xml:space="preserve">    26-M-2 - Boxové lože </t>
  </si>
  <si>
    <t xml:space="preserve">    26-M-3 - Dělící stěny </t>
  </si>
  <si>
    <t xml:space="preserve">    26-M-4 - Žlabová zábrana </t>
  </si>
  <si>
    <t xml:space="preserve">    26-M-5 - Napájení </t>
  </si>
  <si>
    <t xml:space="preserve">    26-M-6 - Branky</t>
  </si>
  <si>
    <t>26-M-01</t>
  </si>
  <si>
    <t>Montáž technologie hrazení a napájení</t>
  </si>
  <si>
    <t>hod</t>
  </si>
  <si>
    <t>2029897989</t>
  </si>
  <si>
    <t>26-M-02</t>
  </si>
  <si>
    <t>Osazení sloupků technologie hrazení</t>
  </si>
  <si>
    <t>ks</t>
  </si>
  <si>
    <t>-111581016</t>
  </si>
  <si>
    <t>001-1</t>
  </si>
  <si>
    <t>256</t>
  </si>
  <si>
    <t>-2109777913</t>
  </si>
  <si>
    <t>001-2</t>
  </si>
  <si>
    <t>549480374</t>
  </si>
  <si>
    <t>001-3</t>
  </si>
  <si>
    <t>Rozvody k ionizačním přístrojům</t>
  </si>
  <si>
    <t>777765511</t>
  </si>
  <si>
    <t>001-4</t>
  </si>
  <si>
    <t>Montáž</t>
  </si>
  <si>
    <t>-268213173</t>
  </si>
  <si>
    <t>767-005</t>
  </si>
  <si>
    <t>D+M protiprůvanová síť H07</t>
  </si>
  <si>
    <t>-923079246</t>
  </si>
  <si>
    <t>767-006</t>
  </si>
  <si>
    <t>D+M protiprůvanová plachta, ovládání mechanické, rozměrů 4500x3000 mm</t>
  </si>
  <si>
    <t>1183546124</t>
  </si>
  <si>
    <t>D+M protiprůvanová plachta, ovládání mechanické, rozměrů 3000x3000 mm</t>
  </si>
  <si>
    <t>-1408027975</t>
  </si>
  <si>
    <t>D+M protiprůvanová plachta, ovládání elektrické, rozměrů 3300x3300 mm</t>
  </si>
  <si>
    <t>1733706684</t>
  </si>
  <si>
    <t>000394</t>
  </si>
  <si>
    <t>sloupek 76x5 L 1800 s nerez návl.</t>
  </si>
  <si>
    <t>-456839665</t>
  </si>
  <si>
    <t>000242</t>
  </si>
  <si>
    <t>oblouk zábrany 60 jednostr.</t>
  </si>
  <si>
    <t>-501220178</t>
  </si>
  <si>
    <t>000242.1</t>
  </si>
  <si>
    <t>oblouk zábrany 60 oboustr.</t>
  </si>
  <si>
    <t>-1826411374</t>
  </si>
  <si>
    <t>000261</t>
  </si>
  <si>
    <t>spona T 60/60 stabil</t>
  </si>
  <si>
    <t>82738784</t>
  </si>
  <si>
    <t>000263</t>
  </si>
  <si>
    <t>spona X 60/60</t>
  </si>
  <si>
    <t>2079430867</t>
  </si>
  <si>
    <t>000271</t>
  </si>
  <si>
    <t>třmen 48/60</t>
  </si>
  <si>
    <t>1175083386</t>
  </si>
  <si>
    <t>000269</t>
  </si>
  <si>
    <t>třmen 76/60</t>
  </si>
  <si>
    <t>-224908136</t>
  </si>
  <si>
    <t>000128</t>
  </si>
  <si>
    <t>zámek 60 (Ø51)</t>
  </si>
  <si>
    <t>1816334129</t>
  </si>
  <si>
    <t>000035</t>
  </si>
  <si>
    <t>zámek 48 (Ø40)</t>
  </si>
  <si>
    <t>1018026818</t>
  </si>
  <si>
    <t>M015</t>
  </si>
  <si>
    <t>trubka 60x3</t>
  </si>
  <si>
    <t>-1177594498</t>
  </si>
  <si>
    <t>M016</t>
  </si>
  <si>
    <t>trubka 48x3</t>
  </si>
  <si>
    <t>-1806981556</t>
  </si>
  <si>
    <t>000025</t>
  </si>
  <si>
    <t>spojka do trubky 48 (Ø40)</t>
  </si>
  <si>
    <t>-1322517620</t>
  </si>
  <si>
    <t>000201</t>
  </si>
  <si>
    <t>spojka do trubky 60 (Ø51)</t>
  </si>
  <si>
    <t>219300404</t>
  </si>
  <si>
    <t>M017</t>
  </si>
  <si>
    <t>třmen na sloup</t>
  </si>
  <si>
    <t>377742680</t>
  </si>
  <si>
    <t>000111</t>
  </si>
  <si>
    <t>sloupek 76U pro fošnovou L1800</t>
  </si>
  <si>
    <t>-252711328</t>
  </si>
  <si>
    <t>000034</t>
  </si>
  <si>
    <t>sloupek H pro fošnovou L1800</t>
  </si>
  <si>
    <t>892494050</t>
  </si>
  <si>
    <t>000394.1</t>
  </si>
  <si>
    <t>sloupek 76x5  L 1800 s nerez návl.</t>
  </si>
  <si>
    <t>1686355845</t>
  </si>
  <si>
    <t>000267</t>
  </si>
  <si>
    <t>spona T 76/42</t>
  </si>
  <si>
    <t>-1046593001</t>
  </si>
  <si>
    <t>000265</t>
  </si>
  <si>
    <t>spona X 76/42</t>
  </si>
  <si>
    <t>-1789108839</t>
  </si>
  <si>
    <t>M018</t>
  </si>
  <si>
    <t>trubka 42</t>
  </si>
  <si>
    <t>-1103263560</t>
  </si>
  <si>
    <t>M019</t>
  </si>
  <si>
    <t>vrut M 8 x 40</t>
  </si>
  <si>
    <t>-1021895346</t>
  </si>
  <si>
    <t>000123</t>
  </si>
  <si>
    <t>sloupek 60 s 2xU</t>
  </si>
  <si>
    <t>1351587102</t>
  </si>
  <si>
    <t>02052</t>
  </si>
  <si>
    <t>sloupek 60 s 1xU</t>
  </si>
  <si>
    <t>1079947612</t>
  </si>
  <si>
    <t>M021</t>
  </si>
  <si>
    <t>držák</t>
  </si>
  <si>
    <t>421333281</t>
  </si>
  <si>
    <t>M022</t>
  </si>
  <si>
    <t>trubka 60</t>
  </si>
  <si>
    <t>811801829</t>
  </si>
  <si>
    <t>000024</t>
  </si>
  <si>
    <t>1304898684</t>
  </si>
  <si>
    <t>000259</t>
  </si>
  <si>
    <t>spona T 60/60</t>
  </si>
  <si>
    <t>180373504</t>
  </si>
  <si>
    <t>000289</t>
  </si>
  <si>
    <t>třmen 60/60</t>
  </si>
  <si>
    <t>1618234153</t>
  </si>
  <si>
    <t>000227</t>
  </si>
  <si>
    <t>zátka 60</t>
  </si>
  <si>
    <t>-661049978</t>
  </si>
  <si>
    <t>000056</t>
  </si>
  <si>
    <t>NVV2 žlab L=2m, vyhřívaný</t>
  </si>
  <si>
    <t>-455895770</t>
  </si>
  <si>
    <t>000126</t>
  </si>
  <si>
    <t>NVVV L=2,2m, vyhř.výkl.velkokap.</t>
  </si>
  <si>
    <t>75954064</t>
  </si>
  <si>
    <t>000156</t>
  </si>
  <si>
    <t>branka  do 1500 (60+42)</t>
  </si>
  <si>
    <t>-2032642060</t>
  </si>
  <si>
    <t>-145450078</t>
  </si>
  <si>
    <t>000158</t>
  </si>
  <si>
    <t>branka  2500-3500  (60+42)</t>
  </si>
  <si>
    <t>350633885</t>
  </si>
  <si>
    <t>1716214013</t>
  </si>
  <si>
    <t>000400</t>
  </si>
  <si>
    <t>sloupek 102x5  L1800  s ner. návl.</t>
  </si>
  <si>
    <t>-877673461</t>
  </si>
  <si>
    <t>M023</t>
  </si>
  <si>
    <t>branka  3500-4500 (60+42)</t>
  </si>
  <si>
    <t>-887775175</t>
  </si>
  <si>
    <t>2079729011</t>
  </si>
  <si>
    <t>000171</t>
  </si>
  <si>
    <t>branka 2500-4000 s KARI sítí</t>
  </si>
  <si>
    <t>-1030700969</t>
  </si>
  <si>
    <t>1124224486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</si>
  <si>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</si>
  <si>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</si>
  <si>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</si>
  <si>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</si>
  <si>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</si>
  <si>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</si>
  <si>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</si>
  <si>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r>
      <rPr>
        <b/>
        <sz val="12"/>
        <rFont val="Trebuchet MS"/>
        <family val="2"/>
        <charset val="238"/>
      </rPr>
      <t>Příloha č. 3 - Výkaz Výměr</t>
    </r>
    <r>
      <rPr>
        <b/>
        <sz val="16"/>
        <rFont val="Trebuchet MS"/>
      </rPr>
      <t xml:space="preserve">       SOUHRNNÝ LIST STAVBY</t>
    </r>
  </si>
  <si>
    <t xml:space="preserve">Stavební úpravy stáje na VBS 236 U.M. </t>
  </si>
  <si>
    <t>Objednatel:AGRI LIBOCHOVICE a.s.</t>
  </si>
  <si>
    <t>IČ:64052931</t>
  </si>
  <si>
    <t>Zhotovitel:AGROMONT VIMPERK spol. s r.o.</t>
  </si>
  <si>
    <t>IČ:46679987</t>
  </si>
  <si>
    <t xml:space="preserve">Ionizační přístroj </t>
  </si>
  <si>
    <t xml:space="preserve">Mikroprocesorová řídící jednotka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</si>
</sst>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b/>
      <sz val="12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0" fillId="0" borderId="6" xfId="0" applyBorder="1"/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25" xfId="0" applyFont="1" applyBorder="1" applyAlignment="1" applyProtection="1">
      <alignment horizontal="center" vertical="center"/>
      <protection locked="0"/>
    </xf>
    <xf numFmtId="49" fontId="30" fillId="0" borderId="25" xfId="0" applyNumberFormat="1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167" fontId="3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0" xfId="1" applyFont="1" applyAlignment="1" applyProtection="1">
      <alignment horizontal="center" vertical="center"/>
    </xf>
    <xf numFmtId="0" fontId="35" fillId="2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38" fillId="0" borderId="0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1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5" fillId="2" borderId="0" xfId="1" applyFont="1" applyFill="1" applyAlignment="1" applyProtection="1">
      <alignment horizontal="center" vertical="center"/>
    </xf>
    <xf numFmtId="4" fontId="20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vertical="center"/>
      <protection locked="0"/>
    </xf>
    <xf numFmtId="4" fontId="30" fillId="0" borderId="25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BEFC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E4F8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C3E5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BEFCF.tmp" descr="C:\KrosData\System\Temp\radBEFC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4F8A.tmp" descr="C:\KrosData\System\Temp\radE4F8A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3E51.tmp" descr="C:\KrosData\System\Temp\radC3E5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showGridLines="0" tabSelected="1" workbookViewId="0">
      <pane ySplit="1" topLeftCell="A2" activePane="bottomLeft" state="frozen"/>
      <selection pane="bottomLeft" activeCell="AL97" sqref="AL97"/>
    </sheetView>
  </sheetViews>
  <sheetFormatPr defaultRowHeight="12" x14ac:dyDescent="0.3"/>
  <cols>
    <col min="1" max="1" width="8.42578125" customWidth="1"/>
    <col min="2" max="2" width="1.5703125" customWidth="1"/>
    <col min="3" max="3" width="4.140625" customWidth="1"/>
    <col min="4" max="33" width="2.42578125" customWidth="1"/>
    <col min="34" max="34" width="3.42578125" customWidth="1"/>
    <col min="35" max="37" width="2.42578125" customWidth="1"/>
    <col min="38" max="38" width="8.42578125" customWidth="1"/>
    <col min="39" max="39" width="3.42578125" customWidth="1"/>
    <col min="40" max="40" width="13.42578125" customWidth="1"/>
    <col min="41" max="41" width="7.42578125" customWidth="1"/>
    <col min="42" max="42" width="4.140625" customWidth="1"/>
    <col min="43" max="43" width="1.5703125" customWidth="1"/>
    <col min="44" max="44" width="13.5703125" customWidth="1"/>
    <col min="45" max="46" width="25.85546875" hidden="1" customWidth="1"/>
    <col min="47" max="47" width="25" hidden="1" customWidth="1"/>
    <col min="48" max="52" width="21.570312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42578125" hidden="1"/>
  </cols>
  <sheetData>
    <row r="1" spans="1:73" ht="21.45" customHeight="1" x14ac:dyDescent="0.3">
      <c r="A1" s="150" t="s">
        <v>0</v>
      </c>
      <c r="B1" s="151"/>
      <c r="C1" s="151"/>
      <c r="D1" s="152" t="s">
        <v>1</v>
      </c>
      <c r="E1" s="151"/>
      <c r="F1" s="151"/>
      <c r="G1" s="151"/>
      <c r="H1" s="151"/>
      <c r="I1" s="151"/>
      <c r="J1" s="151"/>
      <c r="K1" s="149" t="s">
        <v>547</v>
      </c>
      <c r="L1" s="149"/>
      <c r="M1" s="149"/>
      <c r="N1" s="149"/>
      <c r="O1" s="149"/>
      <c r="P1" s="149"/>
      <c r="Q1" s="149"/>
      <c r="R1" s="149"/>
      <c r="S1" s="149"/>
      <c r="T1" s="151"/>
      <c r="U1" s="151"/>
      <c r="V1" s="151"/>
      <c r="W1" s="149" t="s">
        <v>548</v>
      </c>
      <c r="X1" s="149"/>
      <c r="Y1" s="149"/>
      <c r="Z1" s="149"/>
      <c r="AA1" s="149"/>
      <c r="AB1" s="149"/>
      <c r="AC1" s="149"/>
      <c r="AD1" s="149"/>
      <c r="AE1" s="149"/>
      <c r="AF1" s="149"/>
      <c r="AG1" s="151"/>
      <c r="AH1" s="15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7.049999999999997" customHeight="1" x14ac:dyDescent="0.3">
      <c r="C2" s="186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155" t="s">
        <v>6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7</v>
      </c>
      <c r="BT2" s="13" t="s">
        <v>8</v>
      </c>
    </row>
    <row r="3" spans="1:73" ht="7.0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1:73" ht="37.049999999999997" customHeight="1" x14ac:dyDescent="0.3">
      <c r="B4" s="17"/>
      <c r="C4" s="187" t="s">
        <v>554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9"/>
      <c r="AS4" s="20" t="s">
        <v>10</v>
      </c>
      <c r="BS4" s="13" t="s">
        <v>11</v>
      </c>
    </row>
    <row r="5" spans="1:73" ht="14.55" customHeight="1" x14ac:dyDescent="0.3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188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8"/>
      <c r="AQ5" s="19"/>
      <c r="BS5" s="13" t="s">
        <v>7</v>
      </c>
    </row>
    <row r="6" spans="1:73" ht="37.049999999999997" customHeight="1" x14ac:dyDescent="0.3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189" t="s">
        <v>555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8"/>
      <c r="AQ6" s="19"/>
      <c r="BS6" s="13" t="s">
        <v>14</v>
      </c>
    </row>
    <row r="7" spans="1:73" ht="14.55" customHeight="1" x14ac:dyDescent="0.3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17</v>
      </c>
    </row>
    <row r="8" spans="1:73" ht="14.55" customHeight="1" x14ac:dyDescent="0.3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20</v>
      </c>
      <c r="AL8" s="18"/>
      <c r="AM8" s="18"/>
      <c r="AN8" s="22"/>
      <c r="AO8" s="18"/>
      <c r="AP8" s="18"/>
      <c r="AQ8" s="19"/>
      <c r="BS8" s="13" t="s">
        <v>21</v>
      </c>
    </row>
    <row r="9" spans="1:73" ht="14.5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22</v>
      </c>
    </row>
    <row r="10" spans="1:73" ht="14.55" customHeight="1" x14ac:dyDescent="0.3">
      <c r="B10" s="17"/>
      <c r="C10" s="18"/>
      <c r="D10" s="154" t="s">
        <v>556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54" t="s">
        <v>557</v>
      </c>
      <c r="AL10" s="18"/>
      <c r="AM10" s="18"/>
      <c r="AN10" s="22" t="s">
        <v>3</v>
      </c>
      <c r="AO10" s="18"/>
      <c r="AP10" s="18"/>
      <c r="AQ10" s="19"/>
      <c r="BS10" s="13" t="s">
        <v>14</v>
      </c>
    </row>
    <row r="11" spans="1:73" ht="18.45" customHeight="1" x14ac:dyDescent="0.3">
      <c r="B11" s="17"/>
      <c r="C11" s="18"/>
      <c r="D11" s="18"/>
      <c r="E11" s="22" t="s">
        <v>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25</v>
      </c>
      <c r="AL11" s="18"/>
      <c r="AM11" s="18"/>
      <c r="AN11" s="22" t="s">
        <v>3</v>
      </c>
      <c r="AO11" s="18"/>
      <c r="AP11" s="18"/>
      <c r="AQ11" s="19"/>
      <c r="BS11" s="13" t="s">
        <v>14</v>
      </c>
    </row>
    <row r="12" spans="1:73" ht="7.0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14</v>
      </c>
    </row>
    <row r="13" spans="1:73" ht="14.55" customHeight="1" x14ac:dyDescent="0.3">
      <c r="B13" s="17"/>
      <c r="C13" s="18"/>
      <c r="D13" s="154" t="s">
        <v>558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54" t="s">
        <v>559</v>
      </c>
      <c r="AL13" s="18"/>
      <c r="AM13" s="18"/>
      <c r="AN13" s="22" t="s">
        <v>3</v>
      </c>
      <c r="AO13" s="18"/>
      <c r="AP13" s="18"/>
      <c r="AQ13" s="19"/>
      <c r="BS13" s="13" t="s">
        <v>14</v>
      </c>
    </row>
    <row r="14" spans="1:73" ht="13.2" x14ac:dyDescent="0.3">
      <c r="B14" s="17"/>
      <c r="C14" s="18"/>
      <c r="D14" s="18"/>
      <c r="E14" s="22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25</v>
      </c>
      <c r="AL14" s="18"/>
      <c r="AM14" s="18"/>
      <c r="AN14" s="22" t="s">
        <v>3</v>
      </c>
      <c r="AO14" s="18"/>
      <c r="AP14" s="18"/>
      <c r="AQ14" s="19"/>
      <c r="BS14" s="13" t="s">
        <v>14</v>
      </c>
    </row>
    <row r="15" spans="1:73" ht="7.0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1:73" ht="14.55" customHeight="1" x14ac:dyDescent="0.3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24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.45" customHeight="1" x14ac:dyDescent="0.3">
      <c r="B17" s="17"/>
      <c r="C17" s="18"/>
      <c r="D17" s="18"/>
      <c r="E17" s="22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25</v>
      </c>
      <c r="AL17" s="18"/>
      <c r="AM17" s="18"/>
      <c r="AN17" s="22" t="s">
        <v>3</v>
      </c>
      <c r="AO17" s="18"/>
      <c r="AP17" s="18"/>
      <c r="AQ17" s="19"/>
      <c r="BS17" s="13" t="s">
        <v>28</v>
      </c>
    </row>
    <row r="18" spans="2:71" ht="7.0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55" customHeight="1" x14ac:dyDescent="0.3">
      <c r="B19" s="17"/>
      <c r="C19" s="18"/>
      <c r="D19" s="24" t="s">
        <v>29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24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71" ht="18.45" customHeight="1" x14ac:dyDescent="0.3">
      <c r="B20" s="17"/>
      <c r="C20" s="18"/>
      <c r="D20" s="18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25</v>
      </c>
      <c r="AL20" s="18"/>
      <c r="AM20" s="18"/>
      <c r="AN20" s="22" t="s">
        <v>3</v>
      </c>
      <c r="AO20" s="18"/>
      <c r="AP20" s="18"/>
      <c r="AQ20" s="19"/>
    </row>
    <row r="21" spans="2:71" ht="7.0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71" ht="13.2" x14ac:dyDescent="0.3">
      <c r="B22" s="17"/>
      <c r="C22" s="18"/>
      <c r="D22" s="24" t="s">
        <v>30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71" ht="22.5" customHeight="1" x14ac:dyDescent="0.3">
      <c r="B23" s="17"/>
      <c r="C23" s="18"/>
      <c r="D23" s="18"/>
      <c r="E23" s="190" t="s">
        <v>3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8"/>
      <c r="AP23" s="18"/>
      <c r="AQ23" s="19"/>
    </row>
    <row r="24" spans="2:71" ht="7.0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71" ht="7.05" customHeight="1" x14ac:dyDescent="0.3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71" ht="14.55" customHeight="1" x14ac:dyDescent="0.3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64">
        <f>ROUND(AG87,0)</f>
        <v>0</v>
      </c>
      <c r="AL26" s="165"/>
      <c r="AM26" s="165"/>
      <c r="AN26" s="165"/>
      <c r="AO26" s="165"/>
      <c r="AP26" s="18"/>
      <c r="AQ26" s="19"/>
    </row>
    <row r="27" spans="2:71" ht="14.55" customHeight="1" x14ac:dyDescent="0.3">
      <c r="B27" s="17"/>
      <c r="C27" s="18"/>
      <c r="D27" s="26" t="s">
        <v>32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64">
        <f>ROUND(AG91,2)</f>
        <v>0</v>
      </c>
      <c r="AL27" s="165"/>
      <c r="AM27" s="165"/>
      <c r="AN27" s="165"/>
      <c r="AO27" s="165"/>
      <c r="AP27" s="18"/>
      <c r="AQ27" s="19"/>
    </row>
    <row r="28" spans="2:71" s="1" customFormat="1" ht="7.05" customHeight="1" x14ac:dyDescent="0.3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71" s="1" customFormat="1" ht="25.95" customHeight="1" x14ac:dyDescent="0.3">
      <c r="B29" s="27"/>
      <c r="C29" s="28"/>
      <c r="D29" s="30" t="s">
        <v>33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6">
        <f>ROUND(AK26+AK27,2)</f>
        <v>0</v>
      </c>
      <c r="AL29" s="167"/>
      <c r="AM29" s="167"/>
      <c r="AN29" s="167"/>
      <c r="AO29" s="167"/>
      <c r="AP29" s="28"/>
      <c r="AQ29" s="29"/>
    </row>
    <row r="30" spans="2:71" s="1" customFormat="1" ht="7.05" customHeight="1" x14ac:dyDescent="0.3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71" s="2" customFormat="1" ht="14.55" customHeight="1" x14ac:dyDescent="0.3">
      <c r="B31" s="32"/>
      <c r="C31" s="33"/>
      <c r="D31" s="34" t="s">
        <v>34</v>
      </c>
      <c r="E31" s="33"/>
      <c r="F31" s="34" t="s">
        <v>35</v>
      </c>
      <c r="G31" s="33"/>
      <c r="H31" s="33"/>
      <c r="I31" s="33"/>
      <c r="J31" s="33"/>
      <c r="K31" s="33"/>
      <c r="L31" s="183">
        <v>0.21</v>
      </c>
      <c r="M31" s="184"/>
      <c r="N31" s="184"/>
      <c r="O31" s="184"/>
      <c r="P31" s="33"/>
      <c r="Q31" s="33"/>
      <c r="R31" s="33"/>
      <c r="S31" s="33"/>
      <c r="T31" s="36" t="s">
        <v>36</v>
      </c>
      <c r="U31" s="33"/>
      <c r="V31" s="33"/>
      <c r="W31" s="185">
        <f>ROUND(AZ87+SUM(CD92),2)</f>
        <v>0</v>
      </c>
      <c r="X31" s="184"/>
      <c r="Y31" s="184"/>
      <c r="Z31" s="184"/>
      <c r="AA31" s="184"/>
      <c r="AB31" s="184"/>
      <c r="AC31" s="184"/>
      <c r="AD31" s="184"/>
      <c r="AE31" s="184"/>
      <c r="AF31" s="33"/>
      <c r="AG31" s="33"/>
      <c r="AH31" s="33"/>
      <c r="AI31" s="33"/>
      <c r="AJ31" s="33"/>
      <c r="AK31" s="185">
        <f>ROUND(AV87+SUM(BY92),2)</f>
        <v>0</v>
      </c>
      <c r="AL31" s="184"/>
      <c r="AM31" s="184"/>
      <c r="AN31" s="184"/>
      <c r="AO31" s="184"/>
      <c r="AP31" s="33"/>
      <c r="AQ31" s="37"/>
    </row>
    <row r="32" spans="2:71" s="2" customFormat="1" ht="14.55" customHeight="1" x14ac:dyDescent="0.3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183">
        <v>0.15</v>
      </c>
      <c r="M32" s="184"/>
      <c r="N32" s="184"/>
      <c r="O32" s="184"/>
      <c r="P32" s="33"/>
      <c r="Q32" s="33"/>
      <c r="R32" s="33"/>
      <c r="S32" s="33"/>
      <c r="T32" s="36" t="s">
        <v>36</v>
      </c>
      <c r="U32" s="33"/>
      <c r="V32" s="33"/>
      <c r="W32" s="185">
        <f>ROUND(BA87+SUM(CE92),2)</f>
        <v>0</v>
      </c>
      <c r="X32" s="184"/>
      <c r="Y32" s="184"/>
      <c r="Z32" s="184"/>
      <c r="AA32" s="184"/>
      <c r="AB32" s="184"/>
      <c r="AC32" s="184"/>
      <c r="AD32" s="184"/>
      <c r="AE32" s="184"/>
      <c r="AF32" s="33"/>
      <c r="AG32" s="33"/>
      <c r="AH32" s="33"/>
      <c r="AI32" s="33"/>
      <c r="AJ32" s="33"/>
      <c r="AK32" s="185">
        <f>ROUND(AW87+SUM(BZ92),2)</f>
        <v>0</v>
      </c>
      <c r="AL32" s="184"/>
      <c r="AM32" s="184"/>
      <c r="AN32" s="184"/>
      <c r="AO32" s="184"/>
      <c r="AP32" s="33"/>
      <c r="AQ32" s="37"/>
    </row>
    <row r="33" spans="2:43" s="2" customFormat="1" ht="14.55" hidden="1" customHeight="1" x14ac:dyDescent="0.3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183">
        <v>0.21</v>
      </c>
      <c r="M33" s="184"/>
      <c r="N33" s="184"/>
      <c r="O33" s="184"/>
      <c r="P33" s="33"/>
      <c r="Q33" s="33"/>
      <c r="R33" s="33"/>
      <c r="S33" s="33"/>
      <c r="T33" s="36" t="s">
        <v>36</v>
      </c>
      <c r="U33" s="33"/>
      <c r="V33" s="33"/>
      <c r="W33" s="185">
        <f>ROUND(BB87+SUM(CF92),2)</f>
        <v>0</v>
      </c>
      <c r="X33" s="184"/>
      <c r="Y33" s="184"/>
      <c r="Z33" s="184"/>
      <c r="AA33" s="184"/>
      <c r="AB33" s="184"/>
      <c r="AC33" s="184"/>
      <c r="AD33" s="184"/>
      <c r="AE33" s="184"/>
      <c r="AF33" s="33"/>
      <c r="AG33" s="33"/>
      <c r="AH33" s="33"/>
      <c r="AI33" s="33"/>
      <c r="AJ33" s="33"/>
      <c r="AK33" s="185">
        <v>0</v>
      </c>
      <c r="AL33" s="184"/>
      <c r="AM33" s="184"/>
      <c r="AN33" s="184"/>
      <c r="AO33" s="184"/>
      <c r="AP33" s="33"/>
      <c r="AQ33" s="37"/>
    </row>
    <row r="34" spans="2:43" s="2" customFormat="1" ht="14.55" hidden="1" customHeight="1" x14ac:dyDescent="0.3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183">
        <v>0.15</v>
      </c>
      <c r="M34" s="184"/>
      <c r="N34" s="184"/>
      <c r="O34" s="184"/>
      <c r="P34" s="33"/>
      <c r="Q34" s="33"/>
      <c r="R34" s="33"/>
      <c r="S34" s="33"/>
      <c r="T34" s="36" t="s">
        <v>36</v>
      </c>
      <c r="U34" s="33"/>
      <c r="V34" s="33"/>
      <c r="W34" s="185">
        <f>ROUND(BC87+SUM(CG92),2)</f>
        <v>0</v>
      </c>
      <c r="X34" s="184"/>
      <c r="Y34" s="184"/>
      <c r="Z34" s="184"/>
      <c r="AA34" s="184"/>
      <c r="AB34" s="184"/>
      <c r="AC34" s="184"/>
      <c r="AD34" s="184"/>
      <c r="AE34" s="184"/>
      <c r="AF34" s="33"/>
      <c r="AG34" s="33"/>
      <c r="AH34" s="33"/>
      <c r="AI34" s="33"/>
      <c r="AJ34" s="33"/>
      <c r="AK34" s="185">
        <v>0</v>
      </c>
      <c r="AL34" s="184"/>
      <c r="AM34" s="184"/>
      <c r="AN34" s="184"/>
      <c r="AO34" s="184"/>
      <c r="AP34" s="33"/>
      <c r="AQ34" s="37"/>
    </row>
    <row r="35" spans="2:43" s="2" customFormat="1" ht="14.55" hidden="1" customHeight="1" x14ac:dyDescent="0.3">
      <c r="B35" s="32"/>
      <c r="C35" s="33"/>
      <c r="D35" s="33"/>
      <c r="E35" s="33"/>
      <c r="F35" s="34" t="s">
        <v>40</v>
      </c>
      <c r="G35" s="33"/>
      <c r="H35" s="33"/>
      <c r="I35" s="33"/>
      <c r="J35" s="33"/>
      <c r="K35" s="33"/>
      <c r="L35" s="183">
        <v>0</v>
      </c>
      <c r="M35" s="184"/>
      <c r="N35" s="184"/>
      <c r="O35" s="184"/>
      <c r="P35" s="33"/>
      <c r="Q35" s="33"/>
      <c r="R35" s="33"/>
      <c r="S35" s="33"/>
      <c r="T35" s="36" t="s">
        <v>36</v>
      </c>
      <c r="U35" s="33"/>
      <c r="V35" s="33"/>
      <c r="W35" s="185">
        <f>ROUND(BD87+SUM(CH92),2)</f>
        <v>0</v>
      </c>
      <c r="X35" s="184"/>
      <c r="Y35" s="184"/>
      <c r="Z35" s="184"/>
      <c r="AA35" s="184"/>
      <c r="AB35" s="184"/>
      <c r="AC35" s="184"/>
      <c r="AD35" s="184"/>
      <c r="AE35" s="184"/>
      <c r="AF35" s="33"/>
      <c r="AG35" s="33"/>
      <c r="AH35" s="33"/>
      <c r="AI35" s="33"/>
      <c r="AJ35" s="33"/>
      <c r="AK35" s="185">
        <v>0</v>
      </c>
      <c r="AL35" s="184"/>
      <c r="AM35" s="184"/>
      <c r="AN35" s="184"/>
      <c r="AO35" s="184"/>
      <c r="AP35" s="33"/>
      <c r="AQ35" s="37"/>
    </row>
    <row r="36" spans="2:43" s="1" customFormat="1" ht="7.05" customHeight="1" x14ac:dyDescent="0.3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5" customHeight="1" x14ac:dyDescent="0.3">
      <c r="B37" s="27"/>
      <c r="C37" s="38"/>
      <c r="D37" s="39" t="s">
        <v>41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42</v>
      </c>
      <c r="U37" s="40"/>
      <c r="V37" s="40"/>
      <c r="W37" s="40"/>
      <c r="X37" s="176" t="s">
        <v>43</v>
      </c>
      <c r="Y37" s="177"/>
      <c r="Z37" s="177"/>
      <c r="AA37" s="177"/>
      <c r="AB37" s="177"/>
      <c r="AC37" s="40"/>
      <c r="AD37" s="40"/>
      <c r="AE37" s="40"/>
      <c r="AF37" s="40"/>
      <c r="AG37" s="40"/>
      <c r="AH37" s="40"/>
      <c r="AI37" s="40"/>
      <c r="AJ37" s="40"/>
      <c r="AK37" s="178">
        <f>SUM(AK29:AK35)</f>
        <v>0</v>
      </c>
      <c r="AL37" s="177"/>
      <c r="AM37" s="177"/>
      <c r="AN37" s="177"/>
      <c r="AO37" s="179"/>
      <c r="AP37" s="38"/>
      <c r="AQ37" s="29"/>
    </row>
    <row r="38" spans="2:43" s="1" customFormat="1" ht="14.55" customHeight="1" x14ac:dyDescent="0.3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4.4" x14ac:dyDescent="0.3">
      <c r="B49" s="27"/>
      <c r="C49" s="28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45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x14ac:dyDescent="0.3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x14ac:dyDescent="0.3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x14ac:dyDescent="0.3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x14ac:dyDescent="0.3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x14ac:dyDescent="0.3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x14ac:dyDescent="0.3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x14ac:dyDescent="0.3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x14ac:dyDescent="0.3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4.4" x14ac:dyDescent="0.3">
      <c r="B58" s="27"/>
      <c r="C58" s="28"/>
      <c r="D58" s="47" t="s">
        <v>46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47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46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47</v>
      </c>
      <c r="AN58" s="48"/>
      <c r="AO58" s="50"/>
      <c r="AP58" s="28"/>
      <c r="AQ58" s="29"/>
    </row>
    <row r="59" spans="2:43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4.4" x14ac:dyDescent="0.3">
      <c r="B60" s="27"/>
      <c r="C60" s="28"/>
      <c r="D60" s="42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49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x14ac:dyDescent="0.3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x14ac:dyDescent="0.3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x14ac:dyDescent="0.3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x14ac:dyDescent="0.3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x14ac:dyDescent="0.3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x14ac:dyDescent="0.3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x14ac:dyDescent="0.3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x14ac:dyDescent="0.3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4.4" x14ac:dyDescent="0.3">
      <c r="B69" s="27"/>
      <c r="C69" s="28"/>
      <c r="D69" s="47" t="s">
        <v>46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47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46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47</v>
      </c>
      <c r="AN69" s="48"/>
      <c r="AO69" s="50"/>
      <c r="AP69" s="28"/>
      <c r="AQ69" s="29"/>
    </row>
    <row r="70" spans="2:43" s="1" customFormat="1" ht="7.05" customHeight="1" x14ac:dyDescent="0.3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7.0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7.0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7.049999999999997" customHeight="1" x14ac:dyDescent="0.3">
      <c r="B76" s="27"/>
      <c r="C76" s="180" t="s">
        <v>50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29"/>
    </row>
    <row r="77" spans="2:43" s="3" customFormat="1" ht="14.55" customHeight="1" x14ac:dyDescent="0.3">
      <c r="B77" s="57"/>
      <c r="C77" s="24" t="s">
        <v>12</v>
      </c>
      <c r="D77" s="58"/>
      <c r="E77" s="58"/>
      <c r="F77" s="58"/>
      <c r="G77" s="58"/>
      <c r="H77" s="58"/>
      <c r="I77" s="58"/>
      <c r="J77" s="58"/>
      <c r="K77" s="58"/>
      <c r="L77" s="58">
        <f>K5</f>
        <v>0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7.049999999999997" customHeight="1" x14ac:dyDescent="0.3">
      <c r="B78" s="60"/>
      <c r="C78" s="61" t="s">
        <v>13</v>
      </c>
      <c r="D78" s="62"/>
      <c r="E78" s="62"/>
      <c r="F78" s="62"/>
      <c r="G78" s="62"/>
      <c r="H78" s="62"/>
      <c r="I78" s="62"/>
      <c r="J78" s="62"/>
      <c r="K78" s="62"/>
      <c r="L78" s="181" t="str">
        <f>K6</f>
        <v xml:space="preserve">Stavební úpravy stáje na VBS 236 U.M. 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62"/>
      <c r="AQ78" s="63"/>
    </row>
    <row r="79" spans="2:43" s="1" customFormat="1" ht="7.05" customHeight="1" x14ac:dyDescent="0.3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3.2" x14ac:dyDescent="0.3">
      <c r="B80" s="27"/>
      <c r="C80" s="24" t="s">
        <v>18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 xml:space="preserve"> 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20</v>
      </c>
      <c r="AJ80" s="28"/>
      <c r="AK80" s="28"/>
      <c r="AL80" s="28"/>
      <c r="AM80" s="65" t="str">
        <f>IF(AN8= "","",AN8)</f>
        <v/>
      </c>
      <c r="AN80" s="28"/>
      <c r="AO80" s="28"/>
      <c r="AP80" s="28"/>
      <c r="AQ80" s="29"/>
    </row>
    <row r="81" spans="1:76" s="1" customFormat="1" ht="7.05" customHeight="1" x14ac:dyDescent="0.3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1:76" s="1" customFormat="1" ht="13.2" x14ac:dyDescent="0.3">
      <c r="B82" s="27"/>
      <c r="C82" s="24" t="s">
        <v>23</v>
      </c>
      <c r="D82" s="28"/>
      <c r="E82" s="28"/>
      <c r="F82" s="28"/>
      <c r="G82" s="28"/>
      <c r="H82" s="28"/>
      <c r="I82" s="28"/>
      <c r="J82" s="28"/>
      <c r="K82" s="28"/>
      <c r="L82" s="58" t="str">
        <f>IF(E11= "","",E11)</f>
        <v xml:space="preserve"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27</v>
      </c>
      <c r="AJ82" s="28"/>
      <c r="AK82" s="28"/>
      <c r="AL82" s="28"/>
      <c r="AM82" s="163" t="str">
        <f>IF(E17="","",E17)</f>
        <v xml:space="preserve"> </v>
      </c>
      <c r="AN82" s="159"/>
      <c r="AO82" s="159"/>
      <c r="AP82" s="159"/>
      <c r="AQ82" s="29"/>
      <c r="AS82" s="160" t="s">
        <v>51</v>
      </c>
      <c r="AT82" s="161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76" s="1" customFormat="1" ht="13.2" x14ac:dyDescent="0.3">
      <c r="B83" s="27"/>
      <c r="C83" s="24" t="s">
        <v>26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29</v>
      </c>
      <c r="AJ83" s="28"/>
      <c r="AK83" s="28"/>
      <c r="AL83" s="28"/>
      <c r="AM83" s="163" t="str">
        <f>IF(E20="","",E20)</f>
        <v/>
      </c>
      <c r="AN83" s="159"/>
      <c r="AO83" s="159"/>
      <c r="AP83" s="159"/>
      <c r="AQ83" s="29"/>
      <c r="AS83" s="162"/>
      <c r="AT83" s="159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1:76" s="1" customFormat="1" ht="10.95" customHeight="1" x14ac:dyDescent="0.3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62"/>
      <c r="AT84" s="159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1:76" s="1" customFormat="1" ht="29.25" customHeight="1" x14ac:dyDescent="0.3">
      <c r="B85" s="27"/>
      <c r="C85" s="172" t="s">
        <v>52</v>
      </c>
      <c r="D85" s="173"/>
      <c r="E85" s="173"/>
      <c r="F85" s="173"/>
      <c r="G85" s="173"/>
      <c r="H85" s="67"/>
      <c r="I85" s="174" t="s">
        <v>53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4" t="s">
        <v>54</v>
      </c>
      <c r="AH85" s="173"/>
      <c r="AI85" s="173"/>
      <c r="AJ85" s="173"/>
      <c r="AK85" s="173"/>
      <c r="AL85" s="173"/>
      <c r="AM85" s="173"/>
      <c r="AN85" s="174" t="s">
        <v>55</v>
      </c>
      <c r="AO85" s="173"/>
      <c r="AP85" s="175"/>
      <c r="AQ85" s="29"/>
      <c r="AS85" s="68" t="s">
        <v>56</v>
      </c>
      <c r="AT85" s="69" t="s">
        <v>57</v>
      </c>
      <c r="AU85" s="69" t="s">
        <v>58</v>
      </c>
      <c r="AV85" s="69" t="s">
        <v>59</v>
      </c>
      <c r="AW85" s="69" t="s">
        <v>60</v>
      </c>
      <c r="AX85" s="69" t="s">
        <v>61</v>
      </c>
      <c r="AY85" s="69" t="s">
        <v>62</v>
      </c>
      <c r="AZ85" s="69" t="s">
        <v>63</v>
      </c>
      <c r="BA85" s="69" t="s">
        <v>64</v>
      </c>
      <c r="BB85" s="69" t="s">
        <v>65</v>
      </c>
      <c r="BC85" s="69" t="s">
        <v>66</v>
      </c>
      <c r="BD85" s="70" t="s">
        <v>67</v>
      </c>
    </row>
    <row r="86" spans="1:76" s="1" customFormat="1" ht="10.95" customHeight="1" x14ac:dyDescent="0.3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1:76" s="4" customFormat="1" ht="32.549999999999997" customHeight="1" x14ac:dyDescent="0.3">
      <c r="B87" s="60"/>
      <c r="C87" s="72" t="s">
        <v>68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57">
        <f>ROUND(SUM(AG88:AG89),2)</f>
        <v>0</v>
      </c>
      <c r="AH87" s="157"/>
      <c r="AI87" s="157"/>
      <c r="AJ87" s="157"/>
      <c r="AK87" s="157"/>
      <c r="AL87" s="157"/>
      <c r="AM87" s="157"/>
      <c r="AN87" s="158">
        <f>SUM(AG87,AT87)</f>
        <v>0</v>
      </c>
      <c r="AO87" s="158"/>
      <c r="AP87" s="158"/>
      <c r="AQ87" s="63"/>
      <c r="AS87" s="74">
        <f>ROUND(SUM(AS88:AS89),2)</f>
        <v>0</v>
      </c>
      <c r="AT87" s="75">
        <f>ROUND(SUM(AV87:AW87),2)</f>
        <v>0</v>
      </c>
      <c r="AU87" s="76">
        <f>ROUND(SUM(AU88:AU89),5)</f>
        <v>8492.7962800000005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ROUND(SUM(AZ88:AZ89),2)</f>
        <v>0</v>
      </c>
      <c r="BA87" s="75">
        <f>ROUND(SUM(BA88:BA89),2)</f>
        <v>0</v>
      </c>
      <c r="BB87" s="75">
        <f>ROUND(SUM(BB88:BB89),2)</f>
        <v>0</v>
      </c>
      <c r="BC87" s="75">
        <f>ROUND(SUM(BC88:BC89),2)</f>
        <v>0</v>
      </c>
      <c r="BD87" s="77">
        <f>ROUND(SUM(BD88:BD89),2)</f>
        <v>0</v>
      </c>
      <c r="BS87" s="78" t="s">
        <v>69</v>
      </c>
      <c r="BT87" s="78" t="s">
        <v>70</v>
      </c>
      <c r="BU87" s="79" t="s">
        <v>71</v>
      </c>
      <c r="BV87" s="78" t="s">
        <v>72</v>
      </c>
      <c r="BW87" s="78" t="s">
        <v>73</v>
      </c>
      <c r="BX87" s="78" t="s">
        <v>74</v>
      </c>
    </row>
    <row r="88" spans="1:76" s="5" customFormat="1" ht="22.5" customHeight="1" x14ac:dyDescent="0.3">
      <c r="A88" s="148" t="s">
        <v>549</v>
      </c>
      <c r="B88" s="80"/>
      <c r="C88" s="81"/>
      <c r="D88" s="171" t="s">
        <v>75</v>
      </c>
      <c r="E88" s="170"/>
      <c r="F88" s="170"/>
      <c r="G88" s="170"/>
      <c r="H88" s="170"/>
      <c r="I88" s="82"/>
      <c r="J88" s="171" t="s">
        <v>76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69">
        <f>'SO 01 - Stavební náklady'!M30</f>
        <v>0</v>
      </c>
      <c r="AH88" s="170"/>
      <c r="AI88" s="170"/>
      <c r="AJ88" s="170"/>
      <c r="AK88" s="170"/>
      <c r="AL88" s="170"/>
      <c r="AM88" s="170"/>
      <c r="AN88" s="169">
        <f>SUM(AG88,AT88)</f>
        <v>0</v>
      </c>
      <c r="AO88" s="170"/>
      <c r="AP88" s="170"/>
      <c r="AQ88" s="83"/>
      <c r="AS88" s="84">
        <f>'SO 01 - Stavební náklady'!M28</f>
        <v>0</v>
      </c>
      <c r="AT88" s="85">
        <f>ROUND(SUM(AV88:AW88),2)</f>
        <v>0</v>
      </c>
      <c r="AU88" s="86">
        <f>'SO 01 - Stavební náklady'!W125</f>
        <v>8492.7962839999982</v>
      </c>
      <c r="AV88" s="85">
        <f>'SO 01 - Stavební náklady'!M32</f>
        <v>0</v>
      </c>
      <c r="AW88" s="85">
        <f>'SO 01 - Stavební náklady'!M33</f>
        <v>0</v>
      </c>
      <c r="AX88" s="85">
        <f>'SO 01 - Stavební náklady'!M34</f>
        <v>0</v>
      </c>
      <c r="AY88" s="85">
        <f>'SO 01 - Stavební náklady'!M35</f>
        <v>0</v>
      </c>
      <c r="AZ88" s="85">
        <f>'SO 01 - Stavební náklady'!H32</f>
        <v>0</v>
      </c>
      <c r="BA88" s="85">
        <f>'SO 01 - Stavební náklady'!H33</f>
        <v>0</v>
      </c>
      <c r="BB88" s="85">
        <f>'SO 01 - Stavební náklady'!H34</f>
        <v>0</v>
      </c>
      <c r="BC88" s="85">
        <f>'SO 01 - Stavební náklady'!H35</f>
        <v>0</v>
      </c>
      <c r="BD88" s="87">
        <f>'SO 01 - Stavební náklady'!H36</f>
        <v>0</v>
      </c>
      <c r="BT88" s="88" t="s">
        <v>17</v>
      </c>
      <c r="BV88" s="88" t="s">
        <v>72</v>
      </c>
      <c r="BW88" s="88" t="s">
        <v>77</v>
      </c>
      <c r="BX88" s="88" t="s">
        <v>73</v>
      </c>
    </row>
    <row r="89" spans="1:76" s="5" customFormat="1" ht="22.5" customHeight="1" x14ac:dyDescent="0.3">
      <c r="A89" s="148" t="s">
        <v>549</v>
      </c>
      <c r="B89" s="80"/>
      <c r="C89" s="81"/>
      <c r="D89" s="171" t="s">
        <v>78</v>
      </c>
      <c r="E89" s="170"/>
      <c r="F89" s="170"/>
      <c r="G89" s="170"/>
      <c r="H89" s="170"/>
      <c r="I89" s="82"/>
      <c r="J89" s="171" t="s">
        <v>79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69">
        <f>'SO 02 - Technologie hraze...'!M30</f>
        <v>0</v>
      </c>
      <c r="AH89" s="170"/>
      <c r="AI89" s="170"/>
      <c r="AJ89" s="170"/>
      <c r="AK89" s="170"/>
      <c r="AL89" s="170"/>
      <c r="AM89" s="170"/>
      <c r="AN89" s="169">
        <f>SUM(AG89,AT89)</f>
        <v>0</v>
      </c>
      <c r="AO89" s="170"/>
      <c r="AP89" s="170"/>
      <c r="AQ89" s="83"/>
      <c r="AS89" s="89">
        <f>'SO 02 - Technologie hraze...'!M28</f>
        <v>0</v>
      </c>
      <c r="AT89" s="90">
        <f>ROUND(SUM(AV89:AW89),2)</f>
        <v>0</v>
      </c>
      <c r="AU89" s="91">
        <f>'SO 02 - Technologie hraze...'!W118</f>
        <v>0</v>
      </c>
      <c r="AV89" s="90">
        <f>'SO 02 - Technologie hraze...'!M32</f>
        <v>0</v>
      </c>
      <c r="AW89" s="90">
        <f>'SO 02 - Technologie hraze...'!M33</f>
        <v>0</v>
      </c>
      <c r="AX89" s="90">
        <f>'SO 02 - Technologie hraze...'!M34</f>
        <v>0</v>
      </c>
      <c r="AY89" s="90">
        <f>'SO 02 - Technologie hraze...'!M35</f>
        <v>0</v>
      </c>
      <c r="AZ89" s="90">
        <f>'SO 02 - Technologie hraze...'!H32</f>
        <v>0</v>
      </c>
      <c r="BA89" s="90">
        <f>'SO 02 - Technologie hraze...'!H33</f>
        <v>0</v>
      </c>
      <c r="BB89" s="90">
        <f>'SO 02 - Technologie hraze...'!H34</f>
        <v>0</v>
      </c>
      <c r="BC89" s="90">
        <f>'SO 02 - Technologie hraze...'!H35</f>
        <v>0</v>
      </c>
      <c r="BD89" s="92">
        <f>'SO 02 - Technologie hraze...'!H36</f>
        <v>0</v>
      </c>
      <c r="BT89" s="88" t="s">
        <v>17</v>
      </c>
      <c r="BV89" s="88" t="s">
        <v>72</v>
      </c>
      <c r="BW89" s="88" t="s">
        <v>80</v>
      </c>
      <c r="BX89" s="88" t="s">
        <v>73</v>
      </c>
    </row>
    <row r="90" spans="1:76" x14ac:dyDescent="0.3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9"/>
    </row>
    <row r="91" spans="1:76" s="1" customFormat="1" ht="30" customHeight="1" x14ac:dyDescent="0.3">
      <c r="B91" s="27"/>
      <c r="C91" s="72" t="s">
        <v>81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58">
        <v>0</v>
      </c>
      <c r="AH91" s="159"/>
      <c r="AI91" s="159"/>
      <c r="AJ91" s="159"/>
      <c r="AK91" s="159"/>
      <c r="AL91" s="159"/>
      <c r="AM91" s="159"/>
      <c r="AN91" s="158">
        <v>0</v>
      </c>
      <c r="AO91" s="159"/>
      <c r="AP91" s="159"/>
      <c r="AQ91" s="29"/>
      <c r="AS91" s="68" t="s">
        <v>82</v>
      </c>
      <c r="AT91" s="69" t="s">
        <v>83</v>
      </c>
      <c r="AU91" s="69" t="s">
        <v>34</v>
      </c>
      <c r="AV91" s="70" t="s">
        <v>57</v>
      </c>
    </row>
    <row r="92" spans="1:76" s="1" customFormat="1" ht="10.95" customHeight="1" x14ac:dyDescent="0.3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9"/>
      <c r="AS92" s="93"/>
      <c r="AT92" s="48"/>
      <c r="AU92" s="48"/>
      <c r="AV92" s="50"/>
    </row>
    <row r="93" spans="1:76" s="1" customFormat="1" ht="30" customHeight="1" x14ac:dyDescent="0.3">
      <c r="B93" s="27"/>
      <c r="C93" s="94" t="s">
        <v>84</v>
      </c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168">
        <f>ROUND(AG87+AG91,2)</f>
        <v>0</v>
      </c>
      <c r="AH93" s="168"/>
      <c r="AI93" s="168"/>
      <c r="AJ93" s="168"/>
      <c r="AK93" s="168"/>
      <c r="AL93" s="168"/>
      <c r="AM93" s="168"/>
      <c r="AN93" s="168">
        <f>AN87+AN91</f>
        <v>0</v>
      </c>
      <c r="AO93" s="168"/>
      <c r="AP93" s="168"/>
      <c r="AQ93" s="29"/>
    </row>
    <row r="94" spans="1:76" s="1" customFormat="1" ht="7.05" customHeight="1" x14ac:dyDescent="0.3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3"/>
    </row>
  </sheetData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tavební náklady'!C2" tooltip="SO 01 - Stavební náklady" display="/"/>
    <hyperlink ref="A89" location="'SO 02 - Technologie hraze...'!C2" tooltip="SO 02 - Technologie hraze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8"/>
  <sheetViews>
    <sheetView showGridLines="0" workbookViewId="0">
      <pane ySplit="1" topLeftCell="A151" activePane="bottomLeft" state="frozen"/>
      <selection pane="bottomLeft" activeCell="L149" sqref="L149:M149"/>
    </sheetView>
  </sheetViews>
  <sheetFormatPr defaultRowHeight="12" x14ac:dyDescent="0.3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5703125" customWidth="1"/>
    <col min="19" max="19" width="8.140625" customWidth="1"/>
    <col min="20" max="20" width="29.5703125" hidden="1" customWidth="1"/>
    <col min="21" max="21" width="16.42578125" hidden="1" customWidth="1"/>
    <col min="22" max="22" width="12.42578125" hidden="1" customWidth="1"/>
    <col min="23" max="23" width="16.425781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42578125" hidden="1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550</v>
      </c>
      <c r="G1" s="149"/>
      <c r="H1" s="205" t="s">
        <v>551</v>
      </c>
      <c r="I1" s="205"/>
      <c r="J1" s="205"/>
      <c r="K1" s="205"/>
      <c r="L1" s="149" t="s">
        <v>552</v>
      </c>
      <c r="M1" s="151"/>
      <c r="N1" s="151"/>
      <c r="O1" s="152" t="s">
        <v>85</v>
      </c>
      <c r="P1" s="151"/>
      <c r="Q1" s="151"/>
      <c r="R1" s="151"/>
      <c r="S1" s="149" t="s">
        <v>553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7.049999999999997" customHeight="1" x14ac:dyDescent="0.3">
      <c r="C2" s="186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55" t="s">
        <v>6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3" t="s">
        <v>77</v>
      </c>
    </row>
    <row r="3" spans="1:66" ht="7.0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86</v>
      </c>
    </row>
    <row r="4" spans="1:66" ht="37.049999999999997" customHeight="1" x14ac:dyDescent="0.3">
      <c r="B4" s="17"/>
      <c r="C4" s="180" t="s">
        <v>87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9"/>
      <c r="T4" s="20" t="s">
        <v>10</v>
      </c>
      <c r="AT4" s="13" t="s">
        <v>4</v>
      </c>
    </row>
    <row r="5" spans="1:66" ht="7.0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13</v>
      </c>
      <c r="E6" s="18"/>
      <c r="F6" s="197" t="str">
        <f>'Rekapitulace stavby'!K6</f>
        <v xml:space="preserve">Stavební úpravy stáje na VBS 236 U.M. 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8"/>
      <c r="R6" s="19"/>
    </row>
    <row r="7" spans="1:66" s="1" customFormat="1" ht="32.85" customHeight="1" x14ac:dyDescent="0.3">
      <c r="B7" s="27"/>
      <c r="C7" s="28"/>
      <c r="D7" s="23" t="s">
        <v>88</v>
      </c>
      <c r="E7" s="28"/>
      <c r="F7" s="223" t="s">
        <v>89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8"/>
      <c r="R7" s="29"/>
    </row>
    <row r="8" spans="1:66" s="1" customFormat="1" ht="14.55" customHeight="1" x14ac:dyDescent="0.3">
      <c r="B8" s="27"/>
      <c r="C8" s="28"/>
      <c r="D8" s="24" t="s">
        <v>15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16</v>
      </c>
      <c r="N8" s="28"/>
      <c r="O8" s="22" t="s">
        <v>3</v>
      </c>
      <c r="P8" s="28"/>
      <c r="Q8" s="28"/>
      <c r="R8" s="29"/>
    </row>
    <row r="9" spans="1:66" s="1" customFormat="1" ht="14.55" customHeight="1" x14ac:dyDescent="0.3">
      <c r="B9" s="27"/>
      <c r="C9" s="28"/>
      <c r="D9" s="24" t="s">
        <v>18</v>
      </c>
      <c r="E9" s="28"/>
      <c r="F9" s="22" t="s">
        <v>19</v>
      </c>
      <c r="G9" s="28"/>
      <c r="H9" s="28"/>
      <c r="I9" s="28"/>
      <c r="J9" s="28"/>
      <c r="K9" s="28"/>
      <c r="L9" s="28"/>
      <c r="M9" s="24" t="s">
        <v>20</v>
      </c>
      <c r="N9" s="28"/>
      <c r="O9" s="198"/>
      <c r="P9" s="159"/>
      <c r="Q9" s="28"/>
      <c r="R9" s="29"/>
    </row>
    <row r="10" spans="1:66" s="1" customFormat="1" ht="10.95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5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88" t="str">
        <f>IF('Rekapitulace stavby'!AN10="","",'Rekapitulace stavby'!AN10)</f>
        <v/>
      </c>
      <c r="P11" s="159"/>
      <c r="Q11" s="28"/>
      <c r="R11" s="29"/>
    </row>
    <row r="12" spans="1:66" s="1" customFormat="1" ht="18" customHeight="1" x14ac:dyDescent="0.3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25</v>
      </c>
      <c r="N12" s="28"/>
      <c r="O12" s="188" t="str">
        <f>IF('Rekapitulace stavby'!AN11="","",'Rekapitulace stavby'!AN11)</f>
        <v/>
      </c>
      <c r="P12" s="159"/>
      <c r="Q12" s="28"/>
      <c r="R12" s="29"/>
    </row>
    <row r="13" spans="1:66" s="1" customFormat="1" ht="7.0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55" customHeight="1" x14ac:dyDescent="0.3">
      <c r="B14" s="27"/>
      <c r="C14" s="28"/>
      <c r="D14" s="24" t="s">
        <v>26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88" t="str">
        <f>IF('Rekapitulace stavby'!AN13="","",'Rekapitulace stavby'!AN13)</f>
        <v/>
      </c>
      <c r="P14" s="159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25</v>
      </c>
      <c r="N15" s="28"/>
      <c r="O15" s="188" t="str">
        <f>IF('Rekapitulace stavby'!AN14="","",'Rekapitulace stavby'!AN14)</f>
        <v/>
      </c>
      <c r="P15" s="159"/>
      <c r="Q15" s="28"/>
      <c r="R15" s="29"/>
    </row>
    <row r="16" spans="1:66" s="1" customFormat="1" ht="7.0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55" customHeight="1" x14ac:dyDescent="0.3">
      <c r="B17" s="27"/>
      <c r="C17" s="28"/>
      <c r="D17" s="24" t="s">
        <v>27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88" t="str">
        <f>IF('Rekapitulace stavby'!AN16="","",'Rekapitulace stavby'!AN16)</f>
        <v/>
      </c>
      <c r="P17" s="159"/>
      <c r="Q17" s="28"/>
      <c r="R17" s="29"/>
    </row>
    <row r="18" spans="2:18" s="1" customFormat="1" ht="18" customHeight="1" x14ac:dyDescent="0.3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25</v>
      </c>
      <c r="N18" s="28"/>
      <c r="O18" s="188" t="str">
        <f>IF('Rekapitulace stavby'!AN17="","",'Rekapitulace stavby'!AN17)</f>
        <v/>
      </c>
      <c r="P18" s="159"/>
      <c r="Q18" s="28"/>
      <c r="R18" s="29"/>
    </row>
    <row r="19" spans="2:18" s="1" customFormat="1" ht="7.0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55" customHeight="1" x14ac:dyDescent="0.3">
      <c r="B20" s="27"/>
      <c r="C20" s="28"/>
      <c r="D20" s="24" t="s">
        <v>29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88" t="s">
        <v>3</v>
      </c>
      <c r="P20" s="159"/>
      <c r="Q20" s="28"/>
      <c r="R20" s="29"/>
    </row>
    <row r="21" spans="2:18" s="1" customFormat="1" ht="18" customHeight="1" x14ac:dyDescent="0.3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25</v>
      </c>
      <c r="N21" s="28"/>
      <c r="O21" s="188" t="s">
        <v>3</v>
      </c>
      <c r="P21" s="159"/>
      <c r="Q21" s="28"/>
      <c r="R21" s="29"/>
    </row>
    <row r="22" spans="2:18" s="1" customFormat="1" ht="7.0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55" customHeight="1" x14ac:dyDescent="0.3">
      <c r="B23" s="27"/>
      <c r="C23" s="28"/>
      <c r="D23" s="24" t="s">
        <v>30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90" t="s">
        <v>3</v>
      </c>
      <c r="F24" s="159"/>
      <c r="G24" s="159"/>
      <c r="H24" s="159"/>
      <c r="I24" s="159"/>
      <c r="J24" s="159"/>
      <c r="K24" s="159"/>
      <c r="L24" s="159"/>
      <c r="M24" s="28"/>
      <c r="N24" s="28"/>
      <c r="O24" s="28"/>
      <c r="P24" s="28"/>
      <c r="Q24" s="28"/>
      <c r="R24" s="29"/>
    </row>
    <row r="25" spans="2:18" s="1" customFormat="1" ht="7.0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7.0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55" customHeight="1" x14ac:dyDescent="0.3">
      <c r="B27" s="27"/>
      <c r="C27" s="28"/>
      <c r="D27" s="96" t="s">
        <v>90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59"/>
      <c r="O27" s="159"/>
      <c r="P27" s="159"/>
      <c r="Q27" s="28"/>
      <c r="R27" s="29"/>
    </row>
    <row r="28" spans="2:18" s="1" customFormat="1" ht="14.55" customHeight="1" x14ac:dyDescent="0.3">
      <c r="B28" s="27"/>
      <c r="C28" s="28"/>
      <c r="D28" s="26" t="s">
        <v>91</v>
      </c>
      <c r="E28" s="28"/>
      <c r="F28" s="28"/>
      <c r="G28" s="28"/>
      <c r="H28" s="28"/>
      <c r="I28" s="28"/>
      <c r="J28" s="28"/>
      <c r="K28" s="28"/>
      <c r="L28" s="28"/>
      <c r="M28" s="164">
        <f>N106</f>
        <v>0</v>
      </c>
      <c r="N28" s="159"/>
      <c r="O28" s="159"/>
      <c r="P28" s="159"/>
      <c r="Q28" s="28"/>
      <c r="R28" s="29"/>
    </row>
    <row r="29" spans="2:18" s="1" customFormat="1" ht="7.0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33</v>
      </c>
      <c r="E30" s="28"/>
      <c r="F30" s="28"/>
      <c r="G30" s="28"/>
      <c r="H30" s="28"/>
      <c r="I30" s="28"/>
      <c r="J30" s="28"/>
      <c r="K30" s="28"/>
      <c r="L30" s="28"/>
      <c r="M30" s="222">
        <f>ROUND(M27+M28,2)</f>
        <v>0</v>
      </c>
      <c r="N30" s="159"/>
      <c r="O30" s="159"/>
      <c r="P30" s="159"/>
      <c r="Q30" s="28"/>
      <c r="R30" s="29"/>
    </row>
    <row r="31" spans="2:18" s="1" customFormat="1" ht="7.0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55" customHeight="1" x14ac:dyDescent="0.3">
      <c r="B32" s="27"/>
      <c r="C32" s="28"/>
      <c r="D32" s="34" t="s">
        <v>34</v>
      </c>
      <c r="E32" s="34" t="s">
        <v>35</v>
      </c>
      <c r="F32" s="35">
        <v>0.21</v>
      </c>
      <c r="G32" s="98" t="s">
        <v>36</v>
      </c>
      <c r="H32" s="220">
        <f>ROUND((SUM(BE106:BE107)+SUM(BE125:BE207)), 2)</f>
        <v>0</v>
      </c>
      <c r="I32" s="159"/>
      <c r="J32" s="159"/>
      <c r="K32" s="28"/>
      <c r="L32" s="28"/>
      <c r="M32" s="220">
        <f>ROUND(ROUND((SUM(BE106:BE107)+SUM(BE125:BE207)), 2)*F32, 2)</f>
        <v>0</v>
      </c>
      <c r="N32" s="159"/>
      <c r="O32" s="159"/>
      <c r="P32" s="159"/>
      <c r="Q32" s="28"/>
      <c r="R32" s="29"/>
    </row>
    <row r="33" spans="2:18" s="1" customFormat="1" ht="14.55" customHeight="1" x14ac:dyDescent="0.3">
      <c r="B33" s="27"/>
      <c r="C33" s="28"/>
      <c r="D33" s="28"/>
      <c r="E33" s="34" t="s">
        <v>37</v>
      </c>
      <c r="F33" s="35">
        <v>0.15</v>
      </c>
      <c r="G33" s="98" t="s">
        <v>36</v>
      </c>
      <c r="H33" s="220">
        <f>ROUND((SUM(BF106:BF107)+SUM(BF125:BF207)), 2)</f>
        <v>0</v>
      </c>
      <c r="I33" s="159"/>
      <c r="J33" s="159"/>
      <c r="K33" s="28"/>
      <c r="L33" s="28"/>
      <c r="M33" s="220">
        <f>ROUND(ROUND((SUM(BF106:BF107)+SUM(BF125:BF207)), 2)*F33, 2)</f>
        <v>0</v>
      </c>
      <c r="N33" s="159"/>
      <c r="O33" s="159"/>
      <c r="P33" s="159"/>
      <c r="Q33" s="28"/>
      <c r="R33" s="29"/>
    </row>
    <row r="34" spans="2:18" s="1" customFormat="1" ht="14.55" hidden="1" customHeight="1" x14ac:dyDescent="0.3">
      <c r="B34" s="27"/>
      <c r="C34" s="28"/>
      <c r="D34" s="28"/>
      <c r="E34" s="34" t="s">
        <v>38</v>
      </c>
      <c r="F34" s="35">
        <v>0.21</v>
      </c>
      <c r="G34" s="98" t="s">
        <v>36</v>
      </c>
      <c r="H34" s="220">
        <f>ROUND((SUM(BG106:BG107)+SUM(BG125:BG207)), 2)</f>
        <v>0</v>
      </c>
      <c r="I34" s="159"/>
      <c r="J34" s="159"/>
      <c r="K34" s="28"/>
      <c r="L34" s="28"/>
      <c r="M34" s="220">
        <v>0</v>
      </c>
      <c r="N34" s="159"/>
      <c r="O34" s="159"/>
      <c r="P34" s="159"/>
      <c r="Q34" s="28"/>
      <c r="R34" s="29"/>
    </row>
    <row r="35" spans="2:18" s="1" customFormat="1" ht="14.55" hidden="1" customHeight="1" x14ac:dyDescent="0.3">
      <c r="B35" s="27"/>
      <c r="C35" s="28"/>
      <c r="D35" s="28"/>
      <c r="E35" s="34" t="s">
        <v>39</v>
      </c>
      <c r="F35" s="35">
        <v>0.15</v>
      </c>
      <c r="G35" s="98" t="s">
        <v>36</v>
      </c>
      <c r="H35" s="220">
        <f>ROUND((SUM(BH106:BH107)+SUM(BH125:BH207)), 2)</f>
        <v>0</v>
      </c>
      <c r="I35" s="159"/>
      <c r="J35" s="159"/>
      <c r="K35" s="28"/>
      <c r="L35" s="28"/>
      <c r="M35" s="220">
        <v>0</v>
      </c>
      <c r="N35" s="159"/>
      <c r="O35" s="159"/>
      <c r="P35" s="159"/>
      <c r="Q35" s="28"/>
      <c r="R35" s="29"/>
    </row>
    <row r="36" spans="2:18" s="1" customFormat="1" ht="14.55" hidden="1" customHeight="1" x14ac:dyDescent="0.3">
      <c r="B36" s="27"/>
      <c r="C36" s="28"/>
      <c r="D36" s="28"/>
      <c r="E36" s="34" t="s">
        <v>40</v>
      </c>
      <c r="F36" s="35">
        <v>0</v>
      </c>
      <c r="G36" s="98" t="s">
        <v>36</v>
      </c>
      <c r="H36" s="220">
        <f>ROUND((SUM(BI106:BI107)+SUM(BI125:BI207)), 2)</f>
        <v>0</v>
      </c>
      <c r="I36" s="159"/>
      <c r="J36" s="159"/>
      <c r="K36" s="28"/>
      <c r="L36" s="28"/>
      <c r="M36" s="220">
        <v>0</v>
      </c>
      <c r="N36" s="159"/>
      <c r="O36" s="159"/>
      <c r="P36" s="159"/>
      <c r="Q36" s="28"/>
      <c r="R36" s="29"/>
    </row>
    <row r="37" spans="2:18" s="1" customFormat="1" ht="7.0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41</v>
      </c>
      <c r="E38" s="67"/>
      <c r="F38" s="67"/>
      <c r="G38" s="100" t="s">
        <v>42</v>
      </c>
      <c r="H38" s="101" t="s">
        <v>43</v>
      </c>
      <c r="I38" s="67"/>
      <c r="J38" s="67"/>
      <c r="K38" s="67"/>
      <c r="L38" s="221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5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5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 x14ac:dyDescent="0.3">
      <c r="B50" s="27"/>
      <c r="C50" s="28"/>
      <c r="D50" s="42" t="s">
        <v>44</v>
      </c>
      <c r="E50" s="43"/>
      <c r="F50" s="43"/>
      <c r="G50" s="43"/>
      <c r="H50" s="44"/>
      <c r="I50" s="28"/>
      <c r="J50" s="42" t="s">
        <v>45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4.4" x14ac:dyDescent="0.3">
      <c r="B59" s="27"/>
      <c r="C59" s="28"/>
      <c r="D59" s="47" t="s">
        <v>46</v>
      </c>
      <c r="E59" s="48"/>
      <c r="F59" s="48"/>
      <c r="G59" s="49" t="s">
        <v>47</v>
      </c>
      <c r="H59" s="50"/>
      <c r="I59" s="28"/>
      <c r="J59" s="47" t="s">
        <v>46</v>
      </c>
      <c r="K59" s="48"/>
      <c r="L59" s="48"/>
      <c r="M59" s="48"/>
      <c r="N59" s="49" t="s">
        <v>47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 x14ac:dyDescent="0.3">
      <c r="B61" s="27"/>
      <c r="C61" s="28"/>
      <c r="D61" s="42" t="s">
        <v>48</v>
      </c>
      <c r="E61" s="43"/>
      <c r="F61" s="43"/>
      <c r="G61" s="43"/>
      <c r="H61" s="44"/>
      <c r="I61" s="28"/>
      <c r="J61" s="42" t="s">
        <v>49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4.4" x14ac:dyDescent="0.3">
      <c r="B70" s="27"/>
      <c r="C70" s="28"/>
      <c r="D70" s="47" t="s">
        <v>46</v>
      </c>
      <c r="E70" s="48"/>
      <c r="F70" s="48"/>
      <c r="G70" s="49" t="s">
        <v>47</v>
      </c>
      <c r="H70" s="50"/>
      <c r="I70" s="28"/>
      <c r="J70" s="47" t="s">
        <v>46</v>
      </c>
      <c r="K70" s="48"/>
      <c r="L70" s="48"/>
      <c r="M70" s="48"/>
      <c r="N70" s="49" t="s">
        <v>47</v>
      </c>
      <c r="O70" s="48"/>
      <c r="P70" s="50"/>
      <c r="Q70" s="28"/>
      <c r="R70" s="29"/>
    </row>
    <row r="71" spans="2:18" s="1" customFormat="1" ht="14.5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7.0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7.049999999999997" customHeight="1" x14ac:dyDescent="0.3">
      <c r="B76" s="27"/>
      <c r="C76" s="180" t="s">
        <v>92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29"/>
    </row>
    <row r="77" spans="2:18" s="1" customFormat="1" ht="7.0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13</v>
      </c>
      <c r="D78" s="28"/>
      <c r="E78" s="28"/>
      <c r="F78" s="197" t="str">
        <f>F6</f>
        <v xml:space="preserve">Stavební úpravy stáje na VBS 236 U.M. 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28"/>
      <c r="R78" s="29"/>
    </row>
    <row r="79" spans="2:18" s="1" customFormat="1" ht="37.049999999999997" customHeight="1" x14ac:dyDescent="0.3">
      <c r="B79" s="27"/>
      <c r="C79" s="61" t="s">
        <v>88</v>
      </c>
      <c r="D79" s="28"/>
      <c r="E79" s="28"/>
      <c r="F79" s="181" t="str">
        <f>F7</f>
        <v>SO 01 - Stavební náklady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28"/>
      <c r="R79" s="29"/>
    </row>
    <row r="80" spans="2:18" s="1" customFormat="1" ht="7.0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18</v>
      </c>
      <c r="D81" s="28"/>
      <c r="E81" s="28"/>
      <c r="F81" s="22" t="str">
        <f>F9</f>
        <v xml:space="preserve"> </v>
      </c>
      <c r="G81" s="28"/>
      <c r="H81" s="28"/>
      <c r="I81" s="28"/>
      <c r="J81" s="28"/>
      <c r="K81" s="24" t="s">
        <v>20</v>
      </c>
      <c r="L81" s="28"/>
      <c r="M81" s="198" t="str">
        <f>IF(O9="","",O9)</f>
        <v/>
      </c>
      <c r="N81" s="159"/>
      <c r="O81" s="159"/>
      <c r="P81" s="159"/>
      <c r="Q81" s="28"/>
      <c r="R81" s="29"/>
    </row>
    <row r="82" spans="2:47" s="1" customFormat="1" ht="7.0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3.2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27</v>
      </c>
      <c r="L83" s="28"/>
      <c r="M83" s="188" t="str">
        <f>E18</f>
        <v xml:space="preserve"> </v>
      </c>
      <c r="N83" s="159"/>
      <c r="O83" s="159"/>
      <c r="P83" s="159"/>
      <c r="Q83" s="159"/>
      <c r="R83" s="29"/>
    </row>
    <row r="84" spans="2:47" s="1" customFormat="1" ht="14.55" customHeight="1" x14ac:dyDescent="0.3">
      <c r="B84" s="27"/>
      <c r="C84" s="24" t="s">
        <v>26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29</v>
      </c>
      <c r="L84" s="28"/>
      <c r="M84" s="188">
        <f>E21</f>
        <v>0</v>
      </c>
      <c r="N84" s="159"/>
      <c r="O84" s="159"/>
      <c r="P84" s="159"/>
      <c r="Q84" s="159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9" t="s">
        <v>93</v>
      </c>
      <c r="D86" s="217"/>
      <c r="E86" s="217"/>
      <c r="F86" s="217"/>
      <c r="G86" s="217"/>
      <c r="H86" s="95"/>
      <c r="I86" s="95"/>
      <c r="J86" s="95"/>
      <c r="K86" s="95"/>
      <c r="L86" s="95"/>
      <c r="M86" s="95"/>
      <c r="N86" s="219" t="s">
        <v>94</v>
      </c>
      <c r="O86" s="159"/>
      <c r="P86" s="159"/>
      <c r="Q86" s="159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95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8">
        <f>N125</f>
        <v>0</v>
      </c>
      <c r="O88" s="159"/>
      <c r="P88" s="159"/>
      <c r="Q88" s="159"/>
      <c r="R88" s="29"/>
      <c r="AU88" s="13" t="s">
        <v>96</v>
      </c>
    </row>
    <row r="89" spans="2:47" s="6" customFormat="1" ht="25.05" customHeight="1" x14ac:dyDescent="0.3">
      <c r="B89" s="103"/>
      <c r="C89" s="104"/>
      <c r="D89" s="105" t="s">
        <v>97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N126</f>
        <v>0</v>
      </c>
      <c r="O89" s="218"/>
      <c r="P89" s="218"/>
      <c r="Q89" s="218"/>
      <c r="R89" s="106"/>
    </row>
    <row r="90" spans="2:47" s="7" customFormat="1" ht="19.95" customHeight="1" x14ac:dyDescent="0.3">
      <c r="B90" s="107"/>
      <c r="C90" s="108"/>
      <c r="D90" s="109" t="s">
        <v>98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3">
        <f>N127</f>
        <v>0</v>
      </c>
      <c r="O90" s="204"/>
      <c r="P90" s="204"/>
      <c r="Q90" s="204"/>
      <c r="R90" s="110"/>
    </row>
    <row r="91" spans="2:47" s="7" customFormat="1" ht="19.95" customHeight="1" x14ac:dyDescent="0.3">
      <c r="B91" s="107"/>
      <c r="C91" s="108"/>
      <c r="D91" s="109" t="s">
        <v>99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3">
        <f>N130</f>
        <v>0</v>
      </c>
      <c r="O91" s="204"/>
      <c r="P91" s="204"/>
      <c r="Q91" s="204"/>
      <c r="R91" s="110"/>
    </row>
    <row r="92" spans="2:47" s="7" customFormat="1" ht="19.95" customHeight="1" x14ac:dyDescent="0.3">
      <c r="B92" s="107"/>
      <c r="C92" s="108"/>
      <c r="D92" s="109" t="s">
        <v>100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03">
        <f>N137</f>
        <v>0</v>
      </c>
      <c r="O92" s="204"/>
      <c r="P92" s="204"/>
      <c r="Q92" s="204"/>
      <c r="R92" s="110"/>
    </row>
    <row r="93" spans="2:47" s="7" customFormat="1" ht="19.95" customHeight="1" x14ac:dyDescent="0.3">
      <c r="B93" s="107"/>
      <c r="C93" s="108"/>
      <c r="D93" s="109" t="s">
        <v>101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3">
        <f>N147</f>
        <v>0</v>
      </c>
      <c r="O93" s="204"/>
      <c r="P93" s="204"/>
      <c r="Q93" s="204"/>
      <c r="R93" s="110"/>
    </row>
    <row r="94" spans="2:47" s="7" customFormat="1" ht="19.95" customHeight="1" x14ac:dyDescent="0.3">
      <c r="B94" s="107"/>
      <c r="C94" s="108"/>
      <c r="D94" s="109" t="s">
        <v>102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3">
        <f>N156</f>
        <v>0</v>
      </c>
      <c r="O94" s="204"/>
      <c r="P94" s="204"/>
      <c r="Q94" s="204"/>
      <c r="R94" s="110"/>
    </row>
    <row r="95" spans="2:47" s="7" customFormat="1" ht="19.95" customHeight="1" x14ac:dyDescent="0.3">
      <c r="B95" s="107"/>
      <c r="C95" s="108"/>
      <c r="D95" s="109" t="s">
        <v>103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03">
        <f>N165</f>
        <v>0</v>
      </c>
      <c r="O95" s="204"/>
      <c r="P95" s="204"/>
      <c r="Q95" s="204"/>
      <c r="R95" s="110"/>
    </row>
    <row r="96" spans="2:47" s="7" customFormat="1" ht="19.95" customHeight="1" x14ac:dyDescent="0.3">
      <c r="B96" s="107"/>
      <c r="C96" s="108"/>
      <c r="D96" s="109" t="s">
        <v>104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03">
        <f>N168</f>
        <v>0</v>
      </c>
      <c r="O96" s="204"/>
      <c r="P96" s="204"/>
      <c r="Q96" s="204"/>
      <c r="R96" s="110"/>
    </row>
    <row r="97" spans="2:21" s="6" customFormat="1" ht="25.05" customHeight="1" x14ac:dyDescent="0.3">
      <c r="B97" s="103"/>
      <c r="C97" s="104"/>
      <c r="D97" s="105" t="s">
        <v>105</v>
      </c>
      <c r="E97" s="104"/>
      <c r="F97" s="104"/>
      <c r="G97" s="104"/>
      <c r="H97" s="104"/>
      <c r="I97" s="104"/>
      <c r="J97" s="104"/>
      <c r="K97" s="104"/>
      <c r="L97" s="104"/>
      <c r="M97" s="104"/>
      <c r="N97" s="209">
        <f>N170</f>
        <v>0</v>
      </c>
      <c r="O97" s="218"/>
      <c r="P97" s="218"/>
      <c r="Q97" s="218"/>
      <c r="R97" s="106"/>
    </row>
    <row r="98" spans="2:21" s="7" customFormat="1" ht="19.95" customHeight="1" x14ac:dyDescent="0.3">
      <c r="B98" s="107"/>
      <c r="C98" s="108"/>
      <c r="D98" s="109" t="s">
        <v>106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03">
        <f>N171</f>
        <v>0</v>
      </c>
      <c r="O98" s="204"/>
      <c r="P98" s="204"/>
      <c r="Q98" s="204"/>
      <c r="R98" s="110"/>
    </row>
    <row r="99" spans="2:21" s="7" customFormat="1" ht="19.95" customHeight="1" x14ac:dyDescent="0.3">
      <c r="B99" s="107"/>
      <c r="C99" s="108"/>
      <c r="D99" s="109" t="s">
        <v>107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03">
        <f>N177</f>
        <v>0</v>
      </c>
      <c r="O99" s="204"/>
      <c r="P99" s="204"/>
      <c r="Q99" s="204"/>
      <c r="R99" s="110"/>
    </row>
    <row r="100" spans="2:21" s="7" customFormat="1" ht="19.95" customHeight="1" x14ac:dyDescent="0.3">
      <c r="B100" s="107"/>
      <c r="C100" s="108"/>
      <c r="D100" s="109" t="s">
        <v>108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03">
        <f>N185</f>
        <v>0</v>
      </c>
      <c r="O100" s="204"/>
      <c r="P100" s="204"/>
      <c r="Q100" s="204"/>
      <c r="R100" s="110"/>
    </row>
    <row r="101" spans="2:21" s="7" customFormat="1" ht="19.95" customHeight="1" x14ac:dyDescent="0.3">
      <c r="B101" s="107"/>
      <c r="C101" s="108"/>
      <c r="D101" s="109" t="s">
        <v>109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03">
        <f>N191</f>
        <v>0</v>
      </c>
      <c r="O101" s="204"/>
      <c r="P101" s="204"/>
      <c r="Q101" s="204"/>
      <c r="R101" s="110"/>
    </row>
    <row r="102" spans="2:21" s="7" customFormat="1" ht="19.95" customHeight="1" x14ac:dyDescent="0.3">
      <c r="B102" s="107"/>
      <c r="C102" s="108"/>
      <c r="D102" s="109" t="s">
        <v>110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03">
        <f>N200</f>
        <v>0</v>
      </c>
      <c r="O102" s="204"/>
      <c r="P102" s="204"/>
      <c r="Q102" s="204"/>
      <c r="R102" s="110"/>
    </row>
    <row r="103" spans="2:21" s="7" customFormat="1" ht="19.95" customHeight="1" x14ac:dyDescent="0.3">
      <c r="B103" s="107"/>
      <c r="C103" s="108"/>
      <c r="D103" s="109" t="s">
        <v>111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203">
        <f>N204</f>
        <v>0</v>
      </c>
      <c r="O103" s="204"/>
      <c r="P103" s="204"/>
      <c r="Q103" s="204"/>
      <c r="R103" s="110"/>
    </row>
    <row r="104" spans="2:21" s="7" customFormat="1" ht="19.95" customHeight="1" x14ac:dyDescent="0.3">
      <c r="B104" s="107"/>
      <c r="C104" s="108"/>
      <c r="D104" s="109" t="s">
        <v>112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03">
        <f>N206</f>
        <v>0</v>
      </c>
      <c r="O104" s="204"/>
      <c r="P104" s="204"/>
      <c r="Q104" s="204"/>
      <c r="R104" s="110"/>
    </row>
    <row r="105" spans="2:21" s="1" customFormat="1" ht="21.75" customHeight="1" x14ac:dyDescent="0.3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21" s="1" customFormat="1" ht="29.25" customHeight="1" x14ac:dyDescent="0.3">
      <c r="B106" s="27"/>
      <c r="C106" s="102" t="s">
        <v>113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16">
        <v>0</v>
      </c>
      <c r="O106" s="159"/>
      <c r="P106" s="159"/>
      <c r="Q106" s="159"/>
      <c r="R106" s="29"/>
      <c r="T106" s="111"/>
      <c r="U106" s="112" t="s">
        <v>34</v>
      </c>
    </row>
    <row r="107" spans="2:21" s="1" customFormat="1" ht="18" customHeight="1" x14ac:dyDescent="0.3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21" s="1" customFormat="1" ht="29.25" customHeight="1" x14ac:dyDescent="0.3">
      <c r="B108" s="27"/>
      <c r="C108" s="94" t="s">
        <v>84</v>
      </c>
      <c r="D108" s="95"/>
      <c r="E108" s="95"/>
      <c r="F108" s="95"/>
      <c r="G108" s="95"/>
      <c r="H108" s="95"/>
      <c r="I108" s="95"/>
      <c r="J108" s="95"/>
      <c r="K108" s="95"/>
      <c r="L108" s="168">
        <f>ROUND(SUM(N88+N106),2)</f>
        <v>0</v>
      </c>
      <c r="M108" s="217"/>
      <c r="N108" s="217"/>
      <c r="O108" s="217"/>
      <c r="P108" s="217"/>
      <c r="Q108" s="217"/>
      <c r="R108" s="29"/>
    </row>
    <row r="109" spans="2:21" s="1" customFormat="1" ht="7.05" customHeight="1" x14ac:dyDescent="0.3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/>
    </row>
    <row r="113" spans="2:65" s="1" customFormat="1" ht="7.05" customHeight="1" x14ac:dyDescent="0.3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6"/>
    </row>
    <row r="114" spans="2:65" s="1" customFormat="1" ht="37.049999999999997" customHeight="1" x14ac:dyDescent="0.3">
      <c r="B114" s="27"/>
      <c r="C114" s="180" t="s">
        <v>114</v>
      </c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29"/>
    </row>
    <row r="115" spans="2:65" s="1" customFormat="1" ht="7.05" customHeight="1" x14ac:dyDescent="0.3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</row>
    <row r="116" spans="2:65" s="1" customFormat="1" ht="30" customHeight="1" x14ac:dyDescent="0.3">
      <c r="B116" s="27"/>
      <c r="C116" s="24" t="s">
        <v>13</v>
      </c>
      <c r="D116" s="28"/>
      <c r="E116" s="28"/>
      <c r="F116" s="197" t="str">
        <f>F6</f>
        <v xml:space="preserve">Stavební úpravy stáje na VBS 236 U.M. 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28"/>
      <c r="R116" s="29"/>
    </row>
    <row r="117" spans="2:65" s="1" customFormat="1" ht="37.049999999999997" customHeight="1" x14ac:dyDescent="0.3">
      <c r="B117" s="27"/>
      <c r="C117" s="61" t="s">
        <v>88</v>
      </c>
      <c r="D117" s="28"/>
      <c r="E117" s="28"/>
      <c r="F117" s="181" t="str">
        <f>F7</f>
        <v>SO 01 - Stavební náklady</v>
      </c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28"/>
      <c r="R117" s="29"/>
    </row>
    <row r="118" spans="2:65" s="1" customFormat="1" ht="7.05" customHeight="1" x14ac:dyDescent="0.3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</row>
    <row r="119" spans="2:65" s="1" customFormat="1" ht="18" customHeight="1" x14ac:dyDescent="0.3">
      <c r="B119" s="27"/>
      <c r="C119" s="24" t="s">
        <v>18</v>
      </c>
      <c r="D119" s="28"/>
      <c r="E119" s="28"/>
      <c r="F119" s="22" t="str">
        <f>F9</f>
        <v xml:space="preserve"> </v>
      </c>
      <c r="G119" s="28"/>
      <c r="H119" s="28"/>
      <c r="I119" s="28"/>
      <c r="J119" s="28"/>
      <c r="K119" s="24" t="s">
        <v>20</v>
      </c>
      <c r="L119" s="28"/>
      <c r="M119" s="198" t="str">
        <f>IF(O9="","",O9)</f>
        <v/>
      </c>
      <c r="N119" s="159"/>
      <c r="O119" s="159"/>
      <c r="P119" s="159"/>
      <c r="Q119" s="28"/>
      <c r="R119" s="29"/>
    </row>
    <row r="120" spans="2:65" s="1" customFormat="1" ht="7.05" customHeight="1" x14ac:dyDescent="0.3"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9"/>
    </row>
    <row r="121" spans="2:65" s="1" customFormat="1" ht="13.2" x14ac:dyDescent="0.3">
      <c r="B121" s="27"/>
      <c r="C121" s="24" t="s">
        <v>23</v>
      </c>
      <c r="D121" s="28"/>
      <c r="E121" s="28"/>
      <c r="F121" s="22" t="str">
        <f>E12</f>
        <v xml:space="preserve"> </v>
      </c>
      <c r="G121" s="28"/>
      <c r="H121" s="28"/>
      <c r="I121" s="28"/>
      <c r="J121" s="28"/>
      <c r="K121" s="24" t="s">
        <v>27</v>
      </c>
      <c r="L121" s="28"/>
      <c r="M121" s="188" t="str">
        <f>E18</f>
        <v xml:space="preserve"> </v>
      </c>
      <c r="N121" s="159"/>
      <c r="O121" s="159"/>
      <c r="P121" s="159"/>
      <c r="Q121" s="159"/>
      <c r="R121" s="29"/>
    </row>
    <row r="122" spans="2:65" s="1" customFormat="1" ht="14.55" customHeight="1" x14ac:dyDescent="0.3">
      <c r="B122" s="27"/>
      <c r="C122" s="24" t="s">
        <v>26</v>
      </c>
      <c r="D122" s="28"/>
      <c r="E122" s="28"/>
      <c r="F122" s="22" t="str">
        <f>IF(E15="","",E15)</f>
        <v xml:space="preserve"> </v>
      </c>
      <c r="G122" s="28"/>
      <c r="H122" s="28"/>
      <c r="I122" s="28"/>
      <c r="J122" s="28"/>
      <c r="K122" s="24" t="s">
        <v>29</v>
      </c>
      <c r="L122" s="28"/>
      <c r="M122" s="188">
        <f>E21</f>
        <v>0</v>
      </c>
      <c r="N122" s="159"/>
      <c r="O122" s="159"/>
      <c r="P122" s="159"/>
      <c r="Q122" s="159"/>
      <c r="R122" s="29"/>
    </row>
    <row r="123" spans="2:65" s="1" customFormat="1" ht="10.35" customHeight="1" x14ac:dyDescent="0.3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9"/>
    </row>
    <row r="124" spans="2:65" s="8" customFormat="1" ht="29.25" customHeight="1" x14ac:dyDescent="0.3">
      <c r="B124" s="113"/>
      <c r="C124" s="114" t="s">
        <v>115</v>
      </c>
      <c r="D124" s="115" t="s">
        <v>116</v>
      </c>
      <c r="E124" s="115" t="s">
        <v>52</v>
      </c>
      <c r="F124" s="199" t="s">
        <v>117</v>
      </c>
      <c r="G124" s="200"/>
      <c r="H124" s="200"/>
      <c r="I124" s="200"/>
      <c r="J124" s="115" t="s">
        <v>118</v>
      </c>
      <c r="K124" s="115" t="s">
        <v>119</v>
      </c>
      <c r="L124" s="201" t="s">
        <v>120</v>
      </c>
      <c r="M124" s="200"/>
      <c r="N124" s="199" t="s">
        <v>94</v>
      </c>
      <c r="O124" s="200"/>
      <c r="P124" s="200"/>
      <c r="Q124" s="202"/>
      <c r="R124" s="116"/>
      <c r="T124" s="68" t="s">
        <v>121</v>
      </c>
      <c r="U124" s="69" t="s">
        <v>34</v>
      </c>
      <c r="V124" s="69" t="s">
        <v>122</v>
      </c>
      <c r="W124" s="69" t="s">
        <v>123</v>
      </c>
      <c r="X124" s="69" t="s">
        <v>124</v>
      </c>
      <c r="Y124" s="69" t="s">
        <v>125</v>
      </c>
      <c r="Z124" s="69" t="s">
        <v>126</v>
      </c>
      <c r="AA124" s="70" t="s">
        <v>127</v>
      </c>
    </row>
    <row r="125" spans="2:65" s="1" customFormat="1" ht="29.25" customHeight="1" x14ac:dyDescent="0.35">
      <c r="B125" s="27"/>
      <c r="C125" s="72" t="s">
        <v>90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06">
        <f>BK125</f>
        <v>0</v>
      </c>
      <c r="O125" s="207"/>
      <c r="P125" s="207"/>
      <c r="Q125" s="207"/>
      <c r="R125" s="29"/>
      <c r="T125" s="71"/>
      <c r="U125" s="43"/>
      <c r="V125" s="43"/>
      <c r="W125" s="117">
        <f>W126+W170</f>
        <v>8492.7962839999982</v>
      </c>
      <c r="X125" s="43"/>
      <c r="Y125" s="117">
        <f>Y126+Y170</f>
        <v>1221.0628071999997</v>
      </c>
      <c r="Z125" s="43"/>
      <c r="AA125" s="118">
        <f>AA126+AA170</f>
        <v>921.77462000000014</v>
      </c>
      <c r="AT125" s="13" t="s">
        <v>69</v>
      </c>
      <c r="AU125" s="13" t="s">
        <v>96</v>
      </c>
      <c r="BK125" s="119">
        <f>BK126+BK170</f>
        <v>0</v>
      </c>
    </row>
    <row r="126" spans="2:65" s="9" customFormat="1" ht="37.35" customHeight="1" x14ac:dyDescent="0.35">
      <c r="B126" s="120"/>
      <c r="C126" s="121"/>
      <c r="D126" s="122" t="s">
        <v>97</v>
      </c>
      <c r="E126" s="122"/>
      <c r="F126" s="122"/>
      <c r="G126" s="122"/>
      <c r="H126" s="122"/>
      <c r="I126" s="122"/>
      <c r="J126" s="122"/>
      <c r="K126" s="122"/>
      <c r="L126" s="122"/>
      <c r="M126" s="122"/>
      <c r="N126" s="208">
        <f>BK126</f>
        <v>0</v>
      </c>
      <c r="O126" s="209"/>
      <c r="P126" s="209"/>
      <c r="Q126" s="209"/>
      <c r="R126" s="123"/>
      <c r="T126" s="124"/>
      <c r="U126" s="121"/>
      <c r="V126" s="121"/>
      <c r="W126" s="125">
        <f>W127+W130+W137+W147+W156+W165+W168</f>
        <v>7300.083666999999</v>
      </c>
      <c r="X126" s="121"/>
      <c r="Y126" s="125">
        <f>Y127+Y130+Y137+Y147+Y156+Y165+Y168</f>
        <v>1193.7521127599998</v>
      </c>
      <c r="Z126" s="121"/>
      <c r="AA126" s="126">
        <f>AA127+AA130+AA137+AA147+AA156+AA165+AA168</f>
        <v>921.77462000000014</v>
      </c>
      <c r="AR126" s="127" t="s">
        <v>17</v>
      </c>
      <c r="AT126" s="128" t="s">
        <v>69</v>
      </c>
      <c r="AU126" s="128" t="s">
        <v>70</v>
      </c>
      <c r="AY126" s="127" t="s">
        <v>128</v>
      </c>
      <c r="BK126" s="129">
        <f>BK127+BK130+BK137+BK147+BK156+BK165+BK168</f>
        <v>0</v>
      </c>
    </row>
    <row r="127" spans="2:65" s="9" customFormat="1" ht="19.95" customHeight="1" x14ac:dyDescent="0.35">
      <c r="B127" s="120"/>
      <c r="C127" s="121"/>
      <c r="D127" s="130" t="s">
        <v>98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93">
        <f>BK127</f>
        <v>0</v>
      </c>
      <c r="O127" s="194"/>
      <c r="P127" s="194"/>
      <c r="Q127" s="194"/>
      <c r="R127" s="123"/>
      <c r="T127" s="124"/>
      <c r="U127" s="121"/>
      <c r="V127" s="121"/>
      <c r="W127" s="125">
        <f>SUM(W128:W129)</f>
        <v>88.367327999999986</v>
      </c>
      <c r="X127" s="121"/>
      <c r="Y127" s="125">
        <f>SUM(Y128:Y129)</f>
        <v>0</v>
      </c>
      <c r="Z127" s="121"/>
      <c r="AA127" s="126">
        <f>SUM(AA128:AA129)</f>
        <v>0</v>
      </c>
      <c r="AR127" s="127" t="s">
        <v>17</v>
      </c>
      <c r="AT127" s="128" t="s">
        <v>69</v>
      </c>
      <c r="AU127" s="128" t="s">
        <v>17</v>
      </c>
      <c r="AY127" s="127" t="s">
        <v>128</v>
      </c>
      <c r="BK127" s="129">
        <f>SUM(BK128:BK129)</f>
        <v>0</v>
      </c>
    </row>
    <row r="128" spans="2:65" s="1" customFormat="1" ht="31.5" customHeight="1" x14ac:dyDescent="0.3">
      <c r="B128" s="131"/>
      <c r="C128" s="132" t="s">
        <v>17</v>
      </c>
      <c r="D128" s="132" t="s">
        <v>129</v>
      </c>
      <c r="E128" s="133" t="s">
        <v>130</v>
      </c>
      <c r="F128" s="210" t="s">
        <v>131</v>
      </c>
      <c r="G128" s="211"/>
      <c r="H128" s="211"/>
      <c r="I128" s="211"/>
      <c r="J128" s="134" t="s">
        <v>132</v>
      </c>
      <c r="K128" s="135">
        <v>36.911999999999999</v>
      </c>
      <c r="L128" s="212"/>
      <c r="M128" s="211"/>
      <c r="N128" s="212">
        <f>ROUND(L128*K128,2)</f>
        <v>0</v>
      </c>
      <c r="O128" s="211"/>
      <c r="P128" s="211"/>
      <c r="Q128" s="211"/>
      <c r="R128" s="136"/>
      <c r="T128" s="137" t="s">
        <v>3</v>
      </c>
      <c r="U128" s="36" t="s">
        <v>35</v>
      </c>
      <c r="V128" s="138">
        <v>2.3199999999999998</v>
      </c>
      <c r="W128" s="138">
        <f>V128*K128</f>
        <v>85.635839999999988</v>
      </c>
      <c r="X128" s="138">
        <v>0</v>
      </c>
      <c r="Y128" s="138">
        <f>X128*K128</f>
        <v>0</v>
      </c>
      <c r="Z128" s="138">
        <v>0</v>
      </c>
      <c r="AA128" s="139">
        <f>Z128*K128</f>
        <v>0</v>
      </c>
      <c r="AR128" s="13" t="s">
        <v>133</v>
      </c>
      <c r="AT128" s="13" t="s">
        <v>129</v>
      </c>
      <c r="AU128" s="13" t="s">
        <v>86</v>
      </c>
      <c r="AY128" s="13" t="s">
        <v>128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13" t="s">
        <v>17</v>
      </c>
      <c r="BK128" s="140">
        <f>ROUND(L128*K128,2)</f>
        <v>0</v>
      </c>
      <c r="BL128" s="13" t="s">
        <v>133</v>
      </c>
      <c r="BM128" s="13" t="s">
        <v>134</v>
      </c>
    </row>
    <row r="129" spans="2:65" s="1" customFormat="1" ht="31.5" customHeight="1" x14ac:dyDescent="0.3">
      <c r="B129" s="131"/>
      <c r="C129" s="132" t="s">
        <v>86</v>
      </c>
      <c r="D129" s="132" t="s">
        <v>129</v>
      </c>
      <c r="E129" s="133" t="s">
        <v>135</v>
      </c>
      <c r="F129" s="210" t="s">
        <v>136</v>
      </c>
      <c r="G129" s="211"/>
      <c r="H129" s="211"/>
      <c r="I129" s="211"/>
      <c r="J129" s="134" t="s">
        <v>132</v>
      </c>
      <c r="K129" s="135">
        <v>36.911999999999999</v>
      </c>
      <c r="L129" s="212"/>
      <c r="M129" s="211"/>
      <c r="N129" s="212">
        <f>ROUND(L129*K129,2)</f>
        <v>0</v>
      </c>
      <c r="O129" s="211"/>
      <c r="P129" s="211"/>
      <c r="Q129" s="211"/>
      <c r="R129" s="136"/>
      <c r="T129" s="137" t="s">
        <v>3</v>
      </c>
      <c r="U129" s="36" t="s">
        <v>35</v>
      </c>
      <c r="V129" s="138">
        <v>7.3999999999999996E-2</v>
      </c>
      <c r="W129" s="138">
        <f>V129*K129</f>
        <v>2.7314879999999997</v>
      </c>
      <c r="X129" s="138">
        <v>0</v>
      </c>
      <c r="Y129" s="138">
        <f>X129*K129</f>
        <v>0</v>
      </c>
      <c r="Z129" s="138">
        <v>0</v>
      </c>
      <c r="AA129" s="139">
        <f>Z129*K129</f>
        <v>0</v>
      </c>
      <c r="AR129" s="13" t="s">
        <v>133</v>
      </c>
      <c r="AT129" s="13" t="s">
        <v>129</v>
      </c>
      <c r="AU129" s="13" t="s">
        <v>86</v>
      </c>
      <c r="AY129" s="13" t="s">
        <v>128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13" t="s">
        <v>17</v>
      </c>
      <c r="BK129" s="140">
        <f>ROUND(L129*K129,2)</f>
        <v>0</v>
      </c>
      <c r="BL129" s="13" t="s">
        <v>133</v>
      </c>
      <c r="BM129" s="13" t="s">
        <v>137</v>
      </c>
    </row>
    <row r="130" spans="2:65" s="9" customFormat="1" ht="29.85" customHeight="1" x14ac:dyDescent="0.35">
      <c r="B130" s="120"/>
      <c r="C130" s="121"/>
      <c r="D130" s="130" t="s">
        <v>99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95">
        <f>BK130</f>
        <v>0</v>
      </c>
      <c r="O130" s="196"/>
      <c r="P130" s="196"/>
      <c r="Q130" s="196"/>
      <c r="R130" s="123"/>
      <c r="T130" s="124"/>
      <c r="U130" s="121"/>
      <c r="V130" s="121"/>
      <c r="W130" s="125">
        <f>SUM(W131:W136)</f>
        <v>208.54072000000002</v>
      </c>
      <c r="X130" s="121"/>
      <c r="Y130" s="125">
        <f>SUM(Y131:Y136)</f>
        <v>347.9484574</v>
      </c>
      <c r="Z130" s="121"/>
      <c r="AA130" s="126">
        <f>SUM(AA131:AA136)</f>
        <v>0</v>
      </c>
      <c r="AR130" s="127" t="s">
        <v>17</v>
      </c>
      <c r="AT130" s="128" t="s">
        <v>69</v>
      </c>
      <c r="AU130" s="128" t="s">
        <v>17</v>
      </c>
      <c r="AY130" s="127" t="s">
        <v>128</v>
      </c>
      <c r="BK130" s="129">
        <f>SUM(BK131:BK136)</f>
        <v>0</v>
      </c>
    </row>
    <row r="131" spans="2:65" s="1" customFormat="1" ht="31.5" customHeight="1" x14ac:dyDescent="0.3">
      <c r="B131" s="131"/>
      <c r="C131" s="132" t="s">
        <v>138</v>
      </c>
      <c r="D131" s="132" t="s">
        <v>129</v>
      </c>
      <c r="E131" s="133" t="s">
        <v>139</v>
      </c>
      <c r="F131" s="210" t="s">
        <v>140</v>
      </c>
      <c r="G131" s="211"/>
      <c r="H131" s="211"/>
      <c r="I131" s="211"/>
      <c r="J131" s="134" t="s">
        <v>141</v>
      </c>
      <c r="K131" s="135">
        <v>421.8</v>
      </c>
      <c r="L131" s="212"/>
      <c r="M131" s="211"/>
      <c r="N131" s="212">
        <f t="shared" ref="N131:N136" si="0">ROUND(L131*K131,2)</f>
        <v>0</v>
      </c>
      <c r="O131" s="211"/>
      <c r="P131" s="211"/>
      <c r="Q131" s="211"/>
      <c r="R131" s="136"/>
      <c r="T131" s="137" t="s">
        <v>3</v>
      </c>
      <c r="U131" s="36" t="s">
        <v>35</v>
      </c>
      <c r="V131" s="138">
        <v>0</v>
      </c>
      <c r="W131" s="138">
        <f t="shared" ref="W131:W136" si="1">V131*K131</f>
        <v>0</v>
      </c>
      <c r="X131" s="138">
        <v>0</v>
      </c>
      <c r="Y131" s="138">
        <f t="shared" ref="Y131:Y136" si="2">X131*K131</f>
        <v>0</v>
      </c>
      <c r="Z131" s="138">
        <v>0</v>
      </c>
      <c r="AA131" s="139">
        <f t="shared" ref="AA131:AA136" si="3">Z131*K131</f>
        <v>0</v>
      </c>
      <c r="AR131" s="13" t="s">
        <v>133</v>
      </c>
      <c r="AT131" s="13" t="s">
        <v>129</v>
      </c>
      <c r="AU131" s="13" t="s">
        <v>86</v>
      </c>
      <c r="AY131" s="13" t="s">
        <v>128</v>
      </c>
      <c r="BE131" s="140">
        <f t="shared" ref="BE131:BE136" si="4">IF(U131="základní",N131,0)</f>
        <v>0</v>
      </c>
      <c r="BF131" s="140">
        <f t="shared" ref="BF131:BF136" si="5">IF(U131="snížená",N131,0)</f>
        <v>0</v>
      </c>
      <c r="BG131" s="140">
        <f t="shared" ref="BG131:BG136" si="6">IF(U131="zákl. přenesená",N131,0)</f>
        <v>0</v>
      </c>
      <c r="BH131" s="140">
        <f t="shared" ref="BH131:BH136" si="7">IF(U131="sníž. přenesená",N131,0)</f>
        <v>0</v>
      </c>
      <c r="BI131" s="140">
        <f t="shared" ref="BI131:BI136" si="8">IF(U131="nulová",N131,0)</f>
        <v>0</v>
      </c>
      <c r="BJ131" s="13" t="s">
        <v>17</v>
      </c>
      <c r="BK131" s="140">
        <f t="shared" ref="BK131:BK136" si="9">ROUND(L131*K131,2)</f>
        <v>0</v>
      </c>
      <c r="BL131" s="13" t="s">
        <v>133</v>
      </c>
      <c r="BM131" s="13" t="s">
        <v>142</v>
      </c>
    </row>
    <row r="132" spans="2:65" s="1" customFormat="1" ht="22.5" customHeight="1" x14ac:dyDescent="0.3">
      <c r="B132" s="131"/>
      <c r="C132" s="132" t="s">
        <v>133</v>
      </c>
      <c r="D132" s="132" t="s">
        <v>129</v>
      </c>
      <c r="E132" s="133" t="s">
        <v>143</v>
      </c>
      <c r="F132" s="210" t="s">
        <v>144</v>
      </c>
      <c r="G132" s="211"/>
      <c r="H132" s="211"/>
      <c r="I132" s="211"/>
      <c r="J132" s="134" t="s">
        <v>132</v>
      </c>
      <c r="K132" s="135">
        <v>36.911999999999999</v>
      </c>
      <c r="L132" s="212"/>
      <c r="M132" s="211"/>
      <c r="N132" s="212">
        <f t="shared" si="0"/>
        <v>0</v>
      </c>
      <c r="O132" s="211"/>
      <c r="P132" s="211"/>
      <c r="Q132" s="211"/>
      <c r="R132" s="136"/>
      <c r="T132" s="137" t="s">
        <v>3</v>
      </c>
      <c r="U132" s="36" t="s">
        <v>35</v>
      </c>
      <c r="V132" s="138">
        <v>0.58399999999999996</v>
      </c>
      <c r="W132" s="138">
        <f t="shared" si="1"/>
        <v>21.556607999999997</v>
      </c>
      <c r="X132" s="138">
        <v>2.2563399999999998</v>
      </c>
      <c r="Y132" s="138">
        <f t="shared" si="2"/>
        <v>83.286022079999995</v>
      </c>
      <c r="Z132" s="138">
        <v>0</v>
      </c>
      <c r="AA132" s="139">
        <f t="shared" si="3"/>
        <v>0</v>
      </c>
      <c r="AR132" s="13" t="s">
        <v>133</v>
      </c>
      <c r="AT132" s="13" t="s">
        <v>129</v>
      </c>
      <c r="AU132" s="13" t="s">
        <v>86</v>
      </c>
      <c r="AY132" s="13" t="s">
        <v>128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17</v>
      </c>
      <c r="BK132" s="140">
        <f t="shared" si="9"/>
        <v>0</v>
      </c>
      <c r="BL132" s="13" t="s">
        <v>133</v>
      </c>
      <c r="BM132" s="13" t="s">
        <v>145</v>
      </c>
    </row>
    <row r="133" spans="2:65" s="1" customFormat="1" ht="22.5" customHeight="1" x14ac:dyDescent="0.3">
      <c r="B133" s="131"/>
      <c r="C133" s="132" t="s">
        <v>146</v>
      </c>
      <c r="D133" s="132" t="s">
        <v>129</v>
      </c>
      <c r="E133" s="133" t="s">
        <v>147</v>
      </c>
      <c r="F133" s="210" t="s">
        <v>148</v>
      </c>
      <c r="G133" s="211"/>
      <c r="H133" s="211"/>
      <c r="I133" s="211"/>
      <c r="J133" s="134" t="s">
        <v>141</v>
      </c>
      <c r="K133" s="135">
        <v>123.04</v>
      </c>
      <c r="L133" s="212"/>
      <c r="M133" s="211"/>
      <c r="N133" s="212">
        <f t="shared" si="0"/>
        <v>0</v>
      </c>
      <c r="O133" s="211"/>
      <c r="P133" s="211"/>
      <c r="Q133" s="211"/>
      <c r="R133" s="136"/>
      <c r="T133" s="137" t="s">
        <v>3</v>
      </c>
      <c r="U133" s="36" t="s">
        <v>35</v>
      </c>
      <c r="V133" s="138">
        <v>0.36399999999999999</v>
      </c>
      <c r="W133" s="138">
        <f t="shared" si="1"/>
        <v>44.786560000000001</v>
      </c>
      <c r="X133" s="138">
        <v>1.0300000000000001E-3</v>
      </c>
      <c r="Y133" s="138">
        <f t="shared" si="2"/>
        <v>0.12673120000000002</v>
      </c>
      <c r="Z133" s="138">
        <v>0</v>
      </c>
      <c r="AA133" s="139">
        <f t="shared" si="3"/>
        <v>0</v>
      </c>
      <c r="AR133" s="13" t="s">
        <v>133</v>
      </c>
      <c r="AT133" s="13" t="s">
        <v>129</v>
      </c>
      <c r="AU133" s="13" t="s">
        <v>86</v>
      </c>
      <c r="AY133" s="13" t="s">
        <v>128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17</v>
      </c>
      <c r="BK133" s="140">
        <f t="shared" si="9"/>
        <v>0</v>
      </c>
      <c r="BL133" s="13" t="s">
        <v>133</v>
      </c>
      <c r="BM133" s="13" t="s">
        <v>149</v>
      </c>
    </row>
    <row r="134" spans="2:65" s="1" customFormat="1" ht="22.5" customHeight="1" x14ac:dyDescent="0.3">
      <c r="B134" s="131"/>
      <c r="C134" s="132" t="s">
        <v>150</v>
      </c>
      <c r="D134" s="132" t="s">
        <v>129</v>
      </c>
      <c r="E134" s="133" t="s">
        <v>151</v>
      </c>
      <c r="F134" s="210" t="s">
        <v>152</v>
      </c>
      <c r="G134" s="211"/>
      <c r="H134" s="211"/>
      <c r="I134" s="211"/>
      <c r="J134" s="134" t="s">
        <v>141</v>
      </c>
      <c r="K134" s="135">
        <v>123.04</v>
      </c>
      <c r="L134" s="212"/>
      <c r="M134" s="211"/>
      <c r="N134" s="212">
        <f t="shared" si="0"/>
        <v>0</v>
      </c>
      <c r="O134" s="211"/>
      <c r="P134" s="211"/>
      <c r="Q134" s="211"/>
      <c r="R134" s="136"/>
      <c r="T134" s="137" t="s">
        <v>3</v>
      </c>
      <c r="U134" s="36" t="s">
        <v>35</v>
      </c>
      <c r="V134" s="138">
        <v>0.20100000000000001</v>
      </c>
      <c r="W134" s="138">
        <f t="shared" si="1"/>
        <v>24.731040000000004</v>
      </c>
      <c r="X134" s="138">
        <v>0</v>
      </c>
      <c r="Y134" s="138">
        <f t="shared" si="2"/>
        <v>0</v>
      </c>
      <c r="Z134" s="138">
        <v>0</v>
      </c>
      <c r="AA134" s="139">
        <f t="shared" si="3"/>
        <v>0</v>
      </c>
      <c r="AR134" s="13" t="s">
        <v>133</v>
      </c>
      <c r="AT134" s="13" t="s">
        <v>129</v>
      </c>
      <c r="AU134" s="13" t="s">
        <v>86</v>
      </c>
      <c r="AY134" s="13" t="s">
        <v>128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17</v>
      </c>
      <c r="BK134" s="140">
        <f t="shared" si="9"/>
        <v>0</v>
      </c>
      <c r="BL134" s="13" t="s">
        <v>133</v>
      </c>
      <c r="BM134" s="13" t="s">
        <v>153</v>
      </c>
    </row>
    <row r="135" spans="2:65" s="1" customFormat="1" ht="31.5" customHeight="1" x14ac:dyDescent="0.3">
      <c r="B135" s="131"/>
      <c r="C135" s="132" t="s">
        <v>154</v>
      </c>
      <c r="D135" s="132" t="s">
        <v>129</v>
      </c>
      <c r="E135" s="133" t="s">
        <v>155</v>
      </c>
      <c r="F135" s="210" t="s">
        <v>156</v>
      </c>
      <c r="G135" s="211"/>
      <c r="H135" s="211"/>
      <c r="I135" s="211"/>
      <c r="J135" s="134" t="s">
        <v>132</v>
      </c>
      <c r="K135" s="135">
        <v>115.875</v>
      </c>
      <c r="L135" s="212"/>
      <c r="M135" s="211"/>
      <c r="N135" s="212">
        <f t="shared" si="0"/>
        <v>0</v>
      </c>
      <c r="O135" s="211"/>
      <c r="P135" s="211"/>
      <c r="Q135" s="211"/>
      <c r="R135" s="136"/>
      <c r="T135" s="137" t="s">
        <v>3</v>
      </c>
      <c r="U135" s="36" t="s">
        <v>35</v>
      </c>
      <c r="V135" s="138">
        <v>0.629</v>
      </c>
      <c r="W135" s="138">
        <f t="shared" si="1"/>
        <v>72.885374999999996</v>
      </c>
      <c r="X135" s="138">
        <v>2.2563399999999998</v>
      </c>
      <c r="Y135" s="138">
        <f t="shared" si="2"/>
        <v>261.45339749999999</v>
      </c>
      <c r="Z135" s="138">
        <v>0</v>
      </c>
      <c r="AA135" s="139">
        <f t="shared" si="3"/>
        <v>0</v>
      </c>
      <c r="AR135" s="13" t="s">
        <v>133</v>
      </c>
      <c r="AT135" s="13" t="s">
        <v>129</v>
      </c>
      <c r="AU135" s="13" t="s">
        <v>86</v>
      </c>
      <c r="AY135" s="13" t="s">
        <v>128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17</v>
      </c>
      <c r="BK135" s="140">
        <f t="shared" si="9"/>
        <v>0</v>
      </c>
      <c r="BL135" s="13" t="s">
        <v>133</v>
      </c>
      <c r="BM135" s="13" t="s">
        <v>157</v>
      </c>
    </row>
    <row r="136" spans="2:65" s="1" customFormat="1" ht="31.5" customHeight="1" x14ac:dyDescent="0.3">
      <c r="B136" s="131"/>
      <c r="C136" s="132" t="s">
        <v>158</v>
      </c>
      <c r="D136" s="132" t="s">
        <v>129</v>
      </c>
      <c r="E136" s="133" t="s">
        <v>159</v>
      </c>
      <c r="F136" s="210" t="s">
        <v>160</v>
      </c>
      <c r="G136" s="211"/>
      <c r="H136" s="211"/>
      <c r="I136" s="211"/>
      <c r="J136" s="134" t="s">
        <v>161</v>
      </c>
      <c r="K136" s="135">
        <v>2.927</v>
      </c>
      <c r="L136" s="212"/>
      <c r="M136" s="211"/>
      <c r="N136" s="212">
        <f t="shared" si="0"/>
        <v>0</v>
      </c>
      <c r="O136" s="211"/>
      <c r="P136" s="211"/>
      <c r="Q136" s="211"/>
      <c r="R136" s="136"/>
      <c r="T136" s="137" t="s">
        <v>3</v>
      </c>
      <c r="U136" s="36" t="s">
        <v>35</v>
      </c>
      <c r="V136" s="138">
        <v>15.231</v>
      </c>
      <c r="W136" s="138">
        <f t="shared" si="1"/>
        <v>44.581136999999998</v>
      </c>
      <c r="X136" s="138">
        <v>1.0530600000000001</v>
      </c>
      <c r="Y136" s="138">
        <f t="shared" si="2"/>
        <v>3.0823066200000002</v>
      </c>
      <c r="Z136" s="138">
        <v>0</v>
      </c>
      <c r="AA136" s="139">
        <f t="shared" si="3"/>
        <v>0</v>
      </c>
      <c r="AR136" s="13" t="s">
        <v>133</v>
      </c>
      <c r="AT136" s="13" t="s">
        <v>129</v>
      </c>
      <c r="AU136" s="13" t="s">
        <v>86</v>
      </c>
      <c r="AY136" s="13" t="s">
        <v>128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17</v>
      </c>
      <c r="BK136" s="140">
        <f t="shared" si="9"/>
        <v>0</v>
      </c>
      <c r="BL136" s="13" t="s">
        <v>133</v>
      </c>
      <c r="BM136" s="13" t="s">
        <v>162</v>
      </c>
    </row>
    <row r="137" spans="2:65" s="9" customFormat="1" ht="29.85" customHeight="1" x14ac:dyDescent="0.35">
      <c r="B137" s="120"/>
      <c r="C137" s="121"/>
      <c r="D137" s="130" t="s">
        <v>100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195">
        <f>BK137</f>
        <v>0</v>
      </c>
      <c r="O137" s="196"/>
      <c r="P137" s="196"/>
      <c r="Q137" s="196"/>
      <c r="R137" s="123"/>
      <c r="T137" s="124"/>
      <c r="U137" s="121"/>
      <c r="V137" s="121"/>
      <c r="W137" s="125">
        <f>SUM(W138:W146)</f>
        <v>410.21399899999994</v>
      </c>
      <c r="X137" s="121"/>
      <c r="Y137" s="125">
        <f>SUM(Y138:Y146)</f>
        <v>82.747958170000004</v>
      </c>
      <c r="Z137" s="121"/>
      <c r="AA137" s="126">
        <f>SUM(AA138:AA146)</f>
        <v>0</v>
      </c>
      <c r="AR137" s="127" t="s">
        <v>17</v>
      </c>
      <c r="AT137" s="128" t="s">
        <v>69</v>
      </c>
      <c r="AU137" s="128" t="s">
        <v>17</v>
      </c>
      <c r="AY137" s="127" t="s">
        <v>128</v>
      </c>
      <c r="BK137" s="129">
        <f>SUM(BK138:BK146)</f>
        <v>0</v>
      </c>
    </row>
    <row r="138" spans="2:65" s="1" customFormat="1" ht="31.5" customHeight="1" x14ac:dyDescent="0.3">
      <c r="B138" s="131"/>
      <c r="C138" s="132" t="s">
        <v>163</v>
      </c>
      <c r="D138" s="132" t="s">
        <v>129</v>
      </c>
      <c r="E138" s="133" t="s">
        <v>164</v>
      </c>
      <c r="F138" s="210" t="s">
        <v>165</v>
      </c>
      <c r="G138" s="211"/>
      <c r="H138" s="211"/>
      <c r="I138" s="211"/>
      <c r="J138" s="134" t="s">
        <v>141</v>
      </c>
      <c r="K138" s="135">
        <v>19.390999999999998</v>
      </c>
      <c r="L138" s="212"/>
      <c r="M138" s="211"/>
      <c r="N138" s="212">
        <f t="shared" ref="N138:N146" si="10">ROUND(L138*K138,2)</f>
        <v>0</v>
      </c>
      <c r="O138" s="211"/>
      <c r="P138" s="211"/>
      <c r="Q138" s="211"/>
      <c r="R138" s="136"/>
      <c r="T138" s="137" t="s">
        <v>3</v>
      </c>
      <c r="U138" s="36" t="s">
        <v>35</v>
      </c>
      <c r="V138" s="138">
        <v>1.48</v>
      </c>
      <c r="W138" s="138">
        <f t="shared" ref="W138:W146" si="11">V138*K138</f>
        <v>28.698679999999996</v>
      </c>
      <c r="X138" s="138">
        <v>0.40661999999999998</v>
      </c>
      <c r="Y138" s="138">
        <f t="shared" ref="Y138:Y146" si="12">X138*K138</f>
        <v>7.8847684199999986</v>
      </c>
      <c r="Z138" s="138">
        <v>0</v>
      </c>
      <c r="AA138" s="139">
        <f t="shared" ref="AA138:AA146" si="13">Z138*K138</f>
        <v>0</v>
      </c>
      <c r="AR138" s="13" t="s">
        <v>133</v>
      </c>
      <c r="AT138" s="13" t="s">
        <v>129</v>
      </c>
      <c r="AU138" s="13" t="s">
        <v>86</v>
      </c>
      <c r="AY138" s="13" t="s">
        <v>128</v>
      </c>
      <c r="BE138" s="140">
        <f t="shared" ref="BE138:BE146" si="14">IF(U138="základní",N138,0)</f>
        <v>0</v>
      </c>
      <c r="BF138" s="140">
        <f t="shared" ref="BF138:BF146" si="15">IF(U138="snížená",N138,0)</f>
        <v>0</v>
      </c>
      <c r="BG138" s="140">
        <f t="shared" ref="BG138:BG146" si="16">IF(U138="zákl. přenesená",N138,0)</f>
        <v>0</v>
      </c>
      <c r="BH138" s="140">
        <f t="shared" ref="BH138:BH146" si="17">IF(U138="sníž. přenesená",N138,0)</f>
        <v>0</v>
      </c>
      <c r="BI138" s="140">
        <f t="shared" ref="BI138:BI146" si="18">IF(U138="nulová",N138,0)</f>
        <v>0</v>
      </c>
      <c r="BJ138" s="13" t="s">
        <v>17</v>
      </c>
      <c r="BK138" s="140">
        <f t="shared" ref="BK138:BK146" si="19">ROUND(L138*K138,2)</f>
        <v>0</v>
      </c>
      <c r="BL138" s="13" t="s">
        <v>133</v>
      </c>
      <c r="BM138" s="13" t="s">
        <v>166</v>
      </c>
    </row>
    <row r="139" spans="2:65" s="1" customFormat="1" ht="31.5" customHeight="1" x14ac:dyDescent="0.3">
      <c r="B139" s="131"/>
      <c r="C139" s="132" t="s">
        <v>21</v>
      </c>
      <c r="D139" s="132" t="s">
        <v>129</v>
      </c>
      <c r="E139" s="133" t="s">
        <v>167</v>
      </c>
      <c r="F139" s="210" t="s">
        <v>168</v>
      </c>
      <c r="G139" s="211"/>
      <c r="H139" s="211"/>
      <c r="I139" s="211"/>
      <c r="J139" s="134" t="s">
        <v>132</v>
      </c>
      <c r="K139" s="135">
        <v>25.376999999999999</v>
      </c>
      <c r="L139" s="212"/>
      <c r="M139" s="211"/>
      <c r="N139" s="212">
        <f t="shared" si="10"/>
        <v>0</v>
      </c>
      <c r="O139" s="211"/>
      <c r="P139" s="211"/>
      <c r="Q139" s="211"/>
      <c r="R139" s="136"/>
      <c r="T139" s="137" t="s">
        <v>3</v>
      </c>
      <c r="U139" s="36" t="s">
        <v>35</v>
      </c>
      <c r="V139" s="138">
        <v>1.2</v>
      </c>
      <c r="W139" s="138">
        <f t="shared" si="11"/>
        <v>30.452399999999997</v>
      </c>
      <c r="X139" s="138">
        <v>2.45329</v>
      </c>
      <c r="Y139" s="138">
        <f t="shared" si="12"/>
        <v>62.257140329999999</v>
      </c>
      <c r="Z139" s="138">
        <v>0</v>
      </c>
      <c r="AA139" s="139">
        <f t="shared" si="13"/>
        <v>0</v>
      </c>
      <c r="AR139" s="13" t="s">
        <v>133</v>
      </c>
      <c r="AT139" s="13" t="s">
        <v>129</v>
      </c>
      <c r="AU139" s="13" t="s">
        <v>86</v>
      </c>
      <c r="AY139" s="13" t="s">
        <v>128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17</v>
      </c>
      <c r="BK139" s="140">
        <f t="shared" si="19"/>
        <v>0</v>
      </c>
      <c r="BL139" s="13" t="s">
        <v>133</v>
      </c>
      <c r="BM139" s="13" t="s">
        <v>169</v>
      </c>
    </row>
    <row r="140" spans="2:65" s="1" customFormat="1" ht="22.5" customHeight="1" x14ac:dyDescent="0.3">
      <c r="B140" s="131"/>
      <c r="C140" s="132" t="s">
        <v>170</v>
      </c>
      <c r="D140" s="132" t="s">
        <v>129</v>
      </c>
      <c r="E140" s="133" t="s">
        <v>171</v>
      </c>
      <c r="F140" s="210" t="s">
        <v>172</v>
      </c>
      <c r="G140" s="211"/>
      <c r="H140" s="211"/>
      <c r="I140" s="211"/>
      <c r="J140" s="134" t="s">
        <v>141</v>
      </c>
      <c r="K140" s="135">
        <v>254.43</v>
      </c>
      <c r="L140" s="212"/>
      <c r="M140" s="211"/>
      <c r="N140" s="212">
        <f t="shared" si="10"/>
        <v>0</v>
      </c>
      <c r="O140" s="211"/>
      <c r="P140" s="211"/>
      <c r="Q140" s="211"/>
      <c r="R140" s="136"/>
      <c r="T140" s="137" t="s">
        <v>3</v>
      </c>
      <c r="U140" s="36" t="s">
        <v>35</v>
      </c>
      <c r="V140" s="138">
        <v>0.51</v>
      </c>
      <c r="W140" s="138">
        <f t="shared" si="11"/>
        <v>129.7593</v>
      </c>
      <c r="X140" s="138">
        <v>1.09E-3</v>
      </c>
      <c r="Y140" s="138">
        <f t="shared" si="12"/>
        <v>0.27732870000000004</v>
      </c>
      <c r="Z140" s="138">
        <v>0</v>
      </c>
      <c r="AA140" s="139">
        <f t="shared" si="13"/>
        <v>0</v>
      </c>
      <c r="AR140" s="13" t="s">
        <v>133</v>
      </c>
      <c r="AT140" s="13" t="s">
        <v>129</v>
      </c>
      <c r="AU140" s="13" t="s">
        <v>86</v>
      </c>
      <c r="AY140" s="13" t="s">
        <v>128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17</v>
      </c>
      <c r="BK140" s="140">
        <f t="shared" si="19"/>
        <v>0</v>
      </c>
      <c r="BL140" s="13" t="s">
        <v>133</v>
      </c>
      <c r="BM140" s="13" t="s">
        <v>173</v>
      </c>
    </row>
    <row r="141" spans="2:65" s="1" customFormat="1" ht="22.5" customHeight="1" x14ac:dyDescent="0.3">
      <c r="B141" s="131"/>
      <c r="C141" s="132" t="s">
        <v>174</v>
      </c>
      <c r="D141" s="132" t="s">
        <v>129</v>
      </c>
      <c r="E141" s="133" t="s">
        <v>175</v>
      </c>
      <c r="F141" s="210" t="s">
        <v>176</v>
      </c>
      <c r="G141" s="211"/>
      <c r="H141" s="211"/>
      <c r="I141" s="211"/>
      <c r="J141" s="134" t="s">
        <v>141</v>
      </c>
      <c r="K141" s="135">
        <v>254.43</v>
      </c>
      <c r="L141" s="212"/>
      <c r="M141" s="211"/>
      <c r="N141" s="212">
        <f t="shared" si="10"/>
        <v>0</v>
      </c>
      <c r="O141" s="211"/>
      <c r="P141" s="211"/>
      <c r="Q141" s="211"/>
      <c r="R141" s="136"/>
      <c r="T141" s="137" t="s">
        <v>3</v>
      </c>
      <c r="U141" s="36" t="s">
        <v>35</v>
      </c>
      <c r="V141" s="138">
        <v>0.30099999999999999</v>
      </c>
      <c r="W141" s="138">
        <f t="shared" si="11"/>
        <v>76.583429999999993</v>
      </c>
      <c r="X141" s="138">
        <v>0</v>
      </c>
      <c r="Y141" s="138">
        <f t="shared" si="12"/>
        <v>0</v>
      </c>
      <c r="Z141" s="138">
        <v>0</v>
      </c>
      <c r="AA141" s="139">
        <f t="shared" si="13"/>
        <v>0</v>
      </c>
      <c r="AR141" s="13" t="s">
        <v>133</v>
      </c>
      <c r="AT141" s="13" t="s">
        <v>129</v>
      </c>
      <c r="AU141" s="13" t="s">
        <v>86</v>
      </c>
      <c r="AY141" s="13" t="s">
        <v>128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17</v>
      </c>
      <c r="BK141" s="140">
        <f t="shared" si="19"/>
        <v>0</v>
      </c>
      <c r="BL141" s="13" t="s">
        <v>133</v>
      </c>
      <c r="BM141" s="13" t="s">
        <v>177</v>
      </c>
    </row>
    <row r="142" spans="2:65" s="1" customFormat="1" ht="22.5" customHeight="1" x14ac:dyDescent="0.3">
      <c r="B142" s="131"/>
      <c r="C142" s="132" t="s">
        <v>178</v>
      </c>
      <c r="D142" s="132" t="s">
        <v>129</v>
      </c>
      <c r="E142" s="133" t="s">
        <v>179</v>
      </c>
      <c r="F142" s="210" t="s">
        <v>180</v>
      </c>
      <c r="G142" s="211"/>
      <c r="H142" s="211"/>
      <c r="I142" s="211"/>
      <c r="J142" s="134" t="s">
        <v>161</v>
      </c>
      <c r="K142" s="135">
        <v>0.63400000000000001</v>
      </c>
      <c r="L142" s="212"/>
      <c r="M142" s="211"/>
      <c r="N142" s="212">
        <f t="shared" si="10"/>
        <v>0</v>
      </c>
      <c r="O142" s="211"/>
      <c r="P142" s="211"/>
      <c r="Q142" s="211"/>
      <c r="R142" s="136"/>
      <c r="T142" s="137" t="s">
        <v>3</v>
      </c>
      <c r="U142" s="36" t="s">
        <v>35</v>
      </c>
      <c r="V142" s="138">
        <v>36.738</v>
      </c>
      <c r="W142" s="138">
        <f t="shared" si="11"/>
        <v>23.291892000000001</v>
      </c>
      <c r="X142" s="138">
        <v>1.04881</v>
      </c>
      <c r="Y142" s="138">
        <f t="shared" si="12"/>
        <v>0.66494554000000006</v>
      </c>
      <c r="Z142" s="138">
        <v>0</v>
      </c>
      <c r="AA142" s="139">
        <f t="shared" si="13"/>
        <v>0</v>
      </c>
      <c r="AR142" s="13" t="s">
        <v>133</v>
      </c>
      <c r="AT142" s="13" t="s">
        <v>129</v>
      </c>
      <c r="AU142" s="13" t="s">
        <v>86</v>
      </c>
      <c r="AY142" s="13" t="s">
        <v>128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17</v>
      </c>
      <c r="BK142" s="140">
        <f t="shared" si="19"/>
        <v>0</v>
      </c>
      <c r="BL142" s="13" t="s">
        <v>133</v>
      </c>
      <c r="BM142" s="13" t="s">
        <v>181</v>
      </c>
    </row>
    <row r="143" spans="2:65" s="1" customFormat="1" ht="22.5" customHeight="1" x14ac:dyDescent="0.3">
      <c r="B143" s="131"/>
      <c r="C143" s="132" t="s">
        <v>182</v>
      </c>
      <c r="D143" s="132" t="s">
        <v>129</v>
      </c>
      <c r="E143" s="133" t="s">
        <v>183</v>
      </c>
      <c r="F143" s="210" t="s">
        <v>184</v>
      </c>
      <c r="G143" s="211"/>
      <c r="H143" s="211"/>
      <c r="I143" s="211"/>
      <c r="J143" s="134" t="s">
        <v>161</v>
      </c>
      <c r="K143" s="135">
        <v>1.127</v>
      </c>
      <c r="L143" s="212"/>
      <c r="M143" s="211"/>
      <c r="N143" s="212">
        <f t="shared" si="10"/>
        <v>0</v>
      </c>
      <c r="O143" s="211"/>
      <c r="P143" s="211"/>
      <c r="Q143" s="211"/>
      <c r="R143" s="136"/>
      <c r="T143" s="137" t="s">
        <v>3</v>
      </c>
      <c r="U143" s="36" t="s">
        <v>35</v>
      </c>
      <c r="V143" s="138">
        <v>15.231</v>
      </c>
      <c r="W143" s="138">
        <f t="shared" si="11"/>
        <v>17.165337000000001</v>
      </c>
      <c r="X143" s="138">
        <v>1.0530600000000001</v>
      </c>
      <c r="Y143" s="138">
        <f t="shared" si="12"/>
        <v>1.18679862</v>
      </c>
      <c r="Z143" s="138">
        <v>0</v>
      </c>
      <c r="AA143" s="139">
        <f t="shared" si="13"/>
        <v>0</v>
      </c>
      <c r="AR143" s="13" t="s">
        <v>133</v>
      </c>
      <c r="AT143" s="13" t="s">
        <v>129</v>
      </c>
      <c r="AU143" s="13" t="s">
        <v>86</v>
      </c>
      <c r="AY143" s="13" t="s">
        <v>128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17</v>
      </c>
      <c r="BK143" s="140">
        <f t="shared" si="19"/>
        <v>0</v>
      </c>
      <c r="BL143" s="13" t="s">
        <v>133</v>
      </c>
      <c r="BM143" s="13" t="s">
        <v>185</v>
      </c>
    </row>
    <row r="144" spans="2:65" s="1" customFormat="1" ht="31.5" customHeight="1" x14ac:dyDescent="0.3">
      <c r="B144" s="131"/>
      <c r="C144" s="132" t="s">
        <v>9</v>
      </c>
      <c r="D144" s="132" t="s">
        <v>129</v>
      </c>
      <c r="E144" s="133" t="s">
        <v>186</v>
      </c>
      <c r="F144" s="210" t="s">
        <v>187</v>
      </c>
      <c r="G144" s="211"/>
      <c r="H144" s="211"/>
      <c r="I144" s="211"/>
      <c r="J144" s="134" t="s">
        <v>161</v>
      </c>
      <c r="K144" s="135">
        <v>1.8260000000000001</v>
      </c>
      <c r="L144" s="212"/>
      <c r="M144" s="211"/>
      <c r="N144" s="212">
        <f t="shared" si="10"/>
        <v>0</v>
      </c>
      <c r="O144" s="211"/>
      <c r="P144" s="211"/>
      <c r="Q144" s="211"/>
      <c r="R144" s="136"/>
      <c r="T144" s="137" t="s">
        <v>3</v>
      </c>
      <c r="U144" s="36" t="s">
        <v>35</v>
      </c>
      <c r="V144" s="138">
        <v>36.9</v>
      </c>
      <c r="W144" s="138">
        <f t="shared" si="11"/>
        <v>67.379400000000004</v>
      </c>
      <c r="X144" s="138">
        <v>1.0900000000000001</v>
      </c>
      <c r="Y144" s="138">
        <f t="shared" si="12"/>
        <v>1.9903400000000002</v>
      </c>
      <c r="Z144" s="138">
        <v>0</v>
      </c>
      <c r="AA144" s="139">
        <f t="shared" si="13"/>
        <v>0</v>
      </c>
      <c r="AR144" s="13" t="s">
        <v>133</v>
      </c>
      <c r="AT144" s="13" t="s">
        <v>129</v>
      </c>
      <c r="AU144" s="13" t="s">
        <v>86</v>
      </c>
      <c r="AY144" s="13" t="s">
        <v>128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17</v>
      </c>
      <c r="BK144" s="140">
        <f t="shared" si="19"/>
        <v>0</v>
      </c>
      <c r="BL144" s="13" t="s">
        <v>133</v>
      </c>
      <c r="BM144" s="13" t="s">
        <v>188</v>
      </c>
    </row>
    <row r="145" spans="2:65" s="1" customFormat="1" ht="22.5" customHeight="1" x14ac:dyDescent="0.3">
      <c r="B145" s="131"/>
      <c r="C145" s="132" t="s">
        <v>189</v>
      </c>
      <c r="D145" s="132" t="s">
        <v>129</v>
      </c>
      <c r="E145" s="133" t="s">
        <v>190</v>
      </c>
      <c r="F145" s="210" t="s">
        <v>191</v>
      </c>
      <c r="G145" s="211"/>
      <c r="H145" s="211"/>
      <c r="I145" s="211"/>
      <c r="J145" s="134" t="s">
        <v>132</v>
      </c>
      <c r="K145" s="135">
        <v>3.1280000000000001</v>
      </c>
      <c r="L145" s="212"/>
      <c r="M145" s="211"/>
      <c r="N145" s="212">
        <f t="shared" si="10"/>
        <v>0</v>
      </c>
      <c r="O145" s="211"/>
      <c r="P145" s="211"/>
      <c r="Q145" s="211"/>
      <c r="R145" s="136"/>
      <c r="T145" s="137" t="s">
        <v>3</v>
      </c>
      <c r="U145" s="36" t="s">
        <v>35</v>
      </c>
      <c r="V145" s="138">
        <v>6.77</v>
      </c>
      <c r="W145" s="138">
        <f t="shared" si="11"/>
        <v>21.176559999999998</v>
      </c>
      <c r="X145" s="138">
        <v>1.94302</v>
      </c>
      <c r="Y145" s="138">
        <f t="shared" si="12"/>
        <v>6.0777665599999997</v>
      </c>
      <c r="Z145" s="138">
        <v>0</v>
      </c>
      <c r="AA145" s="139">
        <f t="shared" si="13"/>
        <v>0</v>
      </c>
      <c r="AR145" s="13" t="s">
        <v>133</v>
      </c>
      <c r="AT145" s="13" t="s">
        <v>129</v>
      </c>
      <c r="AU145" s="13" t="s">
        <v>86</v>
      </c>
      <c r="AY145" s="13" t="s">
        <v>128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17</v>
      </c>
      <c r="BK145" s="140">
        <f t="shared" si="19"/>
        <v>0</v>
      </c>
      <c r="BL145" s="13" t="s">
        <v>133</v>
      </c>
      <c r="BM145" s="13" t="s">
        <v>192</v>
      </c>
    </row>
    <row r="146" spans="2:65" s="1" customFormat="1" ht="31.5" customHeight="1" x14ac:dyDescent="0.3">
      <c r="B146" s="131"/>
      <c r="C146" s="132" t="s">
        <v>193</v>
      </c>
      <c r="D146" s="132" t="s">
        <v>129</v>
      </c>
      <c r="E146" s="133" t="s">
        <v>194</v>
      </c>
      <c r="F146" s="210" t="s">
        <v>195</v>
      </c>
      <c r="G146" s="211"/>
      <c r="H146" s="211"/>
      <c r="I146" s="211"/>
      <c r="J146" s="134" t="s">
        <v>141</v>
      </c>
      <c r="K146" s="135">
        <v>13.9</v>
      </c>
      <c r="L146" s="212"/>
      <c r="M146" s="211"/>
      <c r="N146" s="212">
        <f t="shared" si="10"/>
        <v>0</v>
      </c>
      <c r="O146" s="211"/>
      <c r="P146" s="211"/>
      <c r="Q146" s="211"/>
      <c r="R146" s="136"/>
      <c r="T146" s="137" t="s">
        <v>3</v>
      </c>
      <c r="U146" s="36" t="s">
        <v>35</v>
      </c>
      <c r="V146" s="138">
        <v>1.1299999999999999</v>
      </c>
      <c r="W146" s="138">
        <f t="shared" si="11"/>
        <v>15.706999999999999</v>
      </c>
      <c r="X146" s="138">
        <v>0.17330000000000001</v>
      </c>
      <c r="Y146" s="138">
        <f t="shared" si="12"/>
        <v>2.4088700000000003</v>
      </c>
      <c r="Z146" s="138">
        <v>0</v>
      </c>
      <c r="AA146" s="139">
        <f t="shared" si="13"/>
        <v>0</v>
      </c>
      <c r="AR146" s="13" t="s">
        <v>133</v>
      </c>
      <c r="AT146" s="13" t="s">
        <v>129</v>
      </c>
      <c r="AU146" s="13" t="s">
        <v>86</v>
      </c>
      <c r="AY146" s="13" t="s">
        <v>128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3" t="s">
        <v>17</v>
      </c>
      <c r="BK146" s="140">
        <f t="shared" si="19"/>
        <v>0</v>
      </c>
      <c r="BL146" s="13" t="s">
        <v>133</v>
      </c>
      <c r="BM146" s="13" t="s">
        <v>196</v>
      </c>
    </row>
    <row r="147" spans="2:65" s="9" customFormat="1" ht="29.85" customHeight="1" x14ac:dyDescent="0.35">
      <c r="B147" s="120"/>
      <c r="C147" s="121"/>
      <c r="D147" s="130" t="s">
        <v>101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195">
        <f>BK147</f>
        <v>0</v>
      </c>
      <c r="O147" s="196"/>
      <c r="P147" s="196"/>
      <c r="Q147" s="196"/>
      <c r="R147" s="123"/>
      <c r="T147" s="124"/>
      <c r="U147" s="121"/>
      <c r="V147" s="121"/>
      <c r="W147" s="125">
        <f>SUM(W148:W155)</f>
        <v>1399.1668369999998</v>
      </c>
      <c r="X147" s="121"/>
      <c r="Y147" s="125">
        <f>SUM(Y148:Y155)</f>
        <v>763.05569718999993</v>
      </c>
      <c r="Z147" s="121"/>
      <c r="AA147" s="126">
        <f>SUM(AA148:AA155)</f>
        <v>0</v>
      </c>
      <c r="AR147" s="127" t="s">
        <v>17</v>
      </c>
      <c r="AT147" s="128" t="s">
        <v>69</v>
      </c>
      <c r="AU147" s="128" t="s">
        <v>17</v>
      </c>
      <c r="AY147" s="127" t="s">
        <v>128</v>
      </c>
      <c r="BK147" s="129">
        <f>SUM(BK148:BK155)</f>
        <v>0</v>
      </c>
    </row>
    <row r="148" spans="2:65" s="1" customFormat="1" ht="31.5" customHeight="1" x14ac:dyDescent="0.3">
      <c r="B148" s="131"/>
      <c r="C148" s="132" t="s">
        <v>197</v>
      </c>
      <c r="D148" s="132" t="s">
        <v>129</v>
      </c>
      <c r="E148" s="133" t="s">
        <v>198</v>
      </c>
      <c r="F148" s="210" t="s">
        <v>199</v>
      </c>
      <c r="G148" s="211"/>
      <c r="H148" s="211"/>
      <c r="I148" s="211"/>
      <c r="J148" s="134" t="s">
        <v>141</v>
      </c>
      <c r="K148" s="135">
        <v>355</v>
      </c>
      <c r="L148" s="212"/>
      <c r="M148" s="211"/>
      <c r="N148" s="212">
        <f t="shared" ref="N148:N155" si="20">ROUND(L148*K148,2)</f>
        <v>0</v>
      </c>
      <c r="O148" s="211"/>
      <c r="P148" s="211"/>
      <c r="Q148" s="211"/>
      <c r="R148" s="136"/>
      <c r="T148" s="137" t="s">
        <v>3</v>
      </c>
      <c r="U148" s="36" t="s">
        <v>35</v>
      </c>
      <c r="V148" s="138">
        <v>0.29699999999999999</v>
      </c>
      <c r="W148" s="138">
        <f t="shared" ref="W148:W155" si="21">V148*K148</f>
        <v>105.43499999999999</v>
      </c>
      <c r="X148" s="138">
        <v>1.5599999999999999E-2</v>
      </c>
      <c r="Y148" s="138">
        <f t="shared" ref="Y148:Y155" si="22">X148*K148</f>
        <v>5.5379999999999994</v>
      </c>
      <c r="Z148" s="138">
        <v>0</v>
      </c>
      <c r="AA148" s="139">
        <f t="shared" ref="AA148:AA155" si="23">Z148*K148</f>
        <v>0</v>
      </c>
      <c r="AR148" s="13" t="s">
        <v>133</v>
      </c>
      <c r="AT148" s="13" t="s">
        <v>129</v>
      </c>
      <c r="AU148" s="13" t="s">
        <v>86</v>
      </c>
      <c r="AY148" s="13" t="s">
        <v>128</v>
      </c>
      <c r="BE148" s="140">
        <f t="shared" ref="BE148:BE155" si="24">IF(U148="základní",N148,0)</f>
        <v>0</v>
      </c>
      <c r="BF148" s="140">
        <f t="shared" ref="BF148:BF155" si="25">IF(U148="snížená",N148,0)</f>
        <v>0</v>
      </c>
      <c r="BG148" s="140">
        <f t="shared" ref="BG148:BG155" si="26">IF(U148="zákl. přenesená",N148,0)</f>
        <v>0</v>
      </c>
      <c r="BH148" s="140">
        <f t="shared" ref="BH148:BH155" si="27">IF(U148="sníž. přenesená",N148,0)</f>
        <v>0</v>
      </c>
      <c r="BI148" s="140">
        <f t="shared" ref="BI148:BI155" si="28">IF(U148="nulová",N148,0)</f>
        <v>0</v>
      </c>
      <c r="BJ148" s="13" t="s">
        <v>17</v>
      </c>
      <c r="BK148" s="140">
        <f t="shared" ref="BK148:BK155" si="29">ROUND(L148*K148,2)</f>
        <v>0</v>
      </c>
      <c r="BL148" s="13" t="s">
        <v>133</v>
      </c>
      <c r="BM148" s="13" t="s">
        <v>200</v>
      </c>
    </row>
    <row r="149" spans="2:65" s="1" customFormat="1" ht="31.5" customHeight="1" x14ac:dyDescent="0.3">
      <c r="B149" s="131"/>
      <c r="C149" s="132" t="s">
        <v>201</v>
      </c>
      <c r="D149" s="132" t="s">
        <v>129</v>
      </c>
      <c r="E149" s="133" t="s">
        <v>202</v>
      </c>
      <c r="F149" s="210" t="s">
        <v>203</v>
      </c>
      <c r="G149" s="211"/>
      <c r="H149" s="211"/>
      <c r="I149" s="211"/>
      <c r="J149" s="134" t="s">
        <v>141</v>
      </c>
      <c r="K149" s="135">
        <v>340</v>
      </c>
      <c r="L149" s="212"/>
      <c r="M149" s="211"/>
      <c r="N149" s="212">
        <f t="shared" si="20"/>
        <v>0</v>
      </c>
      <c r="O149" s="211"/>
      <c r="P149" s="211"/>
      <c r="Q149" s="211"/>
      <c r="R149" s="136"/>
      <c r="T149" s="137" t="s">
        <v>3</v>
      </c>
      <c r="U149" s="36" t="s">
        <v>35</v>
      </c>
      <c r="V149" s="138">
        <v>0.19900000000000001</v>
      </c>
      <c r="W149" s="138">
        <f t="shared" si="21"/>
        <v>67.66</v>
      </c>
      <c r="X149" s="138">
        <v>1.146E-2</v>
      </c>
      <c r="Y149" s="138">
        <f t="shared" si="22"/>
        <v>3.8963999999999999</v>
      </c>
      <c r="Z149" s="138">
        <v>0</v>
      </c>
      <c r="AA149" s="139">
        <f t="shared" si="23"/>
        <v>0</v>
      </c>
      <c r="AR149" s="13" t="s">
        <v>133</v>
      </c>
      <c r="AT149" s="13" t="s">
        <v>129</v>
      </c>
      <c r="AU149" s="13" t="s">
        <v>86</v>
      </c>
      <c r="AY149" s="13" t="s">
        <v>128</v>
      </c>
      <c r="BE149" s="140">
        <f t="shared" si="24"/>
        <v>0</v>
      </c>
      <c r="BF149" s="140">
        <f t="shared" si="25"/>
        <v>0</v>
      </c>
      <c r="BG149" s="140">
        <f t="shared" si="26"/>
        <v>0</v>
      </c>
      <c r="BH149" s="140">
        <f t="shared" si="27"/>
        <v>0</v>
      </c>
      <c r="BI149" s="140">
        <f t="shared" si="28"/>
        <v>0</v>
      </c>
      <c r="BJ149" s="13" t="s">
        <v>17</v>
      </c>
      <c r="BK149" s="140">
        <f t="shared" si="29"/>
        <v>0</v>
      </c>
      <c r="BL149" s="13" t="s">
        <v>133</v>
      </c>
      <c r="BM149" s="13" t="s">
        <v>204</v>
      </c>
    </row>
    <row r="150" spans="2:65" s="1" customFormat="1" ht="31.5" customHeight="1" x14ac:dyDescent="0.3">
      <c r="B150" s="131"/>
      <c r="C150" s="132" t="s">
        <v>205</v>
      </c>
      <c r="D150" s="132" t="s">
        <v>129</v>
      </c>
      <c r="E150" s="133" t="s">
        <v>206</v>
      </c>
      <c r="F150" s="210" t="s">
        <v>207</v>
      </c>
      <c r="G150" s="211"/>
      <c r="H150" s="211"/>
      <c r="I150" s="211"/>
      <c r="J150" s="134" t="s">
        <v>132</v>
      </c>
      <c r="K150" s="135">
        <v>302.05099999999999</v>
      </c>
      <c r="L150" s="212"/>
      <c r="M150" s="211"/>
      <c r="N150" s="212">
        <f t="shared" si="20"/>
        <v>0</v>
      </c>
      <c r="O150" s="211"/>
      <c r="P150" s="211"/>
      <c r="Q150" s="211"/>
      <c r="R150" s="136"/>
      <c r="T150" s="137" t="s">
        <v>3</v>
      </c>
      <c r="U150" s="36" t="s">
        <v>35</v>
      </c>
      <c r="V150" s="138">
        <v>2.3170000000000002</v>
      </c>
      <c r="W150" s="138">
        <f t="shared" si="21"/>
        <v>699.85216700000001</v>
      </c>
      <c r="X150" s="138">
        <v>2.45329</v>
      </c>
      <c r="Y150" s="138">
        <f t="shared" si="22"/>
        <v>741.01869778999992</v>
      </c>
      <c r="Z150" s="138">
        <v>0</v>
      </c>
      <c r="AA150" s="139">
        <f t="shared" si="23"/>
        <v>0</v>
      </c>
      <c r="AR150" s="13" t="s">
        <v>133</v>
      </c>
      <c r="AT150" s="13" t="s">
        <v>129</v>
      </c>
      <c r="AU150" s="13" t="s">
        <v>86</v>
      </c>
      <c r="AY150" s="13" t="s">
        <v>128</v>
      </c>
      <c r="BE150" s="140">
        <f t="shared" si="24"/>
        <v>0</v>
      </c>
      <c r="BF150" s="140">
        <f t="shared" si="25"/>
        <v>0</v>
      </c>
      <c r="BG150" s="140">
        <f t="shared" si="26"/>
        <v>0</v>
      </c>
      <c r="BH150" s="140">
        <f t="shared" si="27"/>
        <v>0</v>
      </c>
      <c r="BI150" s="140">
        <f t="shared" si="28"/>
        <v>0</v>
      </c>
      <c r="BJ150" s="13" t="s">
        <v>17</v>
      </c>
      <c r="BK150" s="140">
        <f t="shared" si="29"/>
        <v>0</v>
      </c>
      <c r="BL150" s="13" t="s">
        <v>133</v>
      </c>
      <c r="BM150" s="13" t="s">
        <v>208</v>
      </c>
    </row>
    <row r="151" spans="2:65" s="1" customFormat="1" ht="31.5" customHeight="1" x14ac:dyDescent="0.3">
      <c r="B151" s="131"/>
      <c r="C151" s="132" t="s">
        <v>8</v>
      </c>
      <c r="D151" s="132" t="s">
        <v>129</v>
      </c>
      <c r="E151" s="133" t="s">
        <v>209</v>
      </c>
      <c r="F151" s="210" t="s">
        <v>210</v>
      </c>
      <c r="G151" s="211"/>
      <c r="H151" s="211"/>
      <c r="I151" s="211"/>
      <c r="J151" s="134" t="s">
        <v>132</v>
      </c>
      <c r="K151" s="135">
        <v>302.05099999999999</v>
      </c>
      <c r="L151" s="212"/>
      <c r="M151" s="211"/>
      <c r="N151" s="212">
        <f t="shared" si="20"/>
        <v>0</v>
      </c>
      <c r="O151" s="211"/>
      <c r="P151" s="211"/>
      <c r="Q151" s="211"/>
      <c r="R151" s="136"/>
      <c r="T151" s="137" t="s">
        <v>3</v>
      </c>
      <c r="U151" s="36" t="s">
        <v>35</v>
      </c>
      <c r="V151" s="138">
        <v>0.67500000000000004</v>
      </c>
      <c r="W151" s="138">
        <f t="shared" si="21"/>
        <v>203.88442499999999</v>
      </c>
      <c r="X151" s="138">
        <v>0</v>
      </c>
      <c r="Y151" s="138">
        <f t="shared" si="22"/>
        <v>0</v>
      </c>
      <c r="Z151" s="138">
        <v>0</v>
      </c>
      <c r="AA151" s="139">
        <f t="shared" si="23"/>
        <v>0</v>
      </c>
      <c r="AR151" s="13" t="s">
        <v>133</v>
      </c>
      <c r="AT151" s="13" t="s">
        <v>129</v>
      </c>
      <c r="AU151" s="13" t="s">
        <v>86</v>
      </c>
      <c r="AY151" s="13" t="s">
        <v>128</v>
      </c>
      <c r="BE151" s="140">
        <f t="shared" si="24"/>
        <v>0</v>
      </c>
      <c r="BF151" s="140">
        <f t="shared" si="25"/>
        <v>0</v>
      </c>
      <c r="BG151" s="140">
        <f t="shared" si="26"/>
        <v>0</v>
      </c>
      <c r="BH151" s="140">
        <f t="shared" si="27"/>
        <v>0</v>
      </c>
      <c r="BI151" s="140">
        <f t="shared" si="28"/>
        <v>0</v>
      </c>
      <c r="BJ151" s="13" t="s">
        <v>17</v>
      </c>
      <c r="BK151" s="140">
        <f t="shared" si="29"/>
        <v>0</v>
      </c>
      <c r="BL151" s="13" t="s">
        <v>133</v>
      </c>
      <c r="BM151" s="13" t="s">
        <v>211</v>
      </c>
    </row>
    <row r="152" spans="2:65" s="1" customFormat="1" ht="31.5" customHeight="1" x14ac:dyDescent="0.3">
      <c r="B152" s="131"/>
      <c r="C152" s="132" t="s">
        <v>212</v>
      </c>
      <c r="D152" s="132" t="s">
        <v>129</v>
      </c>
      <c r="E152" s="133" t="s">
        <v>213</v>
      </c>
      <c r="F152" s="210" t="s">
        <v>214</v>
      </c>
      <c r="G152" s="211"/>
      <c r="H152" s="211"/>
      <c r="I152" s="211"/>
      <c r="J152" s="134" t="s">
        <v>132</v>
      </c>
      <c r="K152" s="135">
        <v>302.05099999999999</v>
      </c>
      <c r="L152" s="212"/>
      <c r="M152" s="211"/>
      <c r="N152" s="212">
        <f t="shared" si="20"/>
        <v>0</v>
      </c>
      <c r="O152" s="211"/>
      <c r="P152" s="211"/>
      <c r="Q152" s="211"/>
      <c r="R152" s="136"/>
      <c r="T152" s="137" t="s">
        <v>3</v>
      </c>
      <c r="U152" s="36" t="s">
        <v>35</v>
      </c>
      <c r="V152" s="138">
        <v>0.20499999999999999</v>
      </c>
      <c r="W152" s="138">
        <f t="shared" si="21"/>
        <v>61.920454999999997</v>
      </c>
      <c r="X152" s="138">
        <v>0</v>
      </c>
      <c r="Y152" s="138">
        <f t="shared" si="22"/>
        <v>0</v>
      </c>
      <c r="Z152" s="138">
        <v>0</v>
      </c>
      <c r="AA152" s="139">
        <f t="shared" si="23"/>
        <v>0</v>
      </c>
      <c r="AR152" s="13" t="s">
        <v>133</v>
      </c>
      <c r="AT152" s="13" t="s">
        <v>129</v>
      </c>
      <c r="AU152" s="13" t="s">
        <v>86</v>
      </c>
      <c r="AY152" s="13" t="s">
        <v>128</v>
      </c>
      <c r="BE152" s="140">
        <f t="shared" si="24"/>
        <v>0</v>
      </c>
      <c r="BF152" s="140">
        <f t="shared" si="25"/>
        <v>0</v>
      </c>
      <c r="BG152" s="140">
        <f t="shared" si="26"/>
        <v>0</v>
      </c>
      <c r="BH152" s="140">
        <f t="shared" si="27"/>
        <v>0</v>
      </c>
      <c r="BI152" s="140">
        <f t="shared" si="28"/>
        <v>0</v>
      </c>
      <c r="BJ152" s="13" t="s">
        <v>17</v>
      </c>
      <c r="BK152" s="140">
        <f t="shared" si="29"/>
        <v>0</v>
      </c>
      <c r="BL152" s="13" t="s">
        <v>133</v>
      </c>
      <c r="BM152" s="13" t="s">
        <v>215</v>
      </c>
    </row>
    <row r="153" spans="2:65" s="1" customFormat="1" ht="22.5" customHeight="1" x14ac:dyDescent="0.3">
      <c r="B153" s="131"/>
      <c r="C153" s="132" t="s">
        <v>216</v>
      </c>
      <c r="D153" s="132" t="s">
        <v>129</v>
      </c>
      <c r="E153" s="133" t="s">
        <v>217</v>
      </c>
      <c r="F153" s="210" t="s">
        <v>218</v>
      </c>
      <c r="G153" s="211"/>
      <c r="H153" s="211"/>
      <c r="I153" s="211"/>
      <c r="J153" s="134" t="s">
        <v>141</v>
      </c>
      <c r="K153" s="135">
        <v>177.4</v>
      </c>
      <c r="L153" s="212"/>
      <c r="M153" s="211"/>
      <c r="N153" s="212">
        <f t="shared" si="20"/>
        <v>0</v>
      </c>
      <c r="O153" s="211"/>
      <c r="P153" s="211"/>
      <c r="Q153" s="211"/>
      <c r="R153" s="136"/>
      <c r="T153" s="137" t="s">
        <v>3</v>
      </c>
      <c r="U153" s="36" t="s">
        <v>35</v>
      </c>
      <c r="V153" s="138">
        <v>0.39600000000000002</v>
      </c>
      <c r="W153" s="138">
        <f t="shared" si="21"/>
        <v>70.250399999999999</v>
      </c>
      <c r="X153" s="138">
        <v>1.3520000000000001E-2</v>
      </c>
      <c r="Y153" s="138">
        <f t="shared" si="22"/>
        <v>2.3984480000000001</v>
      </c>
      <c r="Z153" s="138">
        <v>0</v>
      </c>
      <c r="AA153" s="139">
        <f t="shared" si="23"/>
        <v>0</v>
      </c>
      <c r="AR153" s="13" t="s">
        <v>133</v>
      </c>
      <c r="AT153" s="13" t="s">
        <v>129</v>
      </c>
      <c r="AU153" s="13" t="s">
        <v>86</v>
      </c>
      <c r="AY153" s="13" t="s">
        <v>128</v>
      </c>
      <c r="BE153" s="140">
        <f t="shared" si="24"/>
        <v>0</v>
      </c>
      <c r="BF153" s="140">
        <f t="shared" si="25"/>
        <v>0</v>
      </c>
      <c r="BG153" s="140">
        <f t="shared" si="26"/>
        <v>0</v>
      </c>
      <c r="BH153" s="140">
        <f t="shared" si="27"/>
        <v>0</v>
      </c>
      <c r="BI153" s="140">
        <f t="shared" si="28"/>
        <v>0</v>
      </c>
      <c r="BJ153" s="13" t="s">
        <v>17</v>
      </c>
      <c r="BK153" s="140">
        <f t="shared" si="29"/>
        <v>0</v>
      </c>
      <c r="BL153" s="13" t="s">
        <v>133</v>
      </c>
      <c r="BM153" s="13" t="s">
        <v>219</v>
      </c>
    </row>
    <row r="154" spans="2:65" s="1" customFormat="1" ht="22.5" customHeight="1" x14ac:dyDescent="0.3">
      <c r="B154" s="131"/>
      <c r="C154" s="132" t="s">
        <v>220</v>
      </c>
      <c r="D154" s="132" t="s">
        <v>129</v>
      </c>
      <c r="E154" s="133" t="s">
        <v>221</v>
      </c>
      <c r="F154" s="210" t="s">
        <v>222</v>
      </c>
      <c r="G154" s="211"/>
      <c r="H154" s="211"/>
      <c r="I154" s="211"/>
      <c r="J154" s="134" t="s">
        <v>141</v>
      </c>
      <c r="K154" s="135">
        <v>177.4</v>
      </c>
      <c r="L154" s="212"/>
      <c r="M154" s="211"/>
      <c r="N154" s="212">
        <f t="shared" si="20"/>
        <v>0</v>
      </c>
      <c r="O154" s="211"/>
      <c r="P154" s="211"/>
      <c r="Q154" s="211"/>
      <c r="R154" s="136"/>
      <c r="T154" s="137" t="s">
        <v>3</v>
      </c>
      <c r="U154" s="36" t="s">
        <v>35</v>
      </c>
      <c r="V154" s="138">
        <v>0.24</v>
      </c>
      <c r="W154" s="138">
        <f t="shared" si="21"/>
        <v>42.576000000000001</v>
      </c>
      <c r="X154" s="138">
        <v>0</v>
      </c>
      <c r="Y154" s="138">
        <f t="shared" si="22"/>
        <v>0</v>
      </c>
      <c r="Z154" s="138">
        <v>0</v>
      </c>
      <c r="AA154" s="139">
        <f t="shared" si="23"/>
        <v>0</v>
      </c>
      <c r="AR154" s="13" t="s">
        <v>133</v>
      </c>
      <c r="AT154" s="13" t="s">
        <v>129</v>
      </c>
      <c r="AU154" s="13" t="s">
        <v>86</v>
      </c>
      <c r="AY154" s="13" t="s">
        <v>128</v>
      </c>
      <c r="BE154" s="140">
        <f t="shared" si="24"/>
        <v>0</v>
      </c>
      <c r="BF154" s="140">
        <f t="shared" si="25"/>
        <v>0</v>
      </c>
      <c r="BG154" s="140">
        <f t="shared" si="26"/>
        <v>0</v>
      </c>
      <c r="BH154" s="140">
        <f t="shared" si="27"/>
        <v>0</v>
      </c>
      <c r="BI154" s="140">
        <f t="shared" si="28"/>
        <v>0</v>
      </c>
      <c r="BJ154" s="13" t="s">
        <v>17</v>
      </c>
      <c r="BK154" s="140">
        <f t="shared" si="29"/>
        <v>0</v>
      </c>
      <c r="BL154" s="13" t="s">
        <v>133</v>
      </c>
      <c r="BM154" s="13" t="s">
        <v>223</v>
      </c>
    </row>
    <row r="155" spans="2:65" s="1" customFormat="1" ht="22.5" customHeight="1" x14ac:dyDescent="0.3">
      <c r="B155" s="131"/>
      <c r="C155" s="132" t="s">
        <v>224</v>
      </c>
      <c r="D155" s="132" t="s">
        <v>129</v>
      </c>
      <c r="E155" s="133" t="s">
        <v>225</v>
      </c>
      <c r="F155" s="210" t="s">
        <v>226</v>
      </c>
      <c r="G155" s="211"/>
      <c r="H155" s="211"/>
      <c r="I155" s="211"/>
      <c r="J155" s="134" t="s">
        <v>161</v>
      </c>
      <c r="K155" s="135">
        <v>9.69</v>
      </c>
      <c r="L155" s="212"/>
      <c r="M155" s="211"/>
      <c r="N155" s="212">
        <f t="shared" si="20"/>
        <v>0</v>
      </c>
      <c r="O155" s="211"/>
      <c r="P155" s="211"/>
      <c r="Q155" s="211"/>
      <c r="R155" s="136"/>
      <c r="T155" s="137" t="s">
        <v>3</v>
      </c>
      <c r="U155" s="36" t="s">
        <v>35</v>
      </c>
      <c r="V155" s="138">
        <v>15.231</v>
      </c>
      <c r="W155" s="138">
        <f t="shared" si="21"/>
        <v>147.58839</v>
      </c>
      <c r="X155" s="138">
        <v>1.0530600000000001</v>
      </c>
      <c r="Y155" s="138">
        <f t="shared" si="22"/>
        <v>10.204151400000001</v>
      </c>
      <c r="Z155" s="138">
        <v>0</v>
      </c>
      <c r="AA155" s="139">
        <f t="shared" si="23"/>
        <v>0</v>
      </c>
      <c r="AR155" s="13" t="s">
        <v>133</v>
      </c>
      <c r="AT155" s="13" t="s">
        <v>129</v>
      </c>
      <c r="AU155" s="13" t="s">
        <v>86</v>
      </c>
      <c r="AY155" s="13" t="s">
        <v>128</v>
      </c>
      <c r="BE155" s="140">
        <f t="shared" si="24"/>
        <v>0</v>
      </c>
      <c r="BF155" s="140">
        <f t="shared" si="25"/>
        <v>0</v>
      </c>
      <c r="BG155" s="140">
        <f t="shared" si="26"/>
        <v>0</v>
      </c>
      <c r="BH155" s="140">
        <f t="shared" si="27"/>
        <v>0</v>
      </c>
      <c r="BI155" s="140">
        <f t="shared" si="28"/>
        <v>0</v>
      </c>
      <c r="BJ155" s="13" t="s">
        <v>17</v>
      </c>
      <c r="BK155" s="140">
        <f t="shared" si="29"/>
        <v>0</v>
      </c>
      <c r="BL155" s="13" t="s">
        <v>133</v>
      </c>
      <c r="BM155" s="13" t="s">
        <v>227</v>
      </c>
    </row>
    <row r="156" spans="2:65" s="9" customFormat="1" ht="29.85" customHeight="1" x14ac:dyDescent="0.35">
      <c r="B156" s="120"/>
      <c r="C156" s="121"/>
      <c r="D156" s="130" t="s">
        <v>102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95">
        <f>BK156</f>
        <v>0</v>
      </c>
      <c r="O156" s="196"/>
      <c r="P156" s="196"/>
      <c r="Q156" s="196"/>
      <c r="R156" s="123"/>
      <c r="T156" s="124"/>
      <c r="U156" s="121"/>
      <c r="V156" s="121"/>
      <c r="W156" s="125">
        <f>SUM(W157:W164)</f>
        <v>3342.2568540000002</v>
      </c>
      <c r="X156" s="121"/>
      <c r="Y156" s="125">
        <f>SUM(Y157:Y164)</f>
        <v>0</v>
      </c>
      <c r="Z156" s="121"/>
      <c r="AA156" s="126">
        <f>SUM(AA157:AA164)</f>
        <v>921.77462000000014</v>
      </c>
      <c r="AR156" s="127" t="s">
        <v>17</v>
      </c>
      <c r="AT156" s="128" t="s">
        <v>69</v>
      </c>
      <c r="AU156" s="128" t="s">
        <v>17</v>
      </c>
      <c r="AY156" s="127" t="s">
        <v>128</v>
      </c>
      <c r="BK156" s="129">
        <f>SUM(BK157:BK164)</f>
        <v>0</v>
      </c>
    </row>
    <row r="157" spans="2:65" s="1" customFormat="1" ht="22.5" customHeight="1" x14ac:dyDescent="0.3">
      <c r="B157" s="131"/>
      <c r="C157" s="132" t="s">
        <v>228</v>
      </c>
      <c r="D157" s="132" t="s">
        <v>129</v>
      </c>
      <c r="E157" s="133" t="s">
        <v>229</v>
      </c>
      <c r="F157" s="210" t="s">
        <v>230</v>
      </c>
      <c r="G157" s="211"/>
      <c r="H157" s="211"/>
      <c r="I157" s="211"/>
      <c r="J157" s="134" t="s">
        <v>231</v>
      </c>
      <c r="K157" s="135">
        <v>54</v>
      </c>
      <c r="L157" s="212"/>
      <c r="M157" s="211"/>
      <c r="N157" s="212">
        <f t="shared" ref="N157:N164" si="30">ROUND(L157*K157,2)</f>
        <v>0</v>
      </c>
      <c r="O157" s="211"/>
      <c r="P157" s="211"/>
      <c r="Q157" s="211"/>
      <c r="R157" s="136"/>
      <c r="T157" s="137" t="s">
        <v>3</v>
      </c>
      <c r="U157" s="36" t="s">
        <v>35</v>
      </c>
      <c r="V157" s="138">
        <v>0</v>
      </c>
      <c r="W157" s="138">
        <f t="shared" ref="W157:W164" si="31">V157*K157</f>
        <v>0</v>
      </c>
      <c r="X157" s="138">
        <v>0</v>
      </c>
      <c r="Y157" s="138">
        <f t="shared" ref="Y157:Y164" si="32">X157*K157</f>
        <v>0</v>
      </c>
      <c r="Z157" s="138">
        <v>0</v>
      </c>
      <c r="AA157" s="139">
        <f t="shared" ref="AA157:AA164" si="33">Z157*K157</f>
        <v>0</v>
      </c>
      <c r="AR157" s="13" t="s">
        <v>133</v>
      </c>
      <c r="AT157" s="13" t="s">
        <v>129</v>
      </c>
      <c r="AU157" s="13" t="s">
        <v>86</v>
      </c>
      <c r="AY157" s="13" t="s">
        <v>128</v>
      </c>
      <c r="BE157" s="140">
        <f t="shared" ref="BE157:BE164" si="34">IF(U157="základní",N157,0)</f>
        <v>0</v>
      </c>
      <c r="BF157" s="140">
        <f t="shared" ref="BF157:BF164" si="35">IF(U157="snížená",N157,0)</f>
        <v>0</v>
      </c>
      <c r="BG157" s="140">
        <f t="shared" ref="BG157:BG164" si="36">IF(U157="zákl. přenesená",N157,0)</f>
        <v>0</v>
      </c>
      <c r="BH157" s="140">
        <f t="shared" ref="BH157:BH164" si="37">IF(U157="sníž. přenesená",N157,0)</f>
        <v>0</v>
      </c>
      <c r="BI157" s="140">
        <f t="shared" ref="BI157:BI164" si="38">IF(U157="nulová",N157,0)</f>
        <v>0</v>
      </c>
      <c r="BJ157" s="13" t="s">
        <v>17</v>
      </c>
      <c r="BK157" s="140">
        <f t="shared" ref="BK157:BK164" si="39">ROUND(L157*K157,2)</f>
        <v>0</v>
      </c>
      <c r="BL157" s="13" t="s">
        <v>133</v>
      </c>
      <c r="BM157" s="13" t="s">
        <v>232</v>
      </c>
    </row>
    <row r="158" spans="2:65" s="1" customFormat="1" ht="31.5" customHeight="1" x14ac:dyDescent="0.3">
      <c r="B158" s="131"/>
      <c r="C158" s="132" t="s">
        <v>233</v>
      </c>
      <c r="D158" s="132" t="s">
        <v>129</v>
      </c>
      <c r="E158" s="133" t="s">
        <v>234</v>
      </c>
      <c r="F158" s="210" t="s">
        <v>235</v>
      </c>
      <c r="G158" s="211"/>
      <c r="H158" s="211"/>
      <c r="I158" s="211"/>
      <c r="J158" s="134" t="s">
        <v>132</v>
      </c>
      <c r="K158" s="135">
        <v>113.73399999999999</v>
      </c>
      <c r="L158" s="212"/>
      <c r="M158" s="211"/>
      <c r="N158" s="212">
        <f t="shared" si="30"/>
        <v>0</v>
      </c>
      <c r="O158" s="211"/>
      <c r="P158" s="211"/>
      <c r="Q158" s="211"/>
      <c r="R158" s="136"/>
      <c r="T158" s="137" t="s">
        <v>3</v>
      </c>
      <c r="U158" s="36" t="s">
        <v>35</v>
      </c>
      <c r="V158" s="138">
        <v>1.7010000000000001</v>
      </c>
      <c r="W158" s="138">
        <f t="shared" si="31"/>
        <v>193.461534</v>
      </c>
      <c r="X158" s="138">
        <v>0</v>
      </c>
      <c r="Y158" s="138">
        <f t="shared" si="32"/>
        <v>0</v>
      </c>
      <c r="Z158" s="138">
        <v>1.95</v>
      </c>
      <c r="AA158" s="139">
        <f t="shared" si="33"/>
        <v>221.78129999999999</v>
      </c>
      <c r="AR158" s="13" t="s">
        <v>133</v>
      </c>
      <c r="AT158" s="13" t="s">
        <v>129</v>
      </c>
      <c r="AU158" s="13" t="s">
        <v>86</v>
      </c>
      <c r="AY158" s="13" t="s">
        <v>128</v>
      </c>
      <c r="BE158" s="140">
        <f t="shared" si="34"/>
        <v>0</v>
      </c>
      <c r="BF158" s="140">
        <f t="shared" si="35"/>
        <v>0</v>
      </c>
      <c r="BG158" s="140">
        <f t="shared" si="36"/>
        <v>0</v>
      </c>
      <c r="BH158" s="140">
        <f t="shared" si="37"/>
        <v>0</v>
      </c>
      <c r="BI158" s="140">
        <f t="shared" si="38"/>
        <v>0</v>
      </c>
      <c r="BJ158" s="13" t="s">
        <v>17</v>
      </c>
      <c r="BK158" s="140">
        <f t="shared" si="39"/>
        <v>0</v>
      </c>
      <c r="BL158" s="13" t="s">
        <v>133</v>
      </c>
      <c r="BM158" s="13" t="s">
        <v>236</v>
      </c>
    </row>
    <row r="159" spans="2:65" s="1" customFormat="1" ht="44.25" customHeight="1" x14ac:dyDescent="0.3">
      <c r="B159" s="131"/>
      <c r="C159" s="132" t="s">
        <v>237</v>
      </c>
      <c r="D159" s="132" t="s">
        <v>129</v>
      </c>
      <c r="E159" s="133" t="s">
        <v>238</v>
      </c>
      <c r="F159" s="210" t="s">
        <v>239</v>
      </c>
      <c r="G159" s="211"/>
      <c r="H159" s="211"/>
      <c r="I159" s="211"/>
      <c r="J159" s="134" t="s">
        <v>132</v>
      </c>
      <c r="K159" s="135">
        <v>307.60000000000002</v>
      </c>
      <c r="L159" s="212"/>
      <c r="M159" s="211"/>
      <c r="N159" s="212">
        <f t="shared" si="30"/>
        <v>0</v>
      </c>
      <c r="O159" s="211"/>
      <c r="P159" s="211"/>
      <c r="Q159" s="211"/>
      <c r="R159" s="136"/>
      <c r="T159" s="137" t="s">
        <v>3</v>
      </c>
      <c r="U159" s="36" t="s">
        <v>35</v>
      </c>
      <c r="V159" s="138">
        <v>5.867</v>
      </c>
      <c r="W159" s="138">
        <f t="shared" si="31"/>
        <v>1804.6892</v>
      </c>
      <c r="X159" s="138">
        <v>0</v>
      </c>
      <c r="Y159" s="138">
        <f t="shared" si="32"/>
        <v>0</v>
      </c>
      <c r="Z159" s="138">
        <v>2.2000000000000002</v>
      </c>
      <c r="AA159" s="139">
        <f t="shared" si="33"/>
        <v>676.72000000000014</v>
      </c>
      <c r="AR159" s="13" t="s">
        <v>133</v>
      </c>
      <c r="AT159" s="13" t="s">
        <v>129</v>
      </c>
      <c r="AU159" s="13" t="s">
        <v>86</v>
      </c>
      <c r="AY159" s="13" t="s">
        <v>128</v>
      </c>
      <c r="BE159" s="140">
        <f t="shared" si="34"/>
        <v>0</v>
      </c>
      <c r="BF159" s="140">
        <f t="shared" si="35"/>
        <v>0</v>
      </c>
      <c r="BG159" s="140">
        <f t="shared" si="36"/>
        <v>0</v>
      </c>
      <c r="BH159" s="140">
        <f t="shared" si="37"/>
        <v>0</v>
      </c>
      <c r="BI159" s="140">
        <f t="shared" si="38"/>
        <v>0</v>
      </c>
      <c r="BJ159" s="13" t="s">
        <v>17</v>
      </c>
      <c r="BK159" s="140">
        <f t="shared" si="39"/>
        <v>0</v>
      </c>
      <c r="BL159" s="13" t="s">
        <v>133</v>
      </c>
      <c r="BM159" s="13" t="s">
        <v>240</v>
      </c>
    </row>
    <row r="160" spans="2:65" s="1" customFormat="1" ht="44.25" customHeight="1" x14ac:dyDescent="0.3">
      <c r="B160" s="131"/>
      <c r="C160" s="132" t="s">
        <v>241</v>
      </c>
      <c r="D160" s="132" t="s">
        <v>129</v>
      </c>
      <c r="E160" s="133" t="s">
        <v>242</v>
      </c>
      <c r="F160" s="210" t="s">
        <v>243</v>
      </c>
      <c r="G160" s="211"/>
      <c r="H160" s="211"/>
      <c r="I160" s="211"/>
      <c r="J160" s="134" t="s">
        <v>132</v>
      </c>
      <c r="K160" s="135">
        <v>307.60000000000002</v>
      </c>
      <c r="L160" s="212"/>
      <c r="M160" s="211"/>
      <c r="N160" s="212">
        <f t="shared" si="30"/>
        <v>0</v>
      </c>
      <c r="O160" s="211"/>
      <c r="P160" s="211"/>
      <c r="Q160" s="211"/>
      <c r="R160" s="136"/>
      <c r="T160" s="137" t="s">
        <v>3</v>
      </c>
      <c r="U160" s="36" t="s">
        <v>35</v>
      </c>
      <c r="V160" s="138">
        <v>4.0289999999999999</v>
      </c>
      <c r="W160" s="138">
        <f t="shared" si="31"/>
        <v>1239.3204000000001</v>
      </c>
      <c r="X160" s="138">
        <v>0</v>
      </c>
      <c r="Y160" s="138">
        <f t="shared" si="32"/>
        <v>0</v>
      </c>
      <c r="Z160" s="138">
        <v>2.9000000000000001E-2</v>
      </c>
      <c r="AA160" s="139">
        <f t="shared" si="33"/>
        <v>8.9204000000000008</v>
      </c>
      <c r="AR160" s="13" t="s">
        <v>133</v>
      </c>
      <c r="AT160" s="13" t="s">
        <v>129</v>
      </c>
      <c r="AU160" s="13" t="s">
        <v>86</v>
      </c>
      <c r="AY160" s="13" t="s">
        <v>128</v>
      </c>
      <c r="BE160" s="140">
        <f t="shared" si="34"/>
        <v>0</v>
      </c>
      <c r="BF160" s="140">
        <f t="shared" si="35"/>
        <v>0</v>
      </c>
      <c r="BG160" s="140">
        <f t="shared" si="36"/>
        <v>0</v>
      </c>
      <c r="BH160" s="140">
        <f t="shared" si="37"/>
        <v>0</v>
      </c>
      <c r="BI160" s="140">
        <f t="shared" si="38"/>
        <v>0</v>
      </c>
      <c r="BJ160" s="13" t="s">
        <v>17</v>
      </c>
      <c r="BK160" s="140">
        <f t="shared" si="39"/>
        <v>0</v>
      </c>
      <c r="BL160" s="13" t="s">
        <v>133</v>
      </c>
      <c r="BM160" s="13" t="s">
        <v>244</v>
      </c>
    </row>
    <row r="161" spans="2:65" s="1" customFormat="1" ht="31.5" customHeight="1" x14ac:dyDescent="0.3">
      <c r="B161" s="131"/>
      <c r="C161" s="132" t="s">
        <v>245</v>
      </c>
      <c r="D161" s="132" t="s">
        <v>129</v>
      </c>
      <c r="E161" s="133" t="s">
        <v>246</v>
      </c>
      <c r="F161" s="210" t="s">
        <v>247</v>
      </c>
      <c r="G161" s="211"/>
      <c r="H161" s="211"/>
      <c r="I161" s="211"/>
      <c r="J161" s="134" t="s">
        <v>141</v>
      </c>
      <c r="K161" s="135">
        <v>27.72</v>
      </c>
      <c r="L161" s="212"/>
      <c r="M161" s="211"/>
      <c r="N161" s="212">
        <f t="shared" si="30"/>
        <v>0</v>
      </c>
      <c r="O161" s="211"/>
      <c r="P161" s="211"/>
      <c r="Q161" s="211"/>
      <c r="R161" s="136"/>
      <c r="T161" s="137" t="s">
        <v>3</v>
      </c>
      <c r="U161" s="36" t="s">
        <v>35</v>
      </c>
      <c r="V161" s="138">
        <v>0.39100000000000001</v>
      </c>
      <c r="W161" s="138">
        <f t="shared" si="31"/>
        <v>10.838520000000001</v>
      </c>
      <c r="X161" s="138">
        <v>0</v>
      </c>
      <c r="Y161" s="138">
        <f t="shared" si="32"/>
        <v>0</v>
      </c>
      <c r="Z161" s="138">
        <v>3.1E-2</v>
      </c>
      <c r="AA161" s="139">
        <f t="shared" si="33"/>
        <v>0.85931999999999997</v>
      </c>
      <c r="AR161" s="13" t="s">
        <v>133</v>
      </c>
      <c r="AT161" s="13" t="s">
        <v>129</v>
      </c>
      <c r="AU161" s="13" t="s">
        <v>86</v>
      </c>
      <c r="AY161" s="13" t="s">
        <v>128</v>
      </c>
      <c r="BE161" s="140">
        <f t="shared" si="34"/>
        <v>0</v>
      </c>
      <c r="BF161" s="140">
        <f t="shared" si="35"/>
        <v>0</v>
      </c>
      <c r="BG161" s="140">
        <f t="shared" si="36"/>
        <v>0</v>
      </c>
      <c r="BH161" s="140">
        <f t="shared" si="37"/>
        <v>0</v>
      </c>
      <c r="BI161" s="140">
        <f t="shared" si="38"/>
        <v>0</v>
      </c>
      <c r="BJ161" s="13" t="s">
        <v>17</v>
      </c>
      <c r="BK161" s="140">
        <f t="shared" si="39"/>
        <v>0</v>
      </c>
      <c r="BL161" s="13" t="s">
        <v>133</v>
      </c>
      <c r="BM161" s="13" t="s">
        <v>248</v>
      </c>
    </row>
    <row r="162" spans="2:65" s="1" customFormat="1" ht="31.5" customHeight="1" x14ac:dyDescent="0.3">
      <c r="B162" s="131"/>
      <c r="C162" s="132" t="s">
        <v>249</v>
      </c>
      <c r="D162" s="132" t="s">
        <v>129</v>
      </c>
      <c r="E162" s="133" t="s">
        <v>250</v>
      </c>
      <c r="F162" s="210" t="s">
        <v>251</v>
      </c>
      <c r="G162" s="211"/>
      <c r="H162" s="211"/>
      <c r="I162" s="211"/>
      <c r="J162" s="134" t="s">
        <v>231</v>
      </c>
      <c r="K162" s="135">
        <v>55.6</v>
      </c>
      <c r="L162" s="212"/>
      <c r="M162" s="211"/>
      <c r="N162" s="212">
        <f t="shared" si="30"/>
        <v>0</v>
      </c>
      <c r="O162" s="211"/>
      <c r="P162" s="211"/>
      <c r="Q162" s="211"/>
      <c r="R162" s="136"/>
      <c r="T162" s="137" t="s">
        <v>3</v>
      </c>
      <c r="U162" s="36" t="s">
        <v>35</v>
      </c>
      <c r="V162" s="138">
        <v>0.81200000000000006</v>
      </c>
      <c r="W162" s="138">
        <f t="shared" si="31"/>
        <v>45.147200000000005</v>
      </c>
      <c r="X162" s="138">
        <v>0</v>
      </c>
      <c r="Y162" s="138">
        <f t="shared" si="32"/>
        <v>0</v>
      </c>
      <c r="Z162" s="138">
        <v>8.1000000000000003E-2</v>
      </c>
      <c r="AA162" s="139">
        <f t="shared" si="33"/>
        <v>4.5036000000000005</v>
      </c>
      <c r="AR162" s="13" t="s">
        <v>133</v>
      </c>
      <c r="AT162" s="13" t="s">
        <v>129</v>
      </c>
      <c r="AU162" s="13" t="s">
        <v>86</v>
      </c>
      <c r="AY162" s="13" t="s">
        <v>128</v>
      </c>
      <c r="BE162" s="140">
        <f t="shared" si="34"/>
        <v>0</v>
      </c>
      <c r="BF162" s="140">
        <f t="shared" si="35"/>
        <v>0</v>
      </c>
      <c r="BG162" s="140">
        <f t="shared" si="36"/>
        <v>0</v>
      </c>
      <c r="BH162" s="140">
        <f t="shared" si="37"/>
        <v>0</v>
      </c>
      <c r="BI162" s="140">
        <f t="shared" si="38"/>
        <v>0</v>
      </c>
      <c r="BJ162" s="13" t="s">
        <v>17</v>
      </c>
      <c r="BK162" s="140">
        <f t="shared" si="39"/>
        <v>0</v>
      </c>
      <c r="BL162" s="13" t="s">
        <v>133</v>
      </c>
      <c r="BM162" s="13" t="s">
        <v>252</v>
      </c>
    </row>
    <row r="163" spans="2:65" s="1" customFormat="1" ht="31.5" customHeight="1" x14ac:dyDescent="0.3">
      <c r="B163" s="131"/>
      <c r="C163" s="132" t="s">
        <v>253</v>
      </c>
      <c r="D163" s="132" t="s">
        <v>129</v>
      </c>
      <c r="E163" s="133" t="s">
        <v>254</v>
      </c>
      <c r="F163" s="210" t="s">
        <v>255</v>
      </c>
      <c r="G163" s="211"/>
      <c r="H163" s="211"/>
      <c r="I163" s="211"/>
      <c r="J163" s="134" t="s">
        <v>141</v>
      </c>
      <c r="K163" s="135">
        <v>355</v>
      </c>
      <c r="L163" s="212"/>
      <c r="M163" s="211"/>
      <c r="N163" s="212">
        <f t="shared" si="30"/>
        <v>0</v>
      </c>
      <c r="O163" s="211"/>
      <c r="P163" s="211"/>
      <c r="Q163" s="211"/>
      <c r="R163" s="136"/>
      <c r="T163" s="137" t="s">
        <v>3</v>
      </c>
      <c r="U163" s="36" t="s">
        <v>35</v>
      </c>
      <c r="V163" s="138">
        <v>0.08</v>
      </c>
      <c r="W163" s="138">
        <f t="shared" si="31"/>
        <v>28.400000000000002</v>
      </c>
      <c r="X163" s="138">
        <v>0</v>
      </c>
      <c r="Y163" s="138">
        <f t="shared" si="32"/>
        <v>0</v>
      </c>
      <c r="Z163" s="138">
        <v>0.01</v>
      </c>
      <c r="AA163" s="139">
        <f t="shared" si="33"/>
        <v>3.5500000000000003</v>
      </c>
      <c r="AR163" s="13" t="s">
        <v>133</v>
      </c>
      <c r="AT163" s="13" t="s">
        <v>129</v>
      </c>
      <c r="AU163" s="13" t="s">
        <v>86</v>
      </c>
      <c r="AY163" s="13" t="s">
        <v>128</v>
      </c>
      <c r="BE163" s="140">
        <f t="shared" si="34"/>
        <v>0</v>
      </c>
      <c r="BF163" s="140">
        <f t="shared" si="35"/>
        <v>0</v>
      </c>
      <c r="BG163" s="140">
        <f t="shared" si="36"/>
        <v>0</v>
      </c>
      <c r="BH163" s="140">
        <f t="shared" si="37"/>
        <v>0</v>
      </c>
      <c r="BI163" s="140">
        <f t="shared" si="38"/>
        <v>0</v>
      </c>
      <c r="BJ163" s="13" t="s">
        <v>17</v>
      </c>
      <c r="BK163" s="140">
        <f t="shared" si="39"/>
        <v>0</v>
      </c>
      <c r="BL163" s="13" t="s">
        <v>133</v>
      </c>
      <c r="BM163" s="13" t="s">
        <v>256</v>
      </c>
    </row>
    <row r="164" spans="2:65" s="1" customFormat="1" ht="44.25" customHeight="1" x14ac:dyDescent="0.3">
      <c r="B164" s="131"/>
      <c r="C164" s="132" t="s">
        <v>257</v>
      </c>
      <c r="D164" s="132" t="s">
        <v>129</v>
      </c>
      <c r="E164" s="133" t="s">
        <v>258</v>
      </c>
      <c r="F164" s="210" t="s">
        <v>259</v>
      </c>
      <c r="G164" s="211"/>
      <c r="H164" s="211"/>
      <c r="I164" s="211"/>
      <c r="J164" s="134" t="s">
        <v>141</v>
      </c>
      <c r="K164" s="135">
        <v>340</v>
      </c>
      <c r="L164" s="212"/>
      <c r="M164" s="211"/>
      <c r="N164" s="212">
        <f t="shared" si="30"/>
        <v>0</v>
      </c>
      <c r="O164" s="211"/>
      <c r="P164" s="211"/>
      <c r="Q164" s="211"/>
      <c r="R164" s="136"/>
      <c r="T164" s="137" t="s">
        <v>3</v>
      </c>
      <c r="U164" s="36" t="s">
        <v>35</v>
      </c>
      <c r="V164" s="138">
        <v>0.06</v>
      </c>
      <c r="W164" s="138">
        <f t="shared" si="31"/>
        <v>20.399999999999999</v>
      </c>
      <c r="X164" s="138">
        <v>0</v>
      </c>
      <c r="Y164" s="138">
        <f t="shared" si="32"/>
        <v>0</v>
      </c>
      <c r="Z164" s="138">
        <v>1.6E-2</v>
      </c>
      <c r="AA164" s="139">
        <f t="shared" si="33"/>
        <v>5.44</v>
      </c>
      <c r="AR164" s="13" t="s">
        <v>133</v>
      </c>
      <c r="AT164" s="13" t="s">
        <v>129</v>
      </c>
      <c r="AU164" s="13" t="s">
        <v>86</v>
      </c>
      <c r="AY164" s="13" t="s">
        <v>128</v>
      </c>
      <c r="BE164" s="140">
        <f t="shared" si="34"/>
        <v>0</v>
      </c>
      <c r="BF164" s="140">
        <f t="shared" si="35"/>
        <v>0</v>
      </c>
      <c r="BG164" s="140">
        <f t="shared" si="36"/>
        <v>0</v>
      </c>
      <c r="BH164" s="140">
        <f t="shared" si="37"/>
        <v>0</v>
      </c>
      <c r="BI164" s="140">
        <f t="shared" si="38"/>
        <v>0</v>
      </c>
      <c r="BJ164" s="13" t="s">
        <v>17</v>
      </c>
      <c r="BK164" s="140">
        <f t="shared" si="39"/>
        <v>0</v>
      </c>
      <c r="BL164" s="13" t="s">
        <v>133</v>
      </c>
      <c r="BM164" s="13" t="s">
        <v>260</v>
      </c>
    </row>
    <row r="165" spans="2:65" s="9" customFormat="1" ht="29.85" customHeight="1" x14ac:dyDescent="0.35">
      <c r="B165" s="120"/>
      <c r="C165" s="121"/>
      <c r="D165" s="130" t="s">
        <v>103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95">
        <f>BK165</f>
        <v>0</v>
      </c>
      <c r="O165" s="196"/>
      <c r="P165" s="196"/>
      <c r="Q165" s="196"/>
      <c r="R165" s="123"/>
      <c r="T165" s="124"/>
      <c r="U165" s="121"/>
      <c r="V165" s="121"/>
      <c r="W165" s="125">
        <f>SUM(W166:W167)</f>
        <v>1470.2311249999998</v>
      </c>
      <c r="X165" s="121"/>
      <c r="Y165" s="125">
        <f>SUM(Y166:Y167)</f>
        <v>0</v>
      </c>
      <c r="Z165" s="121"/>
      <c r="AA165" s="126">
        <f>SUM(AA166:AA167)</f>
        <v>0</v>
      </c>
      <c r="AR165" s="127" t="s">
        <v>17</v>
      </c>
      <c r="AT165" s="128" t="s">
        <v>69</v>
      </c>
      <c r="AU165" s="128" t="s">
        <v>17</v>
      </c>
      <c r="AY165" s="127" t="s">
        <v>128</v>
      </c>
      <c r="BK165" s="129">
        <f>SUM(BK166:BK167)</f>
        <v>0</v>
      </c>
    </row>
    <row r="166" spans="2:65" s="1" customFormat="1" ht="44.25" customHeight="1" x14ac:dyDescent="0.3">
      <c r="B166" s="131"/>
      <c r="C166" s="132" t="s">
        <v>261</v>
      </c>
      <c r="D166" s="132" t="s">
        <v>129</v>
      </c>
      <c r="E166" s="133" t="s">
        <v>262</v>
      </c>
      <c r="F166" s="210" t="s">
        <v>263</v>
      </c>
      <c r="G166" s="211"/>
      <c r="H166" s="211"/>
      <c r="I166" s="211"/>
      <c r="J166" s="134" t="s">
        <v>161</v>
      </c>
      <c r="K166" s="135">
        <v>921.77499999999998</v>
      </c>
      <c r="L166" s="212"/>
      <c r="M166" s="211"/>
      <c r="N166" s="212">
        <f>ROUND(L166*K166,2)</f>
        <v>0</v>
      </c>
      <c r="O166" s="211"/>
      <c r="P166" s="211"/>
      <c r="Q166" s="211"/>
      <c r="R166" s="136"/>
      <c r="T166" s="137" t="s">
        <v>3</v>
      </c>
      <c r="U166" s="36" t="s">
        <v>35</v>
      </c>
      <c r="V166" s="138">
        <v>1.47</v>
      </c>
      <c r="W166" s="138">
        <f>V166*K166</f>
        <v>1355.0092499999998</v>
      </c>
      <c r="X166" s="138">
        <v>0</v>
      </c>
      <c r="Y166" s="138">
        <f>X166*K166</f>
        <v>0</v>
      </c>
      <c r="Z166" s="138">
        <v>0</v>
      </c>
      <c r="AA166" s="139">
        <f>Z166*K166</f>
        <v>0</v>
      </c>
      <c r="AR166" s="13" t="s">
        <v>133</v>
      </c>
      <c r="AT166" s="13" t="s">
        <v>129</v>
      </c>
      <c r="AU166" s="13" t="s">
        <v>86</v>
      </c>
      <c r="AY166" s="13" t="s">
        <v>128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13" t="s">
        <v>17</v>
      </c>
      <c r="BK166" s="140">
        <f>ROUND(L166*K166,2)</f>
        <v>0</v>
      </c>
      <c r="BL166" s="13" t="s">
        <v>133</v>
      </c>
      <c r="BM166" s="13" t="s">
        <v>264</v>
      </c>
    </row>
    <row r="167" spans="2:65" s="1" customFormat="1" ht="31.5" customHeight="1" x14ac:dyDescent="0.3">
      <c r="B167" s="131"/>
      <c r="C167" s="132" t="s">
        <v>265</v>
      </c>
      <c r="D167" s="132" t="s">
        <v>129</v>
      </c>
      <c r="E167" s="133" t="s">
        <v>266</v>
      </c>
      <c r="F167" s="210" t="s">
        <v>267</v>
      </c>
      <c r="G167" s="211"/>
      <c r="H167" s="211"/>
      <c r="I167" s="211"/>
      <c r="J167" s="134" t="s">
        <v>161</v>
      </c>
      <c r="K167" s="135">
        <v>921.77499999999998</v>
      </c>
      <c r="L167" s="212"/>
      <c r="M167" s="211"/>
      <c r="N167" s="212">
        <f>ROUND(L167*K167,2)</f>
        <v>0</v>
      </c>
      <c r="O167" s="211"/>
      <c r="P167" s="211"/>
      <c r="Q167" s="211"/>
      <c r="R167" s="136"/>
      <c r="T167" s="137" t="s">
        <v>3</v>
      </c>
      <c r="U167" s="36" t="s">
        <v>35</v>
      </c>
      <c r="V167" s="138">
        <v>0.125</v>
      </c>
      <c r="W167" s="138">
        <f>V167*K167</f>
        <v>115.221875</v>
      </c>
      <c r="X167" s="138">
        <v>0</v>
      </c>
      <c r="Y167" s="138">
        <f>X167*K167</f>
        <v>0</v>
      </c>
      <c r="Z167" s="138">
        <v>0</v>
      </c>
      <c r="AA167" s="139">
        <f>Z167*K167</f>
        <v>0</v>
      </c>
      <c r="AR167" s="13" t="s">
        <v>133</v>
      </c>
      <c r="AT167" s="13" t="s">
        <v>129</v>
      </c>
      <c r="AU167" s="13" t="s">
        <v>86</v>
      </c>
      <c r="AY167" s="13" t="s">
        <v>128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13" t="s">
        <v>17</v>
      </c>
      <c r="BK167" s="140">
        <f>ROUND(L167*K167,2)</f>
        <v>0</v>
      </c>
      <c r="BL167" s="13" t="s">
        <v>133</v>
      </c>
      <c r="BM167" s="13" t="s">
        <v>268</v>
      </c>
    </row>
    <row r="168" spans="2:65" s="9" customFormat="1" ht="29.85" customHeight="1" x14ac:dyDescent="0.35">
      <c r="B168" s="120"/>
      <c r="C168" s="121"/>
      <c r="D168" s="130" t="s">
        <v>104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95">
        <f>BK168</f>
        <v>0</v>
      </c>
      <c r="O168" s="196"/>
      <c r="P168" s="196"/>
      <c r="Q168" s="196"/>
      <c r="R168" s="123"/>
      <c r="T168" s="124"/>
      <c r="U168" s="121"/>
      <c r="V168" s="121"/>
      <c r="W168" s="125">
        <f>W169</f>
        <v>381.306804</v>
      </c>
      <c r="X168" s="121"/>
      <c r="Y168" s="125">
        <f>Y169</f>
        <v>0</v>
      </c>
      <c r="Z168" s="121"/>
      <c r="AA168" s="126">
        <f>AA169</f>
        <v>0</v>
      </c>
      <c r="AR168" s="127" t="s">
        <v>17</v>
      </c>
      <c r="AT168" s="128" t="s">
        <v>69</v>
      </c>
      <c r="AU168" s="128" t="s">
        <v>17</v>
      </c>
      <c r="AY168" s="127" t="s">
        <v>128</v>
      </c>
      <c r="BK168" s="129">
        <f>BK169</f>
        <v>0</v>
      </c>
    </row>
    <row r="169" spans="2:65" s="1" customFormat="1" ht="22.5" customHeight="1" x14ac:dyDescent="0.3">
      <c r="B169" s="131"/>
      <c r="C169" s="132" t="s">
        <v>269</v>
      </c>
      <c r="D169" s="132" t="s">
        <v>129</v>
      </c>
      <c r="E169" s="133" t="s">
        <v>270</v>
      </c>
      <c r="F169" s="210" t="s">
        <v>271</v>
      </c>
      <c r="G169" s="211"/>
      <c r="H169" s="211"/>
      <c r="I169" s="211"/>
      <c r="J169" s="134" t="s">
        <v>161</v>
      </c>
      <c r="K169" s="135">
        <v>1199.078</v>
      </c>
      <c r="L169" s="212"/>
      <c r="M169" s="211"/>
      <c r="N169" s="212">
        <f>ROUND(L169*K169,2)</f>
        <v>0</v>
      </c>
      <c r="O169" s="211"/>
      <c r="P169" s="211"/>
      <c r="Q169" s="211"/>
      <c r="R169" s="136"/>
      <c r="T169" s="137" t="s">
        <v>3</v>
      </c>
      <c r="U169" s="36" t="s">
        <v>35</v>
      </c>
      <c r="V169" s="138">
        <v>0.318</v>
      </c>
      <c r="W169" s="138">
        <f>V169*K169</f>
        <v>381.306804</v>
      </c>
      <c r="X169" s="138">
        <v>0</v>
      </c>
      <c r="Y169" s="138">
        <f>X169*K169</f>
        <v>0</v>
      </c>
      <c r="Z169" s="138">
        <v>0</v>
      </c>
      <c r="AA169" s="139">
        <f>Z169*K169</f>
        <v>0</v>
      </c>
      <c r="AR169" s="13" t="s">
        <v>133</v>
      </c>
      <c r="AT169" s="13" t="s">
        <v>129</v>
      </c>
      <c r="AU169" s="13" t="s">
        <v>86</v>
      </c>
      <c r="AY169" s="13" t="s">
        <v>128</v>
      </c>
      <c r="BE169" s="140">
        <f>IF(U169="základní",N169,0)</f>
        <v>0</v>
      </c>
      <c r="BF169" s="140">
        <f>IF(U169="snížená",N169,0)</f>
        <v>0</v>
      </c>
      <c r="BG169" s="140">
        <f>IF(U169="zákl. přenesená",N169,0)</f>
        <v>0</v>
      </c>
      <c r="BH169" s="140">
        <f>IF(U169="sníž. přenesená",N169,0)</f>
        <v>0</v>
      </c>
      <c r="BI169" s="140">
        <f>IF(U169="nulová",N169,0)</f>
        <v>0</v>
      </c>
      <c r="BJ169" s="13" t="s">
        <v>17</v>
      </c>
      <c r="BK169" s="140">
        <f>ROUND(L169*K169,2)</f>
        <v>0</v>
      </c>
      <c r="BL169" s="13" t="s">
        <v>133</v>
      </c>
      <c r="BM169" s="13" t="s">
        <v>272</v>
      </c>
    </row>
    <row r="170" spans="2:65" s="9" customFormat="1" ht="37.35" customHeight="1" x14ac:dyDescent="0.35">
      <c r="B170" s="120"/>
      <c r="C170" s="121"/>
      <c r="D170" s="122" t="s">
        <v>105</v>
      </c>
      <c r="E170" s="122"/>
      <c r="F170" s="122"/>
      <c r="G170" s="122"/>
      <c r="H170" s="122"/>
      <c r="I170" s="122"/>
      <c r="J170" s="122"/>
      <c r="K170" s="122"/>
      <c r="L170" s="122"/>
      <c r="M170" s="122"/>
      <c r="N170" s="191">
        <f>BK170</f>
        <v>0</v>
      </c>
      <c r="O170" s="192"/>
      <c r="P170" s="192"/>
      <c r="Q170" s="192"/>
      <c r="R170" s="123"/>
      <c r="T170" s="124"/>
      <c r="U170" s="121"/>
      <c r="V170" s="121"/>
      <c r="W170" s="125">
        <f>W171+W177+W185+W191+W200+W204+W206</f>
        <v>1192.7126169999999</v>
      </c>
      <c r="X170" s="121"/>
      <c r="Y170" s="125">
        <f>Y171+Y177+Y185+Y191+Y200+Y204+Y206</f>
        <v>27.310694439999999</v>
      </c>
      <c r="Z170" s="121"/>
      <c r="AA170" s="126">
        <f>AA171+AA177+AA185+AA191+AA200+AA204+AA206</f>
        <v>0</v>
      </c>
      <c r="AR170" s="127" t="s">
        <v>86</v>
      </c>
      <c r="AT170" s="128" t="s">
        <v>69</v>
      </c>
      <c r="AU170" s="128" t="s">
        <v>70</v>
      </c>
      <c r="AY170" s="127" t="s">
        <v>128</v>
      </c>
      <c r="BK170" s="129">
        <f>BK171+BK177+BK185+BK191+BK200+BK204+BK206</f>
        <v>0</v>
      </c>
    </row>
    <row r="171" spans="2:65" s="9" customFormat="1" ht="19.95" customHeight="1" x14ac:dyDescent="0.35">
      <c r="B171" s="120"/>
      <c r="C171" s="121"/>
      <c r="D171" s="130" t="s">
        <v>106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93">
        <f>BK171</f>
        <v>0</v>
      </c>
      <c r="O171" s="194"/>
      <c r="P171" s="194"/>
      <c r="Q171" s="194"/>
      <c r="R171" s="123"/>
      <c r="T171" s="124"/>
      <c r="U171" s="121"/>
      <c r="V171" s="121"/>
      <c r="W171" s="125">
        <f>SUM(W172:W176)</f>
        <v>286.53544399999998</v>
      </c>
      <c r="X171" s="121"/>
      <c r="Y171" s="125">
        <f>SUM(Y172:Y176)</f>
        <v>5.8730450000000003</v>
      </c>
      <c r="Z171" s="121"/>
      <c r="AA171" s="126">
        <f>SUM(AA172:AA176)</f>
        <v>0</v>
      </c>
      <c r="AR171" s="127" t="s">
        <v>86</v>
      </c>
      <c r="AT171" s="128" t="s">
        <v>69</v>
      </c>
      <c r="AU171" s="128" t="s">
        <v>17</v>
      </c>
      <c r="AY171" s="127" t="s">
        <v>128</v>
      </c>
      <c r="BK171" s="129">
        <f>SUM(BK172:BK176)</f>
        <v>0</v>
      </c>
    </row>
    <row r="172" spans="2:65" s="1" customFormat="1" ht="31.5" customHeight="1" x14ac:dyDescent="0.3">
      <c r="B172" s="131"/>
      <c r="C172" s="132" t="s">
        <v>273</v>
      </c>
      <c r="D172" s="132" t="s">
        <v>129</v>
      </c>
      <c r="E172" s="133" t="s">
        <v>274</v>
      </c>
      <c r="F172" s="210" t="s">
        <v>275</v>
      </c>
      <c r="G172" s="211"/>
      <c r="H172" s="211"/>
      <c r="I172" s="211"/>
      <c r="J172" s="134" t="s">
        <v>141</v>
      </c>
      <c r="K172" s="135">
        <v>1158.75</v>
      </c>
      <c r="L172" s="212"/>
      <c r="M172" s="211"/>
      <c r="N172" s="212">
        <f>ROUND(L172*K172,2)</f>
        <v>0</v>
      </c>
      <c r="O172" s="211"/>
      <c r="P172" s="211"/>
      <c r="Q172" s="211"/>
      <c r="R172" s="136"/>
      <c r="T172" s="137" t="s">
        <v>3</v>
      </c>
      <c r="U172" s="36" t="s">
        <v>35</v>
      </c>
      <c r="V172" s="138">
        <v>2.4E-2</v>
      </c>
      <c r="W172" s="138">
        <f>V172*K172</f>
        <v>27.810000000000002</v>
      </c>
      <c r="X172" s="138">
        <v>0</v>
      </c>
      <c r="Y172" s="138">
        <f>X172*K172</f>
        <v>0</v>
      </c>
      <c r="Z172" s="138">
        <v>0</v>
      </c>
      <c r="AA172" s="139">
        <f>Z172*K172</f>
        <v>0</v>
      </c>
      <c r="AR172" s="13" t="s">
        <v>189</v>
      </c>
      <c r="AT172" s="13" t="s">
        <v>129</v>
      </c>
      <c r="AU172" s="13" t="s">
        <v>86</v>
      </c>
      <c r="AY172" s="13" t="s">
        <v>128</v>
      </c>
      <c r="BE172" s="140">
        <f>IF(U172="základní",N172,0)</f>
        <v>0</v>
      </c>
      <c r="BF172" s="140">
        <f>IF(U172="snížená",N172,0)</f>
        <v>0</v>
      </c>
      <c r="BG172" s="140">
        <f>IF(U172="zákl. přenesená",N172,0)</f>
        <v>0</v>
      </c>
      <c r="BH172" s="140">
        <f>IF(U172="sníž. přenesená",N172,0)</f>
        <v>0</v>
      </c>
      <c r="BI172" s="140">
        <f>IF(U172="nulová",N172,0)</f>
        <v>0</v>
      </c>
      <c r="BJ172" s="13" t="s">
        <v>17</v>
      </c>
      <c r="BK172" s="140">
        <f>ROUND(L172*K172,2)</f>
        <v>0</v>
      </c>
      <c r="BL172" s="13" t="s">
        <v>189</v>
      </c>
      <c r="BM172" s="13" t="s">
        <v>276</v>
      </c>
    </row>
    <row r="173" spans="2:65" s="1" customFormat="1" ht="22.5" customHeight="1" x14ac:dyDescent="0.3">
      <c r="B173" s="131"/>
      <c r="C173" s="141" t="s">
        <v>277</v>
      </c>
      <c r="D173" s="141" t="s">
        <v>278</v>
      </c>
      <c r="E173" s="142" t="s">
        <v>279</v>
      </c>
      <c r="F173" s="213" t="s">
        <v>280</v>
      </c>
      <c r="G173" s="214"/>
      <c r="H173" s="214"/>
      <c r="I173" s="214"/>
      <c r="J173" s="143" t="s">
        <v>161</v>
      </c>
      <c r="K173" s="144">
        <v>0.46400000000000002</v>
      </c>
      <c r="L173" s="215"/>
      <c r="M173" s="214"/>
      <c r="N173" s="215">
        <f>ROUND(L173*K173,2)</f>
        <v>0</v>
      </c>
      <c r="O173" s="211"/>
      <c r="P173" s="211"/>
      <c r="Q173" s="211"/>
      <c r="R173" s="136"/>
      <c r="T173" s="137" t="s">
        <v>3</v>
      </c>
      <c r="U173" s="36" t="s">
        <v>35</v>
      </c>
      <c r="V173" s="138">
        <v>0</v>
      </c>
      <c r="W173" s="138">
        <f>V173*K173</f>
        <v>0</v>
      </c>
      <c r="X173" s="138">
        <v>1</v>
      </c>
      <c r="Y173" s="138">
        <f>X173*K173</f>
        <v>0.46400000000000002</v>
      </c>
      <c r="Z173" s="138">
        <v>0</v>
      </c>
      <c r="AA173" s="139">
        <f>Z173*K173</f>
        <v>0</v>
      </c>
      <c r="AR173" s="13" t="s">
        <v>253</v>
      </c>
      <c r="AT173" s="13" t="s">
        <v>278</v>
      </c>
      <c r="AU173" s="13" t="s">
        <v>86</v>
      </c>
      <c r="AY173" s="13" t="s">
        <v>128</v>
      </c>
      <c r="BE173" s="140">
        <f>IF(U173="základní",N173,0)</f>
        <v>0</v>
      </c>
      <c r="BF173" s="140">
        <f>IF(U173="snížená",N173,0)</f>
        <v>0</v>
      </c>
      <c r="BG173" s="140">
        <f>IF(U173="zákl. přenesená",N173,0)</f>
        <v>0</v>
      </c>
      <c r="BH173" s="140">
        <f>IF(U173="sníž. přenesená",N173,0)</f>
        <v>0</v>
      </c>
      <c r="BI173" s="140">
        <f>IF(U173="nulová",N173,0)</f>
        <v>0</v>
      </c>
      <c r="BJ173" s="13" t="s">
        <v>17</v>
      </c>
      <c r="BK173" s="140">
        <f>ROUND(L173*K173,2)</f>
        <v>0</v>
      </c>
      <c r="BL173" s="13" t="s">
        <v>189</v>
      </c>
      <c r="BM173" s="13" t="s">
        <v>281</v>
      </c>
    </row>
    <row r="174" spans="2:65" s="1" customFormat="1" ht="31.5" customHeight="1" x14ac:dyDescent="0.3">
      <c r="B174" s="131"/>
      <c r="C174" s="132" t="s">
        <v>282</v>
      </c>
      <c r="D174" s="132" t="s">
        <v>129</v>
      </c>
      <c r="E174" s="133" t="s">
        <v>283</v>
      </c>
      <c r="F174" s="210" t="s">
        <v>284</v>
      </c>
      <c r="G174" s="211"/>
      <c r="H174" s="211"/>
      <c r="I174" s="211"/>
      <c r="J174" s="134" t="s">
        <v>141</v>
      </c>
      <c r="K174" s="135">
        <v>1158.75</v>
      </c>
      <c r="L174" s="212"/>
      <c r="M174" s="211"/>
      <c r="N174" s="212">
        <f>ROUND(L174*K174,2)</f>
        <v>0</v>
      </c>
      <c r="O174" s="211"/>
      <c r="P174" s="211"/>
      <c r="Q174" s="211"/>
      <c r="R174" s="136"/>
      <c r="T174" s="137" t="s">
        <v>3</v>
      </c>
      <c r="U174" s="36" t="s">
        <v>35</v>
      </c>
      <c r="V174" s="138">
        <v>0.222</v>
      </c>
      <c r="W174" s="138">
        <f>V174*K174</f>
        <v>257.24250000000001</v>
      </c>
      <c r="X174" s="138">
        <v>4.0000000000000002E-4</v>
      </c>
      <c r="Y174" s="138">
        <f>X174*K174</f>
        <v>0.46350000000000002</v>
      </c>
      <c r="Z174" s="138">
        <v>0</v>
      </c>
      <c r="AA174" s="139">
        <f>Z174*K174</f>
        <v>0</v>
      </c>
      <c r="AR174" s="13" t="s">
        <v>189</v>
      </c>
      <c r="AT174" s="13" t="s">
        <v>129</v>
      </c>
      <c r="AU174" s="13" t="s">
        <v>86</v>
      </c>
      <c r="AY174" s="13" t="s">
        <v>128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13" t="s">
        <v>17</v>
      </c>
      <c r="BK174" s="140">
        <f>ROUND(L174*K174,2)</f>
        <v>0</v>
      </c>
      <c r="BL174" s="13" t="s">
        <v>189</v>
      </c>
      <c r="BM174" s="13" t="s">
        <v>285</v>
      </c>
    </row>
    <row r="175" spans="2:65" s="1" customFormat="1" ht="31.5" customHeight="1" x14ac:dyDescent="0.3">
      <c r="B175" s="131"/>
      <c r="C175" s="141" t="s">
        <v>286</v>
      </c>
      <c r="D175" s="141" t="s">
        <v>278</v>
      </c>
      <c r="E175" s="142" t="s">
        <v>287</v>
      </c>
      <c r="F175" s="213" t="s">
        <v>288</v>
      </c>
      <c r="G175" s="214"/>
      <c r="H175" s="214"/>
      <c r="I175" s="214"/>
      <c r="J175" s="143" t="s">
        <v>141</v>
      </c>
      <c r="K175" s="144">
        <v>1274.625</v>
      </c>
      <c r="L175" s="215"/>
      <c r="M175" s="214"/>
      <c r="N175" s="215">
        <f>ROUND(L175*K175,2)</f>
        <v>0</v>
      </c>
      <c r="O175" s="211"/>
      <c r="P175" s="211"/>
      <c r="Q175" s="211"/>
      <c r="R175" s="136"/>
      <c r="T175" s="137" t="s">
        <v>3</v>
      </c>
      <c r="U175" s="36" t="s">
        <v>35</v>
      </c>
      <c r="V175" s="138">
        <v>0</v>
      </c>
      <c r="W175" s="138">
        <f>V175*K175</f>
        <v>0</v>
      </c>
      <c r="X175" s="138">
        <v>3.8800000000000002E-3</v>
      </c>
      <c r="Y175" s="138">
        <f>X175*K175</f>
        <v>4.9455450000000001</v>
      </c>
      <c r="Z175" s="138">
        <v>0</v>
      </c>
      <c r="AA175" s="139">
        <f>Z175*K175</f>
        <v>0</v>
      </c>
      <c r="AR175" s="13" t="s">
        <v>158</v>
      </c>
      <c r="AT175" s="13" t="s">
        <v>278</v>
      </c>
      <c r="AU175" s="13" t="s">
        <v>86</v>
      </c>
      <c r="AY175" s="13" t="s">
        <v>128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13" t="s">
        <v>17</v>
      </c>
      <c r="BK175" s="140">
        <f>ROUND(L175*K175,2)</f>
        <v>0</v>
      </c>
      <c r="BL175" s="13" t="s">
        <v>133</v>
      </c>
      <c r="BM175" s="13" t="s">
        <v>289</v>
      </c>
    </row>
    <row r="176" spans="2:65" s="1" customFormat="1" ht="31.5" customHeight="1" x14ac:dyDescent="0.3">
      <c r="B176" s="131"/>
      <c r="C176" s="132" t="s">
        <v>290</v>
      </c>
      <c r="D176" s="132" t="s">
        <v>129</v>
      </c>
      <c r="E176" s="133" t="s">
        <v>291</v>
      </c>
      <c r="F176" s="210" t="s">
        <v>292</v>
      </c>
      <c r="G176" s="211"/>
      <c r="H176" s="211"/>
      <c r="I176" s="211"/>
      <c r="J176" s="134" t="s">
        <v>161</v>
      </c>
      <c r="K176" s="135">
        <v>0.92800000000000005</v>
      </c>
      <c r="L176" s="212"/>
      <c r="M176" s="211"/>
      <c r="N176" s="212">
        <f>ROUND(L176*K176,2)</f>
        <v>0</v>
      </c>
      <c r="O176" s="211"/>
      <c r="P176" s="211"/>
      <c r="Q176" s="211"/>
      <c r="R176" s="136"/>
      <c r="T176" s="137" t="s">
        <v>3</v>
      </c>
      <c r="U176" s="36" t="s">
        <v>35</v>
      </c>
      <c r="V176" s="138">
        <v>1.5980000000000001</v>
      </c>
      <c r="W176" s="138">
        <f>V176*K176</f>
        <v>1.4829440000000003</v>
      </c>
      <c r="X176" s="138">
        <v>0</v>
      </c>
      <c r="Y176" s="138">
        <f>X176*K176</f>
        <v>0</v>
      </c>
      <c r="Z176" s="138">
        <v>0</v>
      </c>
      <c r="AA176" s="139">
        <f>Z176*K176</f>
        <v>0</v>
      </c>
      <c r="AR176" s="13" t="s">
        <v>189</v>
      </c>
      <c r="AT176" s="13" t="s">
        <v>129</v>
      </c>
      <c r="AU176" s="13" t="s">
        <v>86</v>
      </c>
      <c r="AY176" s="13" t="s">
        <v>128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13" t="s">
        <v>17</v>
      </c>
      <c r="BK176" s="140">
        <f>ROUND(L176*K176,2)</f>
        <v>0</v>
      </c>
      <c r="BL176" s="13" t="s">
        <v>189</v>
      </c>
      <c r="BM176" s="13" t="s">
        <v>293</v>
      </c>
    </row>
    <row r="177" spans="2:65" s="9" customFormat="1" ht="29.85" customHeight="1" x14ac:dyDescent="0.35">
      <c r="B177" s="120"/>
      <c r="C177" s="121"/>
      <c r="D177" s="130" t="s">
        <v>107</v>
      </c>
      <c r="E177" s="130"/>
      <c r="F177" s="130"/>
      <c r="G177" s="130"/>
      <c r="H177" s="130"/>
      <c r="I177" s="130"/>
      <c r="J177" s="130"/>
      <c r="K177" s="130"/>
      <c r="L177" s="130"/>
      <c r="M177" s="130"/>
      <c r="N177" s="195">
        <f>BK177</f>
        <v>0</v>
      </c>
      <c r="O177" s="196"/>
      <c r="P177" s="196"/>
      <c r="Q177" s="196"/>
      <c r="R177" s="123"/>
      <c r="T177" s="124"/>
      <c r="U177" s="121"/>
      <c r="V177" s="121"/>
      <c r="W177" s="125">
        <f>SUM(W178:W184)</f>
        <v>144.28227799999999</v>
      </c>
      <c r="X177" s="121"/>
      <c r="Y177" s="125">
        <f>SUM(Y178:Y184)</f>
        <v>8.3137444200000008</v>
      </c>
      <c r="Z177" s="121"/>
      <c r="AA177" s="126">
        <f>SUM(AA178:AA184)</f>
        <v>0</v>
      </c>
      <c r="AR177" s="127" t="s">
        <v>86</v>
      </c>
      <c r="AT177" s="128" t="s">
        <v>69</v>
      </c>
      <c r="AU177" s="128" t="s">
        <v>17</v>
      </c>
      <c r="AY177" s="127" t="s">
        <v>128</v>
      </c>
      <c r="BK177" s="129">
        <f>SUM(BK178:BK184)</f>
        <v>0</v>
      </c>
    </row>
    <row r="178" spans="2:65" s="1" customFormat="1" ht="22.5" customHeight="1" x14ac:dyDescent="0.3">
      <c r="B178" s="131"/>
      <c r="C178" s="132" t="s">
        <v>294</v>
      </c>
      <c r="D178" s="132" t="s">
        <v>129</v>
      </c>
      <c r="E178" s="133" t="s">
        <v>295</v>
      </c>
      <c r="F178" s="210" t="s">
        <v>296</v>
      </c>
      <c r="G178" s="211"/>
      <c r="H178" s="211"/>
      <c r="I178" s="211"/>
      <c r="J178" s="134" t="s">
        <v>231</v>
      </c>
      <c r="K178" s="135">
        <v>148</v>
      </c>
      <c r="L178" s="212"/>
      <c r="M178" s="211"/>
      <c r="N178" s="212">
        <f t="shared" ref="N178:N184" si="40">ROUND(L178*K178,2)</f>
        <v>0</v>
      </c>
      <c r="O178" s="211"/>
      <c r="P178" s="211"/>
      <c r="Q178" s="211"/>
      <c r="R178" s="136"/>
      <c r="T178" s="137" t="s">
        <v>3</v>
      </c>
      <c r="U178" s="36" t="s">
        <v>35</v>
      </c>
      <c r="V178" s="138">
        <v>0</v>
      </c>
      <c r="W178" s="138">
        <f t="shared" ref="W178:W184" si="41">V178*K178</f>
        <v>0</v>
      </c>
      <c r="X178" s="138">
        <v>0</v>
      </c>
      <c r="Y178" s="138">
        <f t="shared" ref="Y178:Y184" si="42">X178*K178</f>
        <v>0</v>
      </c>
      <c r="Z178" s="138">
        <v>0</v>
      </c>
      <c r="AA178" s="139">
        <f t="shared" ref="AA178:AA184" si="43">Z178*K178</f>
        <v>0</v>
      </c>
      <c r="AR178" s="13" t="s">
        <v>189</v>
      </c>
      <c r="AT178" s="13" t="s">
        <v>129</v>
      </c>
      <c r="AU178" s="13" t="s">
        <v>86</v>
      </c>
      <c r="AY178" s="13" t="s">
        <v>128</v>
      </c>
      <c r="BE178" s="140">
        <f t="shared" ref="BE178:BE184" si="44">IF(U178="základní",N178,0)</f>
        <v>0</v>
      </c>
      <c r="BF178" s="140">
        <f t="shared" ref="BF178:BF184" si="45">IF(U178="snížená",N178,0)</f>
        <v>0</v>
      </c>
      <c r="BG178" s="140">
        <f t="shared" ref="BG178:BG184" si="46">IF(U178="zákl. přenesená",N178,0)</f>
        <v>0</v>
      </c>
      <c r="BH178" s="140">
        <f t="shared" ref="BH178:BH184" si="47">IF(U178="sníž. přenesená",N178,0)</f>
        <v>0</v>
      </c>
      <c r="BI178" s="140">
        <f t="shared" ref="BI178:BI184" si="48">IF(U178="nulová",N178,0)</f>
        <v>0</v>
      </c>
      <c r="BJ178" s="13" t="s">
        <v>17</v>
      </c>
      <c r="BK178" s="140">
        <f t="shared" ref="BK178:BK184" si="49">ROUND(L178*K178,2)</f>
        <v>0</v>
      </c>
      <c r="BL178" s="13" t="s">
        <v>189</v>
      </c>
      <c r="BM178" s="13" t="s">
        <v>297</v>
      </c>
    </row>
    <row r="179" spans="2:65" s="1" customFormat="1" ht="22.5" customHeight="1" x14ac:dyDescent="0.3">
      <c r="B179" s="131"/>
      <c r="C179" s="132" t="s">
        <v>298</v>
      </c>
      <c r="D179" s="132" t="s">
        <v>129</v>
      </c>
      <c r="E179" s="133" t="s">
        <v>299</v>
      </c>
      <c r="F179" s="210" t="s">
        <v>300</v>
      </c>
      <c r="G179" s="211"/>
      <c r="H179" s="211"/>
      <c r="I179" s="211"/>
      <c r="J179" s="134" t="s">
        <v>231</v>
      </c>
      <c r="K179" s="135">
        <v>152.19999999999999</v>
      </c>
      <c r="L179" s="212"/>
      <c r="M179" s="211"/>
      <c r="N179" s="212">
        <f t="shared" si="40"/>
        <v>0</v>
      </c>
      <c r="O179" s="211"/>
      <c r="P179" s="211"/>
      <c r="Q179" s="211"/>
      <c r="R179" s="136"/>
      <c r="T179" s="137" t="s">
        <v>3</v>
      </c>
      <c r="U179" s="36" t="s">
        <v>35</v>
      </c>
      <c r="V179" s="138">
        <v>0</v>
      </c>
      <c r="W179" s="138">
        <f t="shared" si="41"/>
        <v>0</v>
      </c>
      <c r="X179" s="138">
        <v>0</v>
      </c>
      <c r="Y179" s="138">
        <f t="shared" si="42"/>
        <v>0</v>
      </c>
      <c r="Z179" s="138">
        <v>0</v>
      </c>
      <c r="AA179" s="139">
        <f t="shared" si="43"/>
        <v>0</v>
      </c>
      <c r="AR179" s="13" t="s">
        <v>189</v>
      </c>
      <c r="AT179" s="13" t="s">
        <v>129</v>
      </c>
      <c r="AU179" s="13" t="s">
        <v>86</v>
      </c>
      <c r="AY179" s="13" t="s">
        <v>128</v>
      </c>
      <c r="BE179" s="140">
        <f t="shared" si="44"/>
        <v>0</v>
      </c>
      <c r="BF179" s="140">
        <f t="shared" si="45"/>
        <v>0</v>
      </c>
      <c r="BG179" s="140">
        <f t="shared" si="46"/>
        <v>0</v>
      </c>
      <c r="BH179" s="140">
        <f t="shared" si="47"/>
        <v>0</v>
      </c>
      <c r="BI179" s="140">
        <f t="shared" si="48"/>
        <v>0</v>
      </c>
      <c r="BJ179" s="13" t="s">
        <v>17</v>
      </c>
      <c r="BK179" s="140">
        <f t="shared" si="49"/>
        <v>0</v>
      </c>
      <c r="BL179" s="13" t="s">
        <v>189</v>
      </c>
      <c r="BM179" s="13" t="s">
        <v>301</v>
      </c>
    </row>
    <row r="180" spans="2:65" s="1" customFormat="1" ht="31.5" customHeight="1" x14ac:dyDescent="0.3">
      <c r="B180" s="131"/>
      <c r="C180" s="132" t="s">
        <v>302</v>
      </c>
      <c r="D180" s="132" t="s">
        <v>129</v>
      </c>
      <c r="E180" s="133" t="s">
        <v>303</v>
      </c>
      <c r="F180" s="210" t="s">
        <v>304</v>
      </c>
      <c r="G180" s="211"/>
      <c r="H180" s="211"/>
      <c r="I180" s="211"/>
      <c r="J180" s="134" t="s">
        <v>231</v>
      </c>
      <c r="K180" s="135">
        <v>285.08</v>
      </c>
      <c r="L180" s="212"/>
      <c r="M180" s="211"/>
      <c r="N180" s="212">
        <f t="shared" si="40"/>
        <v>0</v>
      </c>
      <c r="O180" s="211"/>
      <c r="P180" s="211"/>
      <c r="Q180" s="211"/>
      <c r="R180" s="136"/>
      <c r="T180" s="137" t="s">
        <v>3</v>
      </c>
      <c r="U180" s="36" t="s">
        <v>35</v>
      </c>
      <c r="V180" s="138">
        <v>0.34399999999999997</v>
      </c>
      <c r="W180" s="138">
        <f t="shared" si="41"/>
        <v>98.067519999999988</v>
      </c>
      <c r="X180" s="138">
        <v>0</v>
      </c>
      <c r="Y180" s="138">
        <f t="shared" si="42"/>
        <v>0</v>
      </c>
      <c r="Z180" s="138">
        <v>0</v>
      </c>
      <c r="AA180" s="139">
        <f t="shared" si="43"/>
        <v>0</v>
      </c>
      <c r="AR180" s="13" t="s">
        <v>189</v>
      </c>
      <c r="AT180" s="13" t="s">
        <v>129</v>
      </c>
      <c r="AU180" s="13" t="s">
        <v>86</v>
      </c>
      <c r="AY180" s="13" t="s">
        <v>128</v>
      </c>
      <c r="BE180" s="140">
        <f t="shared" si="44"/>
        <v>0</v>
      </c>
      <c r="BF180" s="140">
        <f t="shared" si="45"/>
        <v>0</v>
      </c>
      <c r="BG180" s="140">
        <f t="shared" si="46"/>
        <v>0</v>
      </c>
      <c r="BH180" s="140">
        <f t="shared" si="47"/>
        <v>0</v>
      </c>
      <c r="BI180" s="140">
        <f t="shared" si="48"/>
        <v>0</v>
      </c>
      <c r="BJ180" s="13" t="s">
        <v>17</v>
      </c>
      <c r="BK180" s="140">
        <f t="shared" si="49"/>
        <v>0</v>
      </c>
      <c r="BL180" s="13" t="s">
        <v>189</v>
      </c>
      <c r="BM180" s="13" t="s">
        <v>305</v>
      </c>
    </row>
    <row r="181" spans="2:65" s="1" customFormat="1" ht="22.5" customHeight="1" x14ac:dyDescent="0.3">
      <c r="B181" s="131"/>
      <c r="C181" s="141" t="s">
        <v>306</v>
      </c>
      <c r="D181" s="141" t="s">
        <v>278</v>
      </c>
      <c r="E181" s="142" t="s">
        <v>307</v>
      </c>
      <c r="F181" s="213" t="s">
        <v>308</v>
      </c>
      <c r="G181" s="214"/>
      <c r="H181" s="214"/>
      <c r="I181" s="214"/>
      <c r="J181" s="143" t="s">
        <v>132</v>
      </c>
      <c r="K181" s="144">
        <v>12.286</v>
      </c>
      <c r="L181" s="215"/>
      <c r="M181" s="214"/>
      <c r="N181" s="215">
        <f t="shared" si="40"/>
        <v>0</v>
      </c>
      <c r="O181" s="211"/>
      <c r="P181" s="211"/>
      <c r="Q181" s="211"/>
      <c r="R181" s="136"/>
      <c r="T181" s="137" t="s">
        <v>3</v>
      </c>
      <c r="U181" s="36" t="s">
        <v>35</v>
      </c>
      <c r="V181" s="138">
        <v>0</v>
      </c>
      <c r="W181" s="138">
        <f t="shared" si="41"/>
        <v>0</v>
      </c>
      <c r="X181" s="138">
        <v>0.55000000000000004</v>
      </c>
      <c r="Y181" s="138">
        <f t="shared" si="42"/>
        <v>6.7573000000000008</v>
      </c>
      <c r="Z181" s="138">
        <v>0</v>
      </c>
      <c r="AA181" s="139">
        <f t="shared" si="43"/>
        <v>0</v>
      </c>
      <c r="AR181" s="13" t="s">
        <v>253</v>
      </c>
      <c r="AT181" s="13" t="s">
        <v>278</v>
      </c>
      <c r="AU181" s="13" t="s">
        <v>86</v>
      </c>
      <c r="AY181" s="13" t="s">
        <v>128</v>
      </c>
      <c r="BE181" s="140">
        <f t="shared" si="44"/>
        <v>0</v>
      </c>
      <c r="BF181" s="140">
        <f t="shared" si="45"/>
        <v>0</v>
      </c>
      <c r="BG181" s="140">
        <f t="shared" si="46"/>
        <v>0</v>
      </c>
      <c r="BH181" s="140">
        <f t="shared" si="47"/>
        <v>0</v>
      </c>
      <c r="BI181" s="140">
        <f t="shared" si="48"/>
        <v>0</v>
      </c>
      <c r="BJ181" s="13" t="s">
        <v>17</v>
      </c>
      <c r="BK181" s="140">
        <f t="shared" si="49"/>
        <v>0</v>
      </c>
      <c r="BL181" s="13" t="s">
        <v>189</v>
      </c>
      <c r="BM181" s="13" t="s">
        <v>309</v>
      </c>
    </row>
    <row r="182" spans="2:65" s="1" customFormat="1" ht="31.5" customHeight="1" x14ac:dyDescent="0.3">
      <c r="B182" s="131"/>
      <c r="C182" s="132" t="s">
        <v>310</v>
      </c>
      <c r="D182" s="132" t="s">
        <v>129</v>
      </c>
      <c r="E182" s="133" t="s">
        <v>311</v>
      </c>
      <c r="F182" s="210" t="s">
        <v>312</v>
      </c>
      <c r="G182" s="211"/>
      <c r="H182" s="211"/>
      <c r="I182" s="211"/>
      <c r="J182" s="134" t="s">
        <v>132</v>
      </c>
      <c r="K182" s="135">
        <v>12.286</v>
      </c>
      <c r="L182" s="212"/>
      <c r="M182" s="211"/>
      <c r="N182" s="212">
        <f t="shared" si="40"/>
        <v>0</v>
      </c>
      <c r="O182" s="211"/>
      <c r="P182" s="211"/>
      <c r="Q182" s="211"/>
      <c r="R182" s="136"/>
      <c r="T182" s="137" t="s">
        <v>3</v>
      </c>
      <c r="U182" s="36" t="s">
        <v>35</v>
      </c>
      <c r="V182" s="138">
        <v>0</v>
      </c>
      <c r="W182" s="138">
        <f t="shared" si="41"/>
        <v>0</v>
      </c>
      <c r="X182" s="138">
        <v>2.3369999999999998E-2</v>
      </c>
      <c r="Y182" s="138">
        <f t="shared" si="42"/>
        <v>0.28712381999999997</v>
      </c>
      <c r="Z182" s="138">
        <v>0</v>
      </c>
      <c r="AA182" s="139">
        <f t="shared" si="43"/>
        <v>0</v>
      </c>
      <c r="AR182" s="13" t="s">
        <v>189</v>
      </c>
      <c r="AT182" s="13" t="s">
        <v>129</v>
      </c>
      <c r="AU182" s="13" t="s">
        <v>86</v>
      </c>
      <c r="AY182" s="13" t="s">
        <v>128</v>
      </c>
      <c r="BE182" s="140">
        <f t="shared" si="44"/>
        <v>0</v>
      </c>
      <c r="BF182" s="140">
        <f t="shared" si="45"/>
        <v>0</v>
      </c>
      <c r="BG182" s="140">
        <f t="shared" si="46"/>
        <v>0</v>
      </c>
      <c r="BH182" s="140">
        <f t="shared" si="47"/>
        <v>0</v>
      </c>
      <c r="BI182" s="140">
        <f t="shared" si="48"/>
        <v>0</v>
      </c>
      <c r="BJ182" s="13" t="s">
        <v>17</v>
      </c>
      <c r="BK182" s="140">
        <f t="shared" si="49"/>
        <v>0</v>
      </c>
      <c r="BL182" s="13" t="s">
        <v>189</v>
      </c>
      <c r="BM182" s="13" t="s">
        <v>313</v>
      </c>
    </row>
    <row r="183" spans="2:65" s="1" customFormat="1" ht="31.5" customHeight="1" x14ac:dyDescent="0.3">
      <c r="B183" s="131"/>
      <c r="C183" s="132" t="s">
        <v>314</v>
      </c>
      <c r="D183" s="132" t="s">
        <v>129</v>
      </c>
      <c r="E183" s="133" t="s">
        <v>315</v>
      </c>
      <c r="F183" s="210" t="s">
        <v>316</v>
      </c>
      <c r="G183" s="211"/>
      <c r="H183" s="211"/>
      <c r="I183" s="211"/>
      <c r="J183" s="134" t="s">
        <v>141</v>
      </c>
      <c r="K183" s="135">
        <v>39.020000000000003</v>
      </c>
      <c r="L183" s="212"/>
      <c r="M183" s="211"/>
      <c r="N183" s="212">
        <f t="shared" si="40"/>
        <v>0</v>
      </c>
      <c r="O183" s="211"/>
      <c r="P183" s="211"/>
      <c r="Q183" s="211"/>
      <c r="R183" s="136"/>
      <c r="T183" s="137" t="s">
        <v>3</v>
      </c>
      <c r="U183" s="36" t="s">
        <v>35</v>
      </c>
      <c r="V183" s="138">
        <v>0.28799999999999998</v>
      </c>
      <c r="W183" s="138">
        <f t="shared" si="41"/>
        <v>11.23776</v>
      </c>
      <c r="X183" s="138">
        <v>3.2530000000000003E-2</v>
      </c>
      <c r="Y183" s="138">
        <f t="shared" si="42"/>
        <v>1.2693206000000001</v>
      </c>
      <c r="Z183" s="138">
        <v>0</v>
      </c>
      <c r="AA183" s="139">
        <f t="shared" si="43"/>
        <v>0</v>
      </c>
      <c r="AR183" s="13" t="s">
        <v>189</v>
      </c>
      <c r="AT183" s="13" t="s">
        <v>129</v>
      </c>
      <c r="AU183" s="13" t="s">
        <v>86</v>
      </c>
      <c r="AY183" s="13" t="s">
        <v>128</v>
      </c>
      <c r="BE183" s="140">
        <f t="shared" si="44"/>
        <v>0</v>
      </c>
      <c r="BF183" s="140">
        <f t="shared" si="45"/>
        <v>0</v>
      </c>
      <c r="BG183" s="140">
        <f t="shared" si="46"/>
        <v>0</v>
      </c>
      <c r="BH183" s="140">
        <f t="shared" si="47"/>
        <v>0</v>
      </c>
      <c r="BI183" s="140">
        <f t="shared" si="48"/>
        <v>0</v>
      </c>
      <c r="BJ183" s="13" t="s">
        <v>17</v>
      </c>
      <c r="BK183" s="140">
        <f t="shared" si="49"/>
        <v>0</v>
      </c>
      <c r="BL183" s="13" t="s">
        <v>189</v>
      </c>
      <c r="BM183" s="13" t="s">
        <v>317</v>
      </c>
    </row>
    <row r="184" spans="2:65" s="1" customFormat="1" ht="31.5" customHeight="1" x14ac:dyDescent="0.3">
      <c r="B184" s="131"/>
      <c r="C184" s="132" t="s">
        <v>318</v>
      </c>
      <c r="D184" s="132" t="s">
        <v>129</v>
      </c>
      <c r="E184" s="133" t="s">
        <v>319</v>
      </c>
      <c r="F184" s="210" t="s">
        <v>320</v>
      </c>
      <c r="G184" s="211"/>
      <c r="H184" s="211"/>
      <c r="I184" s="211"/>
      <c r="J184" s="134" t="s">
        <v>161</v>
      </c>
      <c r="K184" s="135">
        <v>8.3140000000000001</v>
      </c>
      <c r="L184" s="212"/>
      <c r="M184" s="211"/>
      <c r="N184" s="212">
        <f t="shared" si="40"/>
        <v>0</v>
      </c>
      <c r="O184" s="211"/>
      <c r="P184" s="211"/>
      <c r="Q184" s="211"/>
      <c r="R184" s="136"/>
      <c r="T184" s="137" t="s">
        <v>3</v>
      </c>
      <c r="U184" s="36" t="s">
        <v>35</v>
      </c>
      <c r="V184" s="138">
        <v>4.2069999999999999</v>
      </c>
      <c r="W184" s="138">
        <f t="shared" si="41"/>
        <v>34.976998000000002</v>
      </c>
      <c r="X184" s="138">
        <v>0</v>
      </c>
      <c r="Y184" s="138">
        <f t="shared" si="42"/>
        <v>0</v>
      </c>
      <c r="Z184" s="138">
        <v>0</v>
      </c>
      <c r="AA184" s="139">
        <f t="shared" si="43"/>
        <v>0</v>
      </c>
      <c r="AR184" s="13" t="s">
        <v>189</v>
      </c>
      <c r="AT184" s="13" t="s">
        <v>129</v>
      </c>
      <c r="AU184" s="13" t="s">
        <v>86</v>
      </c>
      <c r="AY184" s="13" t="s">
        <v>128</v>
      </c>
      <c r="BE184" s="140">
        <f t="shared" si="44"/>
        <v>0</v>
      </c>
      <c r="BF184" s="140">
        <f t="shared" si="45"/>
        <v>0</v>
      </c>
      <c r="BG184" s="140">
        <f t="shared" si="46"/>
        <v>0</v>
      </c>
      <c r="BH184" s="140">
        <f t="shared" si="47"/>
        <v>0</v>
      </c>
      <c r="BI184" s="140">
        <f t="shared" si="48"/>
        <v>0</v>
      </c>
      <c r="BJ184" s="13" t="s">
        <v>17</v>
      </c>
      <c r="BK184" s="140">
        <f t="shared" si="49"/>
        <v>0</v>
      </c>
      <c r="BL184" s="13" t="s">
        <v>189</v>
      </c>
      <c r="BM184" s="13" t="s">
        <v>321</v>
      </c>
    </row>
    <row r="185" spans="2:65" s="9" customFormat="1" ht="29.85" customHeight="1" x14ac:dyDescent="0.35">
      <c r="B185" s="120"/>
      <c r="C185" s="121"/>
      <c r="D185" s="130" t="s">
        <v>108</v>
      </c>
      <c r="E185" s="130"/>
      <c r="F185" s="130"/>
      <c r="G185" s="130"/>
      <c r="H185" s="130"/>
      <c r="I185" s="130"/>
      <c r="J185" s="130"/>
      <c r="K185" s="130"/>
      <c r="L185" s="130"/>
      <c r="M185" s="130"/>
      <c r="N185" s="195">
        <f>BK185</f>
        <v>0</v>
      </c>
      <c r="O185" s="196"/>
      <c r="P185" s="196"/>
      <c r="Q185" s="196"/>
      <c r="R185" s="123"/>
      <c r="T185" s="124"/>
      <c r="U185" s="121"/>
      <c r="V185" s="121"/>
      <c r="W185" s="125">
        <f>SUM(W186:W190)</f>
        <v>76.830321999999995</v>
      </c>
      <c r="X185" s="121"/>
      <c r="Y185" s="125">
        <f>SUM(Y186:Y190)</f>
        <v>1.0059700000000003</v>
      </c>
      <c r="Z185" s="121"/>
      <c r="AA185" s="126">
        <f>SUM(AA186:AA190)</f>
        <v>0</v>
      </c>
      <c r="AR185" s="127" t="s">
        <v>86</v>
      </c>
      <c r="AT185" s="128" t="s">
        <v>69</v>
      </c>
      <c r="AU185" s="128" t="s">
        <v>17</v>
      </c>
      <c r="AY185" s="127" t="s">
        <v>128</v>
      </c>
      <c r="BK185" s="129">
        <f>SUM(BK186:BK190)</f>
        <v>0</v>
      </c>
    </row>
    <row r="186" spans="2:65" s="1" customFormat="1" ht="44.25" customHeight="1" x14ac:dyDescent="0.3">
      <c r="B186" s="131"/>
      <c r="C186" s="132" t="s">
        <v>322</v>
      </c>
      <c r="D186" s="132" t="s">
        <v>129</v>
      </c>
      <c r="E186" s="133" t="s">
        <v>323</v>
      </c>
      <c r="F186" s="210" t="s">
        <v>324</v>
      </c>
      <c r="G186" s="211"/>
      <c r="H186" s="211"/>
      <c r="I186" s="211"/>
      <c r="J186" s="134" t="s">
        <v>231</v>
      </c>
      <c r="K186" s="135">
        <v>159.80000000000001</v>
      </c>
      <c r="L186" s="212"/>
      <c r="M186" s="211"/>
      <c r="N186" s="212">
        <f>ROUND(L186*K186,2)</f>
        <v>0</v>
      </c>
      <c r="O186" s="211"/>
      <c r="P186" s="211"/>
      <c r="Q186" s="211"/>
      <c r="R186" s="136"/>
      <c r="T186" s="137" t="s">
        <v>3</v>
      </c>
      <c r="U186" s="36" t="s">
        <v>35</v>
      </c>
      <c r="V186" s="138">
        <v>0.27800000000000002</v>
      </c>
      <c r="W186" s="138">
        <f>V186*K186</f>
        <v>44.424400000000006</v>
      </c>
      <c r="X186" s="138">
        <v>4.3600000000000002E-3</v>
      </c>
      <c r="Y186" s="138">
        <f>X186*K186</f>
        <v>0.69672800000000012</v>
      </c>
      <c r="Z186" s="138">
        <v>0</v>
      </c>
      <c r="AA186" s="139">
        <f>Z186*K186</f>
        <v>0</v>
      </c>
      <c r="AR186" s="13" t="s">
        <v>189</v>
      </c>
      <c r="AT186" s="13" t="s">
        <v>129</v>
      </c>
      <c r="AU186" s="13" t="s">
        <v>86</v>
      </c>
      <c r="AY186" s="13" t="s">
        <v>128</v>
      </c>
      <c r="BE186" s="140">
        <f>IF(U186="základní",N186,0)</f>
        <v>0</v>
      </c>
      <c r="BF186" s="140">
        <f>IF(U186="snížená",N186,0)</f>
        <v>0</v>
      </c>
      <c r="BG186" s="140">
        <f>IF(U186="zákl. přenesená",N186,0)</f>
        <v>0</v>
      </c>
      <c r="BH186" s="140">
        <f>IF(U186="sníž. přenesená",N186,0)</f>
        <v>0</v>
      </c>
      <c r="BI186" s="140">
        <f>IF(U186="nulová",N186,0)</f>
        <v>0</v>
      </c>
      <c r="BJ186" s="13" t="s">
        <v>17</v>
      </c>
      <c r="BK186" s="140">
        <f>ROUND(L186*K186,2)</f>
        <v>0</v>
      </c>
      <c r="BL186" s="13" t="s">
        <v>189</v>
      </c>
      <c r="BM186" s="13" t="s">
        <v>325</v>
      </c>
    </row>
    <row r="187" spans="2:65" s="1" customFormat="1" ht="22.5" customHeight="1" x14ac:dyDescent="0.3">
      <c r="B187" s="131"/>
      <c r="C187" s="132" t="s">
        <v>326</v>
      </c>
      <c r="D187" s="132" t="s">
        <v>129</v>
      </c>
      <c r="E187" s="133" t="s">
        <v>327</v>
      </c>
      <c r="F187" s="210" t="s">
        <v>328</v>
      </c>
      <c r="G187" s="211"/>
      <c r="H187" s="211"/>
      <c r="I187" s="211"/>
      <c r="J187" s="134" t="s">
        <v>231</v>
      </c>
      <c r="K187" s="135">
        <v>78.099999999999994</v>
      </c>
      <c r="L187" s="212"/>
      <c r="M187" s="211"/>
      <c r="N187" s="212">
        <f>ROUND(L187*K187,2)</f>
        <v>0</v>
      </c>
      <c r="O187" s="211"/>
      <c r="P187" s="211"/>
      <c r="Q187" s="211"/>
      <c r="R187" s="136"/>
      <c r="T187" s="137" t="s">
        <v>3</v>
      </c>
      <c r="U187" s="36" t="s">
        <v>35</v>
      </c>
      <c r="V187" s="138">
        <v>0.26500000000000001</v>
      </c>
      <c r="W187" s="138">
        <f>V187*K187</f>
        <v>20.6965</v>
      </c>
      <c r="X187" s="138">
        <v>3.2200000000000002E-3</v>
      </c>
      <c r="Y187" s="138">
        <f>X187*K187</f>
        <v>0.25148199999999998</v>
      </c>
      <c r="Z187" s="138">
        <v>0</v>
      </c>
      <c r="AA187" s="139">
        <f>Z187*K187</f>
        <v>0</v>
      </c>
      <c r="AR187" s="13" t="s">
        <v>189</v>
      </c>
      <c r="AT187" s="13" t="s">
        <v>129</v>
      </c>
      <c r="AU187" s="13" t="s">
        <v>86</v>
      </c>
      <c r="AY187" s="13" t="s">
        <v>128</v>
      </c>
      <c r="BE187" s="140">
        <f>IF(U187="základní",N187,0)</f>
        <v>0</v>
      </c>
      <c r="BF187" s="140">
        <f>IF(U187="snížená",N187,0)</f>
        <v>0</v>
      </c>
      <c r="BG187" s="140">
        <f>IF(U187="zákl. přenesená",N187,0)</f>
        <v>0</v>
      </c>
      <c r="BH187" s="140">
        <f>IF(U187="sníž. přenesená",N187,0)</f>
        <v>0</v>
      </c>
      <c r="BI187" s="140">
        <f>IF(U187="nulová",N187,0)</f>
        <v>0</v>
      </c>
      <c r="BJ187" s="13" t="s">
        <v>17</v>
      </c>
      <c r="BK187" s="140">
        <f>ROUND(L187*K187,2)</f>
        <v>0</v>
      </c>
      <c r="BL187" s="13" t="s">
        <v>189</v>
      </c>
      <c r="BM187" s="13" t="s">
        <v>329</v>
      </c>
    </row>
    <row r="188" spans="2:65" s="1" customFormat="1" ht="31.5" customHeight="1" x14ac:dyDescent="0.3">
      <c r="B188" s="131"/>
      <c r="C188" s="132" t="s">
        <v>330</v>
      </c>
      <c r="D188" s="132" t="s">
        <v>129</v>
      </c>
      <c r="E188" s="133" t="s">
        <v>331</v>
      </c>
      <c r="F188" s="210" t="s">
        <v>332</v>
      </c>
      <c r="G188" s="211"/>
      <c r="H188" s="211"/>
      <c r="I188" s="211"/>
      <c r="J188" s="134" t="s">
        <v>333</v>
      </c>
      <c r="K188" s="135">
        <v>4</v>
      </c>
      <c r="L188" s="212"/>
      <c r="M188" s="211"/>
      <c r="N188" s="212">
        <f>ROUND(L188*K188,2)</f>
        <v>0</v>
      </c>
      <c r="O188" s="211"/>
      <c r="P188" s="211"/>
      <c r="Q188" s="211"/>
      <c r="R188" s="136"/>
      <c r="T188" s="137" t="s">
        <v>3</v>
      </c>
      <c r="U188" s="36" t="s">
        <v>35</v>
      </c>
      <c r="V188" s="138">
        <v>0.4</v>
      </c>
      <c r="W188" s="138">
        <f>V188*K188</f>
        <v>1.6</v>
      </c>
      <c r="X188" s="138">
        <v>3.1199999999999999E-3</v>
      </c>
      <c r="Y188" s="138">
        <f>X188*K188</f>
        <v>1.248E-2</v>
      </c>
      <c r="Z188" s="138">
        <v>0</v>
      </c>
      <c r="AA188" s="139">
        <f>Z188*K188</f>
        <v>0</v>
      </c>
      <c r="AR188" s="13" t="s">
        <v>189</v>
      </c>
      <c r="AT188" s="13" t="s">
        <v>129</v>
      </c>
      <c r="AU188" s="13" t="s">
        <v>86</v>
      </c>
      <c r="AY188" s="13" t="s">
        <v>128</v>
      </c>
      <c r="BE188" s="140">
        <f>IF(U188="základní",N188,0)</f>
        <v>0</v>
      </c>
      <c r="BF188" s="140">
        <f>IF(U188="snížená",N188,0)</f>
        <v>0</v>
      </c>
      <c r="BG188" s="140">
        <f>IF(U188="zákl. přenesená",N188,0)</f>
        <v>0</v>
      </c>
      <c r="BH188" s="140">
        <f>IF(U188="sníž. přenesená",N188,0)</f>
        <v>0</v>
      </c>
      <c r="BI188" s="140">
        <f>IF(U188="nulová",N188,0)</f>
        <v>0</v>
      </c>
      <c r="BJ188" s="13" t="s">
        <v>17</v>
      </c>
      <c r="BK188" s="140">
        <f>ROUND(L188*K188,2)</f>
        <v>0</v>
      </c>
      <c r="BL188" s="13" t="s">
        <v>189</v>
      </c>
      <c r="BM188" s="13" t="s">
        <v>334</v>
      </c>
    </row>
    <row r="189" spans="2:65" s="1" customFormat="1" ht="31.5" customHeight="1" x14ac:dyDescent="0.3">
      <c r="B189" s="131"/>
      <c r="C189" s="132" t="s">
        <v>335</v>
      </c>
      <c r="D189" s="132" t="s">
        <v>129</v>
      </c>
      <c r="E189" s="133" t="s">
        <v>336</v>
      </c>
      <c r="F189" s="210" t="s">
        <v>337</v>
      </c>
      <c r="G189" s="211"/>
      <c r="H189" s="211"/>
      <c r="I189" s="211"/>
      <c r="J189" s="134" t="s">
        <v>231</v>
      </c>
      <c r="K189" s="135">
        <v>16</v>
      </c>
      <c r="L189" s="212"/>
      <c r="M189" s="211"/>
      <c r="N189" s="212">
        <f>ROUND(L189*K189,2)</f>
        <v>0</v>
      </c>
      <c r="O189" s="211"/>
      <c r="P189" s="211"/>
      <c r="Q189" s="211"/>
      <c r="R189" s="136"/>
      <c r="T189" s="137" t="s">
        <v>3</v>
      </c>
      <c r="U189" s="36" t="s">
        <v>35</v>
      </c>
      <c r="V189" s="138">
        <v>0.33400000000000002</v>
      </c>
      <c r="W189" s="138">
        <f>V189*K189</f>
        <v>5.3440000000000003</v>
      </c>
      <c r="X189" s="138">
        <v>2.8300000000000001E-3</v>
      </c>
      <c r="Y189" s="138">
        <f>X189*K189</f>
        <v>4.5280000000000001E-2</v>
      </c>
      <c r="Z189" s="138">
        <v>0</v>
      </c>
      <c r="AA189" s="139">
        <f>Z189*K189</f>
        <v>0</v>
      </c>
      <c r="AR189" s="13" t="s">
        <v>189</v>
      </c>
      <c r="AT189" s="13" t="s">
        <v>129</v>
      </c>
      <c r="AU189" s="13" t="s">
        <v>86</v>
      </c>
      <c r="AY189" s="13" t="s">
        <v>128</v>
      </c>
      <c r="BE189" s="140">
        <f>IF(U189="základní",N189,0)</f>
        <v>0</v>
      </c>
      <c r="BF189" s="140">
        <f>IF(U189="snížená",N189,0)</f>
        <v>0</v>
      </c>
      <c r="BG189" s="140">
        <f>IF(U189="zákl. přenesená",N189,0)</f>
        <v>0</v>
      </c>
      <c r="BH189" s="140">
        <f>IF(U189="sníž. přenesená",N189,0)</f>
        <v>0</v>
      </c>
      <c r="BI189" s="140">
        <f>IF(U189="nulová",N189,0)</f>
        <v>0</v>
      </c>
      <c r="BJ189" s="13" t="s">
        <v>17</v>
      </c>
      <c r="BK189" s="140">
        <f>ROUND(L189*K189,2)</f>
        <v>0</v>
      </c>
      <c r="BL189" s="13" t="s">
        <v>189</v>
      </c>
      <c r="BM189" s="13" t="s">
        <v>338</v>
      </c>
    </row>
    <row r="190" spans="2:65" s="1" customFormat="1" ht="31.5" customHeight="1" x14ac:dyDescent="0.3">
      <c r="B190" s="131"/>
      <c r="C190" s="132" t="s">
        <v>339</v>
      </c>
      <c r="D190" s="132" t="s">
        <v>129</v>
      </c>
      <c r="E190" s="133" t="s">
        <v>340</v>
      </c>
      <c r="F190" s="210" t="s">
        <v>341</v>
      </c>
      <c r="G190" s="211"/>
      <c r="H190" s="211"/>
      <c r="I190" s="211"/>
      <c r="J190" s="134" t="s">
        <v>161</v>
      </c>
      <c r="K190" s="135">
        <v>1.006</v>
      </c>
      <c r="L190" s="212"/>
      <c r="M190" s="211"/>
      <c r="N190" s="212">
        <f>ROUND(L190*K190,2)</f>
        <v>0</v>
      </c>
      <c r="O190" s="211"/>
      <c r="P190" s="211"/>
      <c r="Q190" s="211"/>
      <c r="R190" s="136"/>
      <c r="T190" s="137" t="s">
        <v>3</v>
      </c>
      <c r="U190" s="36" t="s">
        <v>35</v>
      </c>
      <c r="V190" s="138">
        <v>4.7370000000000001</v>
      </c>
      <c r="W190" s="138">
        <f>V190*K190</f>
        <v>4.765422</v>
      </c>
      <c r="X190" s="138">
        <v>0</v>
      </c>
      <c r="Y190" s="138">
        <f>X190*K190</f>
        <v>0</v>
      </c>
      <c r="Z190" s="138">
        <v>0</v>
      </c>
      <c r="AA190" s="139">
        <f>Z190*K190</f>
        <v>0</v>
      </c>
      <c r="AR190" s="13" t="s">
        <v>189</v>
      </c>
      <c r="AT190" s="13" t="s">
        <v>129</v>
      </c>
      <c r="AU190" s="13" t="s">
        <v>86</v>
      </c>
      <c r="AY190" s="13" t="s">
        <v>128</v>
      </c>
      <c r="BE190" s="140">
        <f>IF(U190="základní",N190,0)</f>
        <v>0</v>
      </c>
      <c r="BF190" s="140">
        <f>IF(U190="snížená",N190,0)</f>
        <v>0</v>
      </c>
      <c r="BG190" s="140">
        <f>IF(U190="zákl. přenesená",N190,0)</f>
        <v>0</v>
      </c>
      <c r="BH190" s="140">
        <f>IF(U190="sníž. přenesená",N190,0)</f>
        <v>0</v>
      </c>
      <c r="BI190" s="140">
        <f>IF(U190="nulová",N190,0)</f>
        <v>0</v>
      </c>
      <c r="BJ190" s="13" t="s">
        <v>17</v>
      </c>
      <c r="BK190" s="140">
        <f>ROUND(L190*K190,2)</f>
        <v>0</v>
      </c>
      <c r="BL190" s="13" t="s">
        <v>189</v>
      </c>
      <c r="BM190" s="13" t="s">
        <v>342</v>
      </c>
    </row>
    <row r="191" spans="2:65" s="9" customFormat="1" ht="29.85" customHeight="1" x14ac:dyDescent="0.35">
      <c r="B191" s="120"/>
      <c r="C191" s="121"/>
      <c r="D191" s="130" t="s">
        <v>109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95">
        <f>BK191</f>
        <v>0</v>
      </c>
      <c r="O191" s="196"/>
      <c r="P191" s="196"/>
      <c r="Q191" s="196"/>
      <c r="R191" s="123"/>
      <c r="T191" s="124"/>
      <c r="U191" s="121"/>
      <c r="V191" s="121"/>
      <c r="W191" s="125">
        <f>SUM(W192:W199)</f>
        <v>251.30715799999999</v>
      </c>
      <c r="X191" s="121"/>
      <c r="Y191" s="125">
        <f>SUM(Y192:Y199)</f>
        <v>3.6489890199999997</v>
      </c>
      <c r="Z191" s="121"/>
      <c r="AA191" s="126">
        <f>SUM(AA192:AA199)</f>
        <v>0</v>
      </c>
      <c r="AR191" s="127" t="s">
        <v>86</v>
      </c>
      <c r="AT191" s="128" t="s">
        <v>69</v>
      </c>
      <c r="AU191" s="128" t="s">
        <v>17</v>
      </c>
      <c r="AY191" s="127" t="s">
        <v>128</v>
      </c>
      <c r="BK191" s="129">
        <f>SUM(BK192:BK199)</f>
        <v>0</v>
      </c>
    </row>
    <row r="192" spans="2:65" s="1" customFormat="1" ht="31.5" customHeight="1" x14ac:dyDescent="0.3">
      <c r="B192" s="131"/>
      <c r="C192" s="132" t="s">
        <v>343</v>
      </c>
      <c r="D192" s="132" t="s">
        <v>129</v>
      </c>
      <c r="E192" s="133" t="s">
        <v>344</v>
      </c>
      <c r="F192" s="210" t="s">
        <v>345</v>
      </c>
      <c r="G192" s="211"/>
      <c r="H192" s="211"/>
      <c r="I192" s="211"/>
      <c r="J192" s="134" t="s">
        <v>346</v>
      </c>
      <c r="K192" s="135">
        <v>76.099999999999994</v>
      </c>
      <c r="L192" s="212"/>
      <c r="M192" s="211"/>
      <c r="N192" s="212">
        <f t="shared" ref="N192:N199" si="50">ROUND(L192*K192,2)</f>
        <v>0</v>
      </c>
      <c r="O192" s="211"/>
      <c r="P192" s="211"/>
      <c r="Q192" s="211"/>
      <c r="R192" s="136"/>
      <c r="T192" s="137" t="s">
        <v>3</v>
      </c>
      <c r="U192" s="36" t="s">
        <v>35</v>
      </c>
      <c r="V192" s="138">
        <v>0</v>
      </c>
      <c r="W192" s="138">
        <f t="shared" ref="W192:W199" si="51">V192*K192</f>
        <v>0</v>
      </c>
      <c r="X192" s="138">
        <v>5.0000000000000001E-3</v>
      </c>
      <c r="Y192" s="138">
        <f t="shared" ref="Y192:Y199" si="52">X192*K192</f>
        <v>0.3805</v>
      </c>
      <c r="Z192" s="138">
        <v>0</v>
      </c>
      <c r="AA192" s="139">
        <f t="shared" ref="AA192:AA199" si="53">Z192*K192</f>
        <v>0</v>
      </c>
      <c r="AR192" s="13" t="s">
        <v>133</v>
      </c>
      <c r="AT192" s="13" t="s">
        <v>129</v>
      </c>
      <c r="AU192" s="13" t="s">
        <v>86</v>
      </c>
      <c r="AY192" s="13" t="s">
        <v>128</v>
      </c>
      <c r="BE192" s="140">
        <f t="shared" ref="BE192:BE199" si="54">IF(U192="základní",N192,0)</f>
        <v>0</v>
      </c>
      <c r="BF192" s="140">
        <f t="shared" ref="BF192:BF199" si="55">IF(U192="snížená",N192,0)</f>
        <v>0</v>
      </c>
      <c r="BG192" s="140">
        <f t="shared" ref="BG192:BG199" si="56">IF(U192="zákl. přenesená",N192,0)</f>
        <v>0</v>
      </c>
      <c r="BH192" s="140">
        <f t="shared" ref="BH192:BH199" si="57">IF(U192="sníž. přenesená",N192,0)</f>
        <v>0</v>
      </c>
      <c r="BI192" s="140">
        <f t="shared" ref="BI192:BI199" si="58">IF(U192="nulová",N192,0)</f>
        <v>0</v>
      </c>
      <c r="BJ192" s="13" t="s">
        <v>17</v>
      </c>
      <c r="BK192" s="140">
        <f t="shared" ref="BK192:BK199" si="59">ROUND(L192*K192,2)</f>
        <v>0</v>
      </c>
      <c r="BL192" s="13" t="s">
        <v>133</v>
      </c>
      <c r="BM192" s="13" t="s">
        <v>347</v>
      </c>
    </row>
    <row r="193" spans="2:65" s="1" customFormat="1" ht="31.5" customHeight="1" x14ac:dyDescent="0.3">
      <c r="B193" s="131"/>
      <c r="C193" s="132" t="s">
        <v>348</v>
      </c>
      <c r="D193" s="132" t="s">
        <v>129</v>
      </c>
      <c r="E193" s="133" t="s">
        <v>349</v>
      </c>
      <c r="F193" s="210" t="s">
        <v>350</v>
      </c>
      <c r="G193" s="211"/>
      <c r="H193" s="211"/>
      <c r="I193" s="211"/>
      <c r="J193" s="134" t="s">
        <v>351</v>
      </c>
      <c r="K193" s="135">
        <v>1982.336</v>
      </c>
      <c r="L193" s="212"/>
      <c r="M193" s="211"/>
      <c r="N193" s="212">
        <f t="shared" si="50"/>
        <v>0</v>
      </c>
      <c r="O193" s="211"/>
      <c r="P193" s="211"/>
      <c r="Q193" s="211"/>
      <c r="R193" s="136"/>
      <c r="T193" s="137" t="s">
        <v>3</v>
      </c>
      <c r="U193" s="36" t="s">
        <v>35</v>
      </c>
      <c r="V193" s="138">
        <v>0</v>
      </c>
      <c r="W193" s="138">
        <f t="shared" si="51"/>
        <v>0</v>
      </c>
      <c r="X193" s="138">
        <v>0</v>
      </c>
      <c r="Y193" s="138">
        <f t="shared" si="52"/>
        <v>0</v>
      </c>
      <c r="Z193" s="138">
        <v>0</v>
      </c>
      <c r="AA193" s="139">
        <f t="shared" si="53"/>
        <v>0</v>
      </c>
      <c r="AR193" s="13" t="s">
        <v>189</v>
      </c>
      <c r="AT193" s="13" t="s">
        <v>129</v>
      </c>
      <c r="AU193" s="13" t="s">
        <v>86</v>
      </c>
      <c r="AY193" s="13" t="s">
        <v>128</v>
      </c>
      <c r="BE193" s="140">
        <f t="shared" si="54"/>
        <v>0</v>
      </c>
      <c r="BF193" s="140">
        <f t="shared" si="55"/>
        <v>0</v>
      </c>
      <c r="BG193" s="140">
        <f t="shared" si="56"/>
        <v>0</v>
      </c>
      <c r="BH193" s="140">
        <f t="shared" si="57"/>
        <v>0</v>
      </c>
      <c r="BI193" s="140">
        <f t="shared" si="58"/>
        <v>0</v>
      </c>
      <c r="BJ193" s="13" t="s">
        <v>17</v>
      </c>
      <c r="BK193" s="140">
        <f t="shared" si="59"/>
        <v>0</v>
      </c>
      <c r="BL193" s="13" t="s">
        <v>189</v>
      </c>
      <c r="BM193" s="13" t="s">
        <v>352</v>
      </c>
    </row>
    <row r="194" spans="2:65" s="1" customFormat="1" ht="31.5" customHeight="1" x14ac:dyDescent="0.3">
      <c r="B194" s="131"/>
      <c r="C194" s="132" t="s">
        <v>353</v>
      </c>
      <c r="D194" s="132" t="s">
        <v>129</v>
      </c>
      <c r="E194" s="133" t="s">
        <v>354</v>
      </c>
      <c r="F194" s="210" t="s">
        <v>355</v>
      </c>
      <c r="G194" s="211"/>
      <c r="H194" s="211"/>
      <c r="I194" s="211"/>
      <c r="J194" s="134" t="s">
        <v>141</v>
      </c>
      <c r="K194" s="135">
        <v>97.625</v>
      </c>
      <c r="L194" s="212"/>
      <c r="M194" s="211"/>
      <c r="N194" s="212">
        <f t="shared" si="50"/>
        <v>0</v>
      </c>
      <c r="O194" s="211"/>
      <c r="P194" s="211"/>
      <c r="Q194" s="211"/>
      <c r="R194" s="136"/>
      <c r="T194" s="137" t="s">
        <v>3</v>
      </c>
      <c r="U194" s="36" t="s">
        <v>35</v>
      </c>
      <c r="V194" s="138">
        <v>0.55000000000000004</v>
      </c>
      <c r="W194" s="138">
        <f t="shared" si="51"/>
        <v>53.693750000000001</v>
      </c>
      <c r="X194" s="138">
        <v>2.7999999999999998E-4</v>
      </c>
      <c r="Y194" s="138">
        <f t="shared" si="52"/>
        <v>2.7334999999999998E-2</v>
      </c>
      <c r="Z194" s="138">
        <v>0</v>
      </c>
      <c r="AA194" s="139">
        <f t="shared" si="53"/>
        <v>0</v>
      </c>
      <c r="AR194" s="13" t="s">
        <v>189</v>
      </c>
      <c r="AT194" s="13" t="s">
        <v>129</v>
      </c>
      <c r="AU194" s="13" t="s">
        <v>86</v>
      </c>
      <c r="AY194" s="13" t="s">
        <v>128</v>
      </c>
      <c r="BE194" s="140">
        <f t="shared" si="54"/>
        <v>0</v>
      </c>
      <c r="BF194" s="140">
        <f t="shared" si="55"/>
        <v>0</v>
      </c>
      <c r="BG194" s="140">
        <f t="shared" si="56"/>
        <v>0</v>
      </c>
      <c r="BH194" s="140">
        <f t="shared" si="57"/>
        <v>0</v>
      </c>
      <c r="BI194" s="140">
        <f t="shared" si="58"/>
        <v>0</v>
      </c>
      <c r="BJ194" s="13" t="s">
        <v>17</v>
      </c>
      <c r="BK194" s="140">
        <f t="shared" si="59"/>
        <v>0</v>
      </c>
      <c r="BL194" s="13" t="s">
        <v>189</v>
      </c>
      <c r="BM194" s="13" t="s">
        <v>356</v>
      </c>
    </row>
    <row r="195" spans="2:65" s="1" customFormat="1" ht="31.5" customHeight="1" x14ac:dyDescent="0.3">
      <c r="B195" s="131"/>
      <c r="C195" s="141" t="s">
        <v>357</v>
      </c>
      <c r="D195" s="141" t="s">
        <v>278</v>
      </c>
      <c r="E195" s="142" t="s">
        <v>358</v>
      </c>
      <c r="F195" s="213" t="s">
        <v>359</v>
      </c>
      <c r="G195" s="214"/>
      <c r="H195" s="214"/>
      <c r="I195" s="214"/>
      <c r="J195" s="143" t="s">
        <v>141</v>
      </c>
      <c r="K195" s="144">
        <v>102.506</v>
      </c>
      <c r="L195" s="215"/>
      <c r="M195" s="214"/>
      <c r="N195" s="215">
        <f t="shared" si="50"/>
        <v>0</v>
      </c>
      <c r="O195" s="211"/>
      <c r="P195" s="211"/>
      <c r="Q195" s="211"/>
      <c r="R195" s="136"/>
      <c r="T195" s="137" t="s">
        <v>3</v>
      </c>
      <c r="U195" s="36" t="s">
        <v>35</v>
      </c>
      <c r="V195" s="138">
        <v>0</v>
      </c>
      <c r="W195" s="138">
        <f t="shared" si="51"/>
        <v>0</v>
      </c>
      <c r="X195" s="138">
        <v>5.9699999999999996E-3</v>
      </c>
      <c r="Y195" s="138">
        <f t="shared" si="52"/>
        <v>0.61196081999999996</v>
      </c>
      <c r="Z195" s="138">
        <v>0</v>
      </c>
      <c r="AA195" s="139">
        <f t="shared" si="53"/>
        <v>0</v>
      </c>
      <c r="AR195" s="13" t="s">
        <v>253</v>
      </c>
      <c r="AT195" s="13" t="s">
        <v>278</v>
      </c>
      <c r="AU195" s="13" t="s">
        <v>86</v>
      </c>
      <c r="AY195" s="13" t="s">
        <v>128</v>
      </c>
      <c r="BE195" s="140">
        <f t="shared" si="54"/>
        <v>0</v>
      </c>
      <c r="BF195" s="140">
        <f t="shared" si="55"/>
        <v>0</v>
      </c>
      <c r="BG195" s="140">
        <f t="shared" si="56"/>
        <v>0</v>
      </c>
      <c r="BH195" s="140">
        <f t="shared" si="57"/>
        <v>0</v>
      </c>
      <c r="BI195" s="140">
        <f t="shared" si="58"/>
        <v>0</v>
      </c>
      <c r="BJ195" s="13" t="s">
        <v>17</v>
      </c>
      <c r="BK195" s="140">
        <f t="shared" si="59"/>
        <v>0</v>
      </c>
      <c r="BL195" s="13" t="s">
        <v>189</v>
      </c>
      <c r="BM195" s="13" t="s">
        <v>360</v>
      </c>
    </row>
    <row r="196" spans="2:65" s="1" customFormat="1" ht="31.5" customHeight="1" x14ac:dyDescent="0.3">
      <c r="B196" s="131"/>
      <c r="C196" s="132" t="s">
        <v>361</v>
      </c>
      <c r="D196" s="132" t="s">
        <v>129</v>
      </c>
      <c r="E196" s="133" t="s">
        <v>362</v>
      </c>
      <c r="F196" s="210" t="s">
        <v>363</v>
      </c>
      <c r="G196" s="211"/>
      <c r="H196" s="211"/>
      <c r="I196" s="211"/>
      <c r="J196" s="134" t="s">
        <v>351</v>
      </c>
      <c r="K196" s="135">
        <v>2503.864</v>
      </c>
      <c r="L196" s="212"/>
      <c r="M196" s="211"/>
      <c r="N196" s="212">
        <f t="shared" si="50"/>
        <v>0</v>
      </c>
      <c r="O196" s="211"/>
      <c r="P196" s="211"/>
      <c r="Q196" s="211"/>
      <c r="R196" s="136"/>
      <c r="T196" s="137" t="s">
        <v>3</v>
      </c>
      <c r="U196" s="36" t="s">
        <v>35</v>
      </c>
      <c r="V196" s="138">
        <v>7.4999999999999997E-2</v>
      </c>
      <c r="W196" s="138">
        <f t="shared" si="51"/>
        <v>187.78979999999999</v>
      </c>
      <c r="X196" s="138">
        <v>5.0000000000000002E-5</v>
      </c>
      <c r="Y196" s="138">
        <f t="shared" si="52"/>
        <v>0.1251932</v>
      </c>
      <c r="Z196" s="138">
        <v>0</v>
      </c>
      <c r="AA196" s="139">
        <f t="shared" si="53"/>
        <v>0</v>
      </c>
      <c r="AR196" s="13" t="s">
        <v>189</v>
      </c>
      <c r="AT196" s="13" t="s">
        <v>129</v>
      </c>
      <c r="AU196" s="13" t="s">
        <v>86</v>
      </c>
      <c r="AY196" s="13" t="s">
        <v>128</v>
      </c>
      <c r="BE196" s="140">
        <f t="shared" si="54"/>
        <v>0</v>
      </c>
      <c r="BF196" s="140">
        <f t="shared" si="55"/>
        <v>0</v>
      </c>
      <c r="BG196" s="140">
        <f t="shared" si="56"/>
        <v>0</v>
      </c>
      <c r="BH196" s="140">
        <f t="shared" si="57"/>
        <v>0</v>
      </c>
      <c r="BI196" s="140">
        <f t="shared" si="58"/>
        <v>0</v>
      </c>
      <c r="BJ196" s="13" t="s">
        <v>17</v>
      </c>
      <c r="BK196" s="140">
        <f t="shared" si="59"/>
        <v>0</v>
      </c>
      <c r="BL196" s="13" t="s">
        <v>189</v>
      </c>
      <c r="BM196" s="13" t="s">
        <v>364</v>
      </c>
    </row>
    <row r="197" spans="2:65" s="1" customFormat="1" ht="31.5" customHeight="1" x14ac:dyDescent="0.3">
      <c r="B197" s="131"/>
      <c r="C197" s="141" t="s">
        <v>365</v>
      </c>
      <c r="D197" s="141" t="s">
        <v>278</v>
      </c>
      <c r="E197" s="142" t="s">
        <v>366</v>
      </c>
      <c r="F197" s="213" t="s">
        <v>367</v>
      </c>
      <c r="G197" s="214"/>
      <c r="H197" s="214"/>
      <c r="I197" s="214"/>
      <c r="J197" s="143" t="s">
        <v>161</v>
      </c>
      <c r="K197" s="144">
        <v>1.7809999999999999</v>
      </c>
      <c r="L197" s="215"/>
      <c r="M197" s="214"/>
      <c r="N197" s="215">
        <f t="shared" si="50"/>
        <v>0</v>
      </c>
      <c r="O197" s="211"/>
      <c r="P197" s="211"/>
      <c r="Q197" s="211"/>
      <c r="R197" s="136"/>
      <c r="T197" s="137" t="s">
        <v>3</v>
      </c>
      <c r="U197" s="36" t="s">
        <v>35</v>
      </c>
      <c r="V197" s="138">
        <v>0</v>
      </c>
      <c r="W197" s="138">
        <f t="shared" si="51"/>
        <v>0</v>
      </c>
      <c r="X197" s="138">
        <v>1</v>
      </c>
      <c r="Y197" s="138">
        <f t="shared" si="52"/>
        <v>1.7809999999999999</v>
      </c>
      <c r="Z197" s="138">
        <v>0</v>
      </c>
      <c r="AA197" s="139">
        <f t="shared" si="53"/>
        <v>0</v>
      </c>
      <c r="AR197" s="13" t="s">
        <v>253</v>
      </c>
      <c r="AT197" s="13" t="s">
        <v>278</v>
      </c>
      <c r="AU197" s="13" t="s">
        <v>86</v>
      </c>
      <c r="AY197" s="13" t="s">
        <v>128</v>
      </c>
      <c r="BE197" s="140">
        <f t="shared" si="54"/>
        <v>0</v>
      </c>
      <c r="BF197" s="140">
        <f t="shared" si="55"/>
        <v>0</v>
      </c>
      <c r="BG197" s="140">
        <f t="shared" si="56"/>
        <v>0</v>
      </c>
      <c r="BH197" s="140">
        <f t="shared" si="57"/>
        <v>0</v>
      </c>
      <c r="BI197" s="140">
        <f t="shared" si="58"/>
        <v>0</v>
      </c>
      <c r="BJ197" s="13" t="s">
        <v>17</v>
      </c>
      <c r="BK197" s="140">
        <f t="shared" si="59"/>
        <v>0</v>
      </c>
      <c r="BL197" s="13" t="s">
        <v>189</v>
      </c>
      <c r="BM197" s="13" t="s">
        <v>368</v>
      </c>
    </row>
    <row r="198" spans="2:65" s="1" customFormat="1" ht="22.5" customHeight="1" x14ac:dyDescent="0.3">
      <c r="B198" s="131"/>
      <c r="C198" s="141" t="s">
        <v>369</v>
      </c>
      <c r="D198" s="141" t="s">
        <v>278</v>
      </c>
      <c r="E198" s="142" t="s">
        <v>370</v>
      </c>
      <c r="F198" s="213" t="s">
        <v>371</v>
      </c>
      <c r="G198" s="214"/>
      <c r="H198" s="214"/>
      <c r="I198" s="214"/>
      <c r="J198" s="143" t="s">
        <v>161</v>
      </c>
      <c r="K198" s="144">
        <v>0.72299999999999998</v>
      </c>
      <c r="L198" s="215"/>
      <c r="M198" s="214"/>
      <c r="N198" s="215">
        <f t="shared" si="50"/>
        <v>0</v>
      </c>
      <c r="O198" s="211"/>
      <c r="P198" s="211"/>
      <c r="Q198" s="211"/>
      <c r="R198" s="136"/>
      <c r="T198" s="137" t="s">
        <v>3</v>
      </c>
      <c r="U198" s="36" t="s">
        <v>35</v>
      </c>
      <c r="V198" s="138">
        <v>0</v>
      </c>
      <c r="W198" s="138">
        <f t="shared" si="51"/>
        <v>0</v>
      </c>
      <c r="X198" s="138">
        <v>1</v>
      </c>
      <c r="Y198" s="138">
        <f t="shared" si="52"/>
        <v>0.72299999999999998</v>
      </c>
      <c r="Z198" s="138">
        <v>0</v>
      </c>
      <c r="AA198" s="139">
        <f t="shared" si="53"/>
        <v>0</v>
      </c>
      <c r="AR198" s="13" t="s">
        <v>253</v>
      </c>
      <c r="AT198" s="13" t="s">
        <v>278</v>
      </c>
      <c r="AU198" s="13" t="s">
        <v>86</v>
      </c>
      <c r="AY198" s="13" t="s">
        <v>128</v>
      </c>
      <c r="BE198" s="140">
        <f t="shared" si="54"/>
        <v>0</v>
      </c>
      <c r="BF198" s="140">
        <f t="shared" si="55"/>
        <v>0</v>
      </c>
      <c r="BG198" s="140">
        <f t="shared" si="56"/>
        <v>0</v>
      </c>
      <c r="BH198" s="140">
        <f t="shared" si="57"/>
        <v>0</v>
      </c>
      <c r="BI198" s="140">
        <f t="shared" si="58"/>
        <v>0</v>
      </c>
      <c r="BJ198" s="13" t="s">
        <v>17</v>
      </c>
      <c r="BK198" s="140">
        <f t="shared" si="59"/>
        <v>0</v>
      </c>
      <c r="BL198" s="13" t="s">
        <v>189</v>
      </c>
      <c r="BM198" s="13" t="s">
        <v>372</v>
      </c>
    </row>
    <row r="199" spans="2:65" s="1" customFormat="1" ht="31.5" customHeight="1" x14ac:dyDescent="0.3">
      <c r="B199" s="131"/>
      <c r="C199" s="132" t="s">
        <v>373</v>
      </c>
      <c r="D199" s="132" t="s">
        <v>129</v>
      </c>
      <c r="E199" s="133" t="s">
        <v>374</v>
      </c>
      <c r="F199" s="210" t="s">
        <v>375</v>
      </c>
      <c r="G199" s="211"/>
      <c r="H199" s="211"/>
      <c r="I199" s="211"/>
      <c r="J199" s="134" t="s">
        <v>161</v>
      </c>
      <c r="K199" s="135">
        <v>3.2679999999999998</v>
      </c>
      <c r="L199" s="212"/>
      <c r="M199" s="211"/>
      <c r="N199" s="212">
        <f t="shared" si="50"/>
        <v>0</v>
      </c>
      <c r="O199" s="211"/>
      <c r="P199" s="211"/>
      <c r="Q199" s="211"/>
      <c r="R199" s="136"/>
      <c r="T199" s="137" t="s">
        <v>3</v>
      </c>
      <c r="U199" s="36" t="s">
        <v>35</v>
      </c>
      <c r="V199" s="138">
        <v>3.0059999999999998</v>
      </c>
      <c r="W199" s="138">
        <f t="shared" si="51"/>
        <v>9.8236079999999983</v>
      </c>
      <c r="X199" s="138">
        <v>0</v>
      </c>
      <c r="Y199" s="138">
        <f t="shared" si="52"/>
        <v>0</v>
      </c>
      <c r="Z199" s="138">
        <v>0</v>
      </c>
      <c r="AA199" s="139">
        <f t="shared" si="53"/>
        <v>0</v>
      </c>
      <c r="AR199" s="13" t="s">
        <v>189</v>
      </c>
      <c r="AT199" s="13" t="s">
        <v>129</v>
      </c>
      <c r="AU199" s="13" t="s">
        <v>86</v>
      </c>
      <c r="AY199" s="13" t="s">
        <v>128</v>
      </c>
      <c r="BE199" s="140">
        <f t="shared" si="54"/>
        <v>0</v>
      </c>
      <c r="BF199" s="140">
        <f t="shared" si="55"/>
        <v>0</v>
      </c>
      <c r="BG199" s="140">
        <f t="shared" si="56"/>
        <v>0</v>
      </c>
      <c r="BH199" s="140">
        <f t="shared" si="57"/>
        <v>0</v>
      </c>
      <c r="BI199" s="140">
        <f t="shared" si="58"/>
        <v>0</v>
      </c>
      <c r="BJ199" s="13" t="s">
        <v>17</v>
      </c>
      <c r="BK199" s="140">
        <f t="shared" si="59"/>
        <v>0</v>
      </c>
      <c r="BL199" s="13" t="s">
        <v>189</v>
      </c>
      <c r="BM199" s="13" t="s">
        <v>376</v>
      </c>
    </row>
    <row r="200" spans="2:65" s="9" customFormat="1" ht="29.85" customHeight="1" x14ac:dyDescent="0.35">
      <c r="B200" s="120"/>
      <c r="C200" s="121"/>
      <c r="D200" s="130" t="s">
        <v>110</v>
      </c>
      <c r="E200" s="130"/>
      <c r="F200" s="130"/>
      <c r="G200" s="130"/>
      <c r="H200" s="130"/>
      <c r="I200" s="130"/>
      <c r="J200" s="130"/>
      <c r="K200" s="130"/>
      <c r="L200" s="130"/>
      <c r="M200" s="130"/>
      <c r="N200" s="195">
        <f>BK200</f>
        <v>0</v>
      </c>
      <c r="O200" s="196"/>
      <c r="P200" s="196"/>
      <c r="Q200" s="196"/>
      <c r="R200" s="123"/>
      <c r="T200" s="124"/>
      <c r="U200" s="121"/>
      <c r="V200" s="121"/>
      <c r="W200" s="125">
        <f>SUM(W201:W203)</f>
        <v>223.97741500000001</v>
      </c>
      <c r="X200" s="121"/>
      <c r="Y200" s="125">
        <f>SUM(Y201:Y203)</f>
        <v>7.5846959999999992</v>
      </c>
      <c r="Z200" s="121"/>
      <c r="AA200" s="126">
        <f>SUM(AA201:AA203)</f>
        <v>0</v>
      </c>
      <c r="AR200" s="127" t="s">
        <v>86</v>
      </c>
      <c r="AT200" s="128" t="s">
        <v>69</v>
      </c>
      <c r="AU200" s="128" t="s">
        <v>17</v>
      </c>
      <c r="AY200" s="127" t="s">
        <v>128</v>
      </c>
      <c r="BK200" s="129">
        <f>SUM(BK201:BK203)</f>
        <v>0</v>
      </c>
    </row>
    <row r="201" spans="2:65" s="1" customFormat="1" ht="31.5" customHeight="1" x14ac:dyDescent="0.3">
      <c r="B201" s="131"/>
      <c r="C201" s="132" t="s">
        <v>377</v>
      </c>
      <c r="D201" s="132" t="s">
        <v>129</v>
      </c>
      <c r="E201" s="133" t="s">
        <v>378</v>
      </c>
      <c r="F201" s="210" t="s">
        <v>379</v>
      </c>
      <c r="G201" s="211"/>
      <c r="H201" s="211"/>
      <c r="I201" s="211"/>
      <c r="J201" s="134" t="s">
        <v>141</v>
      </c>
      <c r="K201" s="135">
        <v>134.1</v>
      </c>
      <c r="L201" s="212"/>
      <c r="M201" s="211"/>
      <c r="N201" s="212">
        <f>ROUND(L201*K201,2)</f>
        <v>0</v>
      </c>
      <c r="O201" s="211"/>
      <c r="P201" s="211"/>
      <c r="Q201" s="211"/>
      <c r="R201" s="136"/>
      <c r="T201" s="137" t="s">
        <v>3</v>
      </c>
      <c r="U201" s="36" t="s">
        <v>35</v>
      </c>
      <c r="V201" s="138">
        <v>1.0429999999999999</v>
      </c>
      <c r="W201" s="138">
        <f>V201*K201</f>
        <v>139.8663</v>
      </c>
      <c r="X201" s="138">
        <v>3.7659999999999999E-2</v>
      </c>
      <c r="Y201" s="138">
        <f>X201*K201</f>
        <v>5.0502059999999993</v>
      </c>
      <c r="Z201" s="138">
        <v>0</v>
      </c>
      <c r="AA201" s="139">
        <f>Z201*K201</f>
        <v>0</v>
      </c>
      <c r="AR201" s="13" t="s">
        <v>189</v>
      </c>
      <c r="AT201" s="13" t="s">
        <v>129</v>
      </c>
      <c r="AU201" s="13" t="s">
        <v>86</v>
      </c>
      <c r="AY201" s="13" t="s">
        <v>128</v>
      </c>
      <c r="BE201" s="140">
        <f>IF(U201="základní",N201,0)</f>
        <v>0</v>
      </c>
      <c r="BF201" s="140">
        <f>IF(U201="snížená",N201,0)</f>
        <v>0</v>
      </c>
      <c r="BG201" s="140">
        <f>IF(U201="zákl. přenesená",N201,0)</f>
        <v>0</v>
      </c>
      <c r="BH201" s="140">
        <f>IF(U201="sníž. přenesená",N201,0)</f>
        <v>0</v>
      </c>
      <c r="BI201" s="140">
        <f>IF(U201="nulová",N201,0)</f>
        <v>0</v>
      </c>
      <c r="BJ201" s="13" t="s">
        <v>17</v>
      </c>
      <c r="BK201" s="140">
        <f>ROUND(L201*K201,2)</f>
        <v>0</v>
      </c>
      <c r="BL201" s="13" t="s">
        <v>189</v>
      </c>
      <c r="BM201" s="13" t="s">
        <v>380</v>
      </c>
    </row>
    <row r="202" spans="2:65" s="1" customFormat="1" ht="22.5" customHeight="1" x14ac:dyDescent="0.3">
      <c r="B202" s="131"/>
      <c r="C202" s="141" t="s">
        <v>381</v>
      </c>
      <c r="D202" s="141" t="s">
        <v>278</v>
      </c>
      <c r="E202" s="142" t="s">
        <v>382</v>
      </c>
      <c r="F202" s="213" t="s">
        <v>383</v>
      </c>
      <c r="G202" s="214"/>
      <c r="H202" s="214"/>
      <c r="I202" s="214"/>
      <c r="J202" s="143" t="s">
        <v>141</v>
      </c>
      <c r="K202" s="144">
        <v>140.80500000000001</v>
      </c>
      <c r="L202" s="215"/>
      <c r="M202" s="214"/>
      <c r="N202" s="215">
        <f>ROUND(L202*K202,2)</f>
        <v>0</v>
      </c>
      <c r="O202" s="211"/>
      <c r="P202" s="211"/>
      <c r="Q202" s="211"/>
      <c r="R202" s="136"/>
      <c r="T202" s="137" t="s">
        <v>3</v>
      </c>
      <c r="U202" s="36" t="s">
        <v>35</v>
      </c>
      <c r="V202" s="138">
        <v>0</v>
      </c>
      <c r="W202" s="138">
        <f>V202*K202</f>
        <v>0</v>
      </c>
      <c r="X202" s="138">
        <v>1.7999999999999999E-2</v>
      </c>
      <c r="Y202" s="138">
        <f>X202*K202</f>
        <v>2.5344899999999999</v>
      </c>
      <c r="Z202" s="138">
        <v>0</v>
      </c>
      <c r="AA202" s="139">
        <f>Z202*K202</f>
        <v>0</v>
      </c>
      <c r="AR202" s="13" t="s">
        <v>253</v>
      </c>
      <c r="AT202" s="13" t="s">
        <v>278</v>
      </c>
      <c r="AU202" s="13" t="s">
        <v>86</v>
      </c>
      <c r="AY202" s="13" t="s">
        <v>128</v>
      </c>
      <c r="BE202" s="140">
        <f>IF(U202="základní",N202,0)</f>
        <v>0</v>
      </c>
      <c r="BF202" s="140">
        <f>IF(U202="snížená",N202,0)</f>
        <v>0</v>
      </c>
      <c r="BG202" s="140">
        <f>IF(U202="zákl. přenesená",N202,0)</f>
        <v>0</v>
      </c>
      <c r="BH202" s="140">
        <f>IF(U202="sníž. přenesená",N202,0)</f>
        <v>0</v>
      </c>
      <c r="BI202" s="140">
        <f>IF(U202="nulová",N202,0)</f>
        <v>0</v>
      </c>
      <c r="BJ202" s="13" t="s">
        <v>17</v>
      </c>
      <c r="BK202" s="140">
        <f>ROUND(L202*K202,2)</f>
        <v>0</v>
      </c>
      <c r="BL202" s="13" t="s">
        <v>189</v>
      </c>
      <c r="BM202" s="13" t="s">
        <v>384</v>
      </c>
    </row>
    <row r="203" spans="2:65" s="1" customFormat="1" ht="31.5" customHeight="1" x14ac:dyDescent="0.3">
      <c r="B203" s="131"/>
      <c r="C203" s="132" t="s">
        <v>385</v>
      </c>
      <c r="D203" s="132" t="s">
        <v>129</v>
      </c>
      <c r="E203" s="133" t="s">
        <v>386</v>
      </c>
      <c r="F203" s="210" t="s">
        <v>387</v>
      </c>
      <c r="G203" s="211"/>
      <c r="H203" s="211"/>
      <c r="I203" s="211"/>
      <c r="J203" s="134" t="s">
        <v>161</v>
      </c>
      <c r="K203" s="135">
        <v>66.491</v>
      </c>
      <c r="L203" s="212"/>
      <c r="M203" s="211"/>
      <c r="N203" s="212">
        <f>ROUND(L203*K203,2)</f>
        <v>0</v>
      </c>
      <c r="O203" s="211"/>
      <c r="P203" s="211"/>
      <c r="Q203" s="211"/>
      <c r="R203" s="136"/>
      <c r="T203" s="137" t="s">
        <v>3</v>
      </c>
      <c r="U203" s="36" t="s">
        <v>35</v>
      </c>
      <c r="V203" s="138">
        <v>1.2649999999999999</v>
      </c>
      <c r="W203" s="138">
        <f>V203*K203</f>
        <v>84.111114999999998</v>
      </c>
      <c r="X203" s="138">
        <v>0</v>
      </c>
      <c r="Y203" s="138">
        <f>X203*K203</f>
        <v>0</v>
      </c>
      <c r="Z203" s="138">
        <v>0</v>
      </c>
      <c r="AA203" s="139">
        <f>Z203*K203</f>
        <v>0</v>
      </c>
      <c r="AR203" s="13" t="s">
        <v>189</v>
      </c>
      <c r="AT203" s="13" t="s">
        <v>129</v>
      </c>
      <c r="AU203" s="13" t="s">
        <v>86</v>
      </c>
      <c r="AY203" s="13" t="s">
        <v>128</v>
      </c>
      <c r="BE203" s="140">
        <f>IF(U203="základní",N203,0)</f>
        <v>0</v>
      </c>
      <c r="BF203" s="140">
        <f>IF(U203="snížená",N203,0)</f>
        <v>0</v>
      </c>
      <c r="BG203" s="140">
        <f>IF(U203="zákl. přenesená",N203,0)</f>
        <v>0</v>
      </c>
      <c r="BH203" s="140">
        <f>IF(U203="sníž. přenesená",N203,0)</f>
        <v>0</v>
      </c>
      <c r="BI203" s="140">
        <f>IF(U203="nulová",N203,0)</f>
        <v>0</v>
      </c>
      <c r="BJ203" s="13" t="s">
        <v>17</v>
      </c>
      <c r="BK203" s="140">
        <f>ROUND(L203*K203,2)</f>
        <v>0</v>
      </c>
      <c r="BL203" s="13" t="s">
        <v>189</v>
      </c>
      <c r="BM203" s="13" t="s">
        <v>388</v>
      </c>
    </row>
    <row r="204" spans="2:65" s="9" customFormat="1" ht="29.85" customHeight="1" x14ac:dyDescent="0.35">
      <c r="B204" s="120"/>
      <c r="C204" s="121"/>
      <c r="D204" s="130" t="s">
        <v>111</v>
      </c>
      <c r="E204" s="130"/>
      <c r="F204" s="130"/>
      <c r="G204" s="130"/>
      <c r="H204" s="130"/>
      <c r="I204" s="130"/>
      <c r="J204" s="130"/>
      <c r="K204" s="130"/>
      <c r="L204" s="130"/>
      <c r="M204" s="130"/>
      <c r="N204" s="195">
        <f>BK204</f>
        <v>0</v>
      </c>
      <c r="O204" s="196"/>
      <c r="P204" s="196"/>
      <c r="Q204" s="196"/>
      <c r="R204" s="123"/>
      <c r="T204" s="124"/>
      <c r="U204" s="121"/>
      <c r="V204" s="121"/>
      <c r="W204" s="125">
        <f>W205</f>
        <v>59.839999999999996</v>
      </c>
      <c r="X204" s="121"/>
      <c r="Y204" s="125">
        <f>Y205</f>
        <v>0.24480000000000002</v>
      </c>
      <c r="Z204" s="121"/>
      <c r="AA204" s="126">
        <f>AA205</f>
        <v>0</v>
      </c>
      <c r="AR204" s="127" t="s">
        <v>86</v>
      </c>
      <c r="AT204" s="128" t="s">
        <v>69</v>
      </c>
      <c r="AU204" s="128" t="s">
        <v>17</v>
      </c>
      <c r="AY204" s="127" t="s">
        <v>128</v>
      </c>
      <c r="BK204" s="129">
        <f>BK205</f>
        <v>0</v>
      </c>
    </row>
    <row r="205" spans="2:65" s="1" customFormat="1" ht="31.5" customHeight="1" x14ac:dyDescent="0.3">
      <c r="B205" s="131"/>
      <c r="C205" s="132" t="s">
        <v>389</v>
      </c>
      <c r="D205" s="132" t="s">
        <v>129</v>
      </c>
      <c r="E205" s="133" t="s">
        <v>390</v>
      </c>
      <c r="F205" s="210" t="s">
        <v>391</v>
      </c>
      <c r="G205" s="211"/>
      <c r="H205" s="211"/>
      <c r="I205" s="211"/>
      <c r="J205" s="134" t="s">
        <v>141</v>
      </c>
      <c r="K205" s="135">
        <v>340</v>
      </c>
      <c r="L205" s="212"/>
      <c r="M205" s="211"/>
      <c r="N205" s="212">
        <f>ROUND(L205*K205,2)</f>
        <v>0</v>
      </c>
      <c r="O205" s="211"/>
      <c r="P205" s="211"/>
      <c r="Q205" s="211"/>
      <c r="R205" s="136"/>
      <c r="T205" s="137" t="s">
        <v>3</v>
      </c>
      <c r="U205" s="36" t="s">
        <v>35</v>
      </c>
      <c r="V205" s="138">
        <v>0.17599999999999999</v>
      </c>
      <c r="W205" s="138">
        <f>V205*K205</f>
        <v>59.839999999999996</v>
      </c>
      <c r="X205" s="138">
        <v>7.2000000000000005E-4</v>
      </c>
      <c r="Y205" s="138">
        <f>X205*K205</f>
        <v>0.24480000000000002</v>
      </c>
      <c r="Z205" s="138">
        <v>0</v>
      </c>
      <c r="AA205" s="139">
        <f>Z205*K205</f>
        <v>0</v>
      </c>
      <c r="AR205" s="13" t="s">
        <v>189</v>
      </c>
      <c r="AT205" s="13" t="s">
        <v>129</v>
      </c>
      <c r="AU205" s="13" t="s">
        <v>86</v>
      </c>
      <c r="AY205" s="13" t="s">
        <v>128</v>
      </c>
      <c r="BE205" s="140">
        <f>IF(U205="základní",N205,0)</f>
        <v>0</v>
      </c>
      <c r="BF205" s="140">
        <f>IF(U205="snížená",N205,0)</f>
        <v>0</v>
      </c>
      <c r="BG205" s="140">
        <f>IF(U205="zákl. přenesená",N205,0)</f>
        <v>0</v>
      </c>
      <c r="BH205" s="140">
        <f>IF(U205="sníž. přenesená",N205,0)</f>
        <v>0</v>
      </c>
      <c r="BI205" s="140">
        <f>IF(U205="nulová",N205,0)</f>
        <v>0</v>
      </c>
      <c r="BJ205" s="13" t="s">
        <v>17</v>
      </c>
      <c r="BK205" s="140">
        <f>ROUND(L205*K205,2)</f>
        <v>0</v>
      </c>
      <c r="BL205" s="13" t="s">
        <v>189</v>
      </c>
      <c r="BM205" s="13" t="s">
        <v>392</v>
      </c>
    </row>
    <row r="206" spans="2:65" s="9" customFormat="1" ht="29.85" customHeight="1" x14ac:dyDescent="0.35">
      <c r="B206" s="120"/>
      <c r="C206" s="121"/>
      <c r="D206" s="130" t="s">
        <v>112</v>
      </c>
      <c r="E206" s="130"/>
      <c r="F206" s="130"/>
      <c r="G206" s="130"/>
      <c r="H206" s="130"/>
      <c r="I206" s="130"/>
      <c r="J206" s="130"/>
      <c r="K206" s="130"/>
      <c r="L206" s="130"/>
      <c r="M206" s="130"/>
      <c r="N206" s="195">
        <f>BK206</f>
        <v>0</v>
      </c>
      <c r="O206" s="196"/>
      <c r="P206" s="196"/>
      <c r="Q206" s="196"/>
      <c r="R206" s="123"/>
      <c r="T206" s="124"/>
      <c r="U206" s="121"/>
      <c r="V206" s="121"/>
      <c r="W206" s="125">
        <f>W207</f>
        <v>149.94</v>
      </c>
      <c r="X206" s="121"/>
      <c r="Y206" s="125">
        <f>Y207</f>
        <v>0.63944999999999996</v>
      </c>
      <c r="Z206" s="121"/>
      <c r="AA206" s="126">
        <f>AA207</f>
        <v>0</v>
      </c>
      <c r="AR206" s="127" t="s">
        <v>86</v>
      </c>
      <c r="AT206" s="128" t="s">
        <v>69</v>
      </c>
      <c r="AU206" s="128" t="s">
        <v>17</v>
      </c>
      <c r="AY206" s="127" t="s">
        <v>128</v>
      </c>
      <c r="BK206" s="129">
        <f>BK207</f>
        <v>0</v>
      </c>
    </row>
    <row r="207" spans="2:65" s="1" customFormat="1" ht="31.5" customHeight="1" x14ac:dyDescent="0.3">
      <c r="B207" s="131"/>
      <c r="C207" s="132" t="s">
        <v>393</v>
      </c>
      <c r="D207" s="132" t="s">
        <v>129</v>
      </c>
      <c r="E207" s="133" t="s">
        <v>394</v>
      </c>
      <c r="F207" s="210" t="s">
        <v>395</v>
      </c>
      <c r="G207" s="211"/>
      <c r="H207" s="211"/>
      <c r="I207" s="211"/>
      <c r="J207" s="134" t="s">
        <v>141</v>
      </c>
      <c r="K207" s="135">
        <v>2205</v>
      </c>
      <c r="L207" s="212"/>
      <c r="M207" s="211"/>
      <c r="N207" s="212">
        <f>ROUND(L207*K207,2)</f>
        <v>0</v>
      </c>
      <c r="O207" s="211"/>
      <c r="P207" s="211"/>
      <c r="Q207" s="211"/>
      <c r="R207" s="136"/>
      <c r="T207" s="137" t="s">
        <v>3</v>
      </c>
      <c r="U207" s="145" t="s">
        <v>35</v>
      </c>
      <c r="V207" s="146">
        <v>6.8000000000000005E-2</v>
      </c>
      <c r="W207" s="146">
        <f>V207*K207</f>
        <v>149.94</v>
      </c>
      <c r="X207" s="146">
        <v>2.9E-4</v>
      </c>
      <c r="Y207" s="146">
        <f>X207*K207</f>
        <v>0.63944999999999996</v>
      </c>
      <c r="Z207" s="146">
        <v>0</v>
      </c>
      <c r="AA207" s="147">
        <f>Z207*K207</f>
        <v>0</v>
      </c>
      <c r="AR207" s="13" t="s">
        <v>189</v>
      </c>
      <c r="AT207" s="13" t="s">
        <v>129</v>
      </c>
      <c r="AU207" s="13" t="s">
        <v>86</v>
      </c>
      <c r="AY207" s="13" t="s">
        <v>128</v>
      </c>
      <c r="BE207" s="140">
        <f>IF(U207="základní",N207,0)</f>
        <v>0</v>
      </c>
      <c r="BF207" s="140">
        <f>IF(U207="snížená",N207,0)</f>
        <v>0</v>
      </c>
      <c r="BG207" s="140">
        <f>IF(U207="zákl. přenesená",N207,0)</f>
        <v>0</v>
      </c>
      <c r="BH207" s="140">
        <f>IF(U207="sníž. přenesená",N207,0)</f>
        <v>0</v>
      </c>
      <c r="BI207" s="140">
        <f>IF(U207="nulová",N207,0)</f>
        <v>0</v>
      </c>
      <c r="BJ207" s="13" t="s">
        <v>17</v>
      </c>
      <c r="BK207" s="140">
        <f>ROUND(L207*K207,2)</f>
        <v>0</v>
      </c>
      <c r="BL207" s="13" t="s">
        <v>189</v>
      </c>
      <c r="BM207" s="13" t="s">
        <v>396</v>
      </c>
    </row>
    <row r="208" spans="2:65" s="1" customFormat="1" ht="7.05" customHeight="1" x14ac:dyDescent="0.3"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3"/>
    </row>
  </sheetData>
  <mergeCells count="28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03:Q103"/>
    <mergeCell ref="N104:Q104"/>
    <mergeCell ref="N106:Q106"/>
    <mergeCell ref="L108:Q10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61:I161"/>
    <mergeCell ref="L161:M161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7:I207"/>
    <mergeCell ref="L207:M207"/>
    <mergeCell ref="N207:Q207"/>
    <mergeCell ref="H1:K1"/>
    <mergeCell ref="N125:Q125"/>
    <mergeCell ref="N126:Q126"/>
    <mergeCell ref="N127:Q127"/>
    <mergeCell ref="N130:Q130"/>
    <mergeCell ref="N137:Q137"/>
    <mergeCell ref="N147:Q147"/>
    <mergeCell ref="N156:Q156"/>
    <mergeCell ref="N165:Q165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S2:AC2"/>
    <mergeCell ref="N170:Q170"/>
    <mergeCell ref="N171:Q171"/>
    <mergeCell ref="N177:Q177"/>
    <mergeCell ref="N185:Q185"/>
    <mergeCell ref="N191:Q191"/>
    <mergeCell ref="N200:Q200"/>
    <mergeCell ref="N204:Q204"/>
    <mergeCell ref="N206:Q206"/>
    <mergeCell ref="N168:Q16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98:Q98"/>
    <mergeCell ref="N99:Q99"/>
    <mergeCell ref="N100:Q100"/>
    <mergeCell ref="N101:Q101"/>
    <mergeCell ref="N102:Q10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8"/>
  <sheetViews>
    <sheetView showGridLines="0" workbookViewId="0">
      <pane ySplit="1" topLeftCell="A165" activePane="bottomLeft" state="frozen"/>
      <selection pane="bottomLeft" activeCell="F122" sqref="F122:I122"/>
    </sheetView>
  </sheetViews>
  <sheetFormatPr defaultRowHeight="12" x14ac:dyDescent="0.3"/>
  <cols>
    <col min="1" max="1" width="8.42578125" customWidth="1"/>
    <col min="2" max="2" width="1.5703125" customWidth="1"/>
    <col min="3" max="3" width="4.140625" customWidth="1"/>
    <col min="4" max="4" width="4.425781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5703125" customWidth="1"/>
    <col min="19" max="19" width="8.140625" customWidth="1"/>
    <col min="20" max="20" width="29.5703125" hidden="1" customWidth="1"/>
    <col min="21" max="21" width="16.42578125" hidden="1" customWidth="1"/>
    <col min="22" max="22" width="12.42578125" hidden="1" customWidth="1"/>
    <col min="23" max="23" width="16.425781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42578125" hidden="1" customWidth="1"/>
    <col min="29" max="29" width="11" customWidth="1"/>
    <col min="30" max="30" width="15" customWidth="1"/>
    <col min="31" max="31" width="16.42578125" customWidth="1"/>
    <col min="44" max="65" width="9.42578125" hidden="1"/>
  </cols>
  <sheetData>
    <row r="1" spans="1:66" ht="21.75" customHeight="1" x14ac:dyDescent="0.3">
      <c r="A1" s="153"/>
      <c r="B1" s="151"/>
      <c r="C1" s="151"/>
      <c r="D1" s="152" t="s">
        <v>1</v>
      </c>
      <c r="E1" s="151"/>
      <c r="F1" s="149" t="s">
        <v>550</v>
      </c>
      <c r="G1" s="149"/>
      <c r="H1" s="205" t="s">
        <v>551</v>
      </c>
      <c r="I1" s="205"/>
      <c r="J1" s="205"/>
      <c r="K1" s="205"/>
      <c r="L1" s="149" t="s">
        <v>552</v>
      </c>
      <c r="M1" s="151"/>
      <c r="N1" s="151"/>
      <c r="O1" s="152" t="s">
        <v>85</v>
      </c>
      <c r="P1" s="151"/>
      <c r="Q1" s="151"/>
      <c r="R1" s="151"/>
      <c r="S1" s="149" t="s">
        <v>553</v>
      </c>
      <c r="T1" s="149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7.049999999999997" customHeight="1" x14ac:dyDescent="0.3">
      <c r="C2" s="186" t="s">
        <v>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55" t="s">
        <v>6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3" t="s">
        <v>80</v>
      </c>
    </row>
    <row r="3" spans="1:66" ht="7.0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86</v>
      </c>
    </row>
    <row r="4" spans="1:66" ht="37.049999999999997" customHeight="1" x14ac:dyDescent="0.3">
      <c r="B4" s="17"/>
      <c r="C4" s="180" t="s">
        <v>87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9"/>
      <c r="T4" s="20" t="s">
        <v>10</v>
      </c>
      <c r="AT4" s="13" t="s">
        <v>4</v>
      </c>
    </row>
    <row r="5" spans="1:66" ht="7.0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4" t="s">
        <v>13</v>
      </c>
      <c r="E6" s="18"/>
      <c r="F6" s="197" t="str">
        <f>'Rekapitulace stavby'!K6</f>
        <v xml:space="preserve">Stavební úpravy stáje na VBS 236 U.M. 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8"/>
      <c r="R6" s="19"/>
    </row>
    <row r="7" spans="1:66" s="1" customFormat="1" ht="32.85" customHeight="1" x14ac:dyDescent="0.3">
      <c r="B7" s="27"/>
      <c r="C7" s="28"/>
      <c r="D7" s="23" t="s">
        <v>88</v>
      </c>
      <c r="E7" s="28"/>
      <c r="F7" s="223" t="s">
        <v>397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8"/>
      <c r="R7" s="29"/>
    </row>
    <row r="8" spans="1:66" s="1" customFormat="1" ht="14.55" customHeight="1" x14ac:dyDescent="0.3">
      <c r="B8" s="27"/>
      <c r="C8" s="28"/>
      <c r="D8" s="24" t="s">
        <v>15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16</v>
      </c>
      <c r="N8" s="28"/>
      <c r="O8" s="22" t="s">
        <v>3</v>
      </c>
      <c r="P8" s="28"/>
      <c r="Q8" s="28"/>
      <c r="R8" s="29"/>
    </row>
    <row r="9" spans="1:66" s="1" customFormat="1" ht="14.55" customHeight="1" x14ac:dyDescent="0.3">
      <c r="B9" s="27"/>
      <c r="C9" s="28"/>
      <c r="D9" s="24" t="s">
        <v>18</v>
      </c>
      <c r="E9" s="28"/>
      <c r="F9" s="22" t="s">
        <v>19</v>
      </c>
      <c r="G9" s="28"/>
      <c r="H9" s="28"/>
      <c r="I9" s="28"/>
      <c r="J9" s="28"/>
      <c r="K9" s="28"/>
      <c r="L9" s="28"/>
      <c r="M9" s="24" t="s">
        <v>20</v>
      </c>
      <c r="N9" s="28"/>
      <c r="O9" s="198"/>
      <c r="P9" s="159"/>
      <c r="Q9" s="28"/>
      <c r="R9" s="29"/>
    </row>
    <row r="10" spans="1:66" s="1" customFormat="1" ht="10.95" customHeight="1" x14ac:dyDescent="0.3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66" s="1" customFormat="1" ht="14.55" customHeight="1" x14ac:dyDescent="0.3">
      <c r="B11" s="27"/>
      <c r="C11" s="28"/>
      <c r="D11" s="24" t="s">
        <v>23</v>
      </c>
      <c r="E11" s="28"/>
      <c r="F11" s="28"/>
      <c r="G11" s="28"/>
      <c r="H11" s="28"/>
      <c r="I11" s="28"/>
      <c r="J11" s="28"/>
      <c r="K11" s="28"/>
      <c r="L11" s="28"/>
      <c r="M11" s="24" t="s">
        <v>24</v>
      </c>
      <c r="N11" s="28"/>
      <c r="O11" s="188" t="str">
        <f>IF('Rekapitulace stavby'!AN10="","",'Rekapitulace stavby'!AN10)</f>
        <v/>
      </c>
      <c r="P11" s="159"/>
      <c r="Q11" s="28"/>
      <c r="R11" s="29"/>
    </row>
    <row r="12" spans="1:66" s="1" customFormat="1" ht="18" customHeight="1" x14ac:dyDescent="0.3">
      <c r="B12" s="27"/>
      <c r="C12" s="28"/>
      <c r="D12" s="28"/>
      <c r="E12" s="22" t="str">
        <f>IF('Rekapitulace stavby'!E11="","",'Rekapitulace stavby'!E11)</f>
        <v xml:space="preserve"> </v>
      </c>
      <c r="F12" s="28"/>
      <c r="G12" s="28"/>
      <c r="H12" s="28"/>
      <c r="I12" s="28"/>
      <c r="J12" s="28"/>
      <c r="K12" s="28"/>
      <c r="L12" s="28"/>
      <c r="M12" s="24" t="s">
        <v>25</v>
      </c>
      <c r="N12" s="28"/>
      <c r="O12" s="188" t="str">
        <f>IF('Rekapitulace stavby'!AN11="","",'Rekapitulace stavby'!AN11)</f>
        <v/>
      </c>
      <c r="P12" s="159"/>
      <c r="Q12" s="28"/>
      <c r="R12" s="29"/>
    </row>
    <row r="13" spans="1:66" s="1" customFormat="1" ht="7.05" customHeight="1" x14ac:dyDescent="0.3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66" s="1" customFormat="1" ht="14.55" customHeight="1" x14ac:dyDescent="0.3">
      <c r="B14" s="27"/>
      <c r="C14" s="28"/>
      <c r="D14" s="24" t="s">
        <v>26</v>
      </c>
      <c r="E14" s="28"/>
      <c r="F14" s="28"/>
      <c r="G14" s="28"/>
      <c r="H14" s="28"/>
      <c r="I14" s="28"/>
      <c r="J14" s="28"/>
      <c r="K14" s="28"/>
      <c r="L14" s="28"/>
      <c r="M14" s="24" t="s">
        <v>24</v>
      </c>
      <c r="N14" s="28"/>
      <c r="O14" s="188" t="str">
        <f>IF('Rekapitulace stavby'!AN13="","",'Rekapitulace stavby'!AN13)</f>
        <v/>
      </c>
      <c r="P14" s="159"/>
      <c r="Q14" s="28"/>
      <c r="R14" s="29"/>
    </row>
    <row r="15" spans="1:66" s="1" customFormat="1" ht="18" customHeight="1" x14ac:dyDescent="0.3">
      <c r="B15" s="27"/>
      <c r="C15" s="28"/>
      <c r="D15" s="28"/>
      <c r="E15" s="22" t="str">
        <f>IF('Rekapitulace stavby'!E14="","",'Rekapitulace stavby'!E14)</f>
        <v xml:space="preserve"> </v>
      </c>
      <c r="F15" s="28"/>
      <c r="G15" s="28"/>
      <c r="H15" s="28"/>
      <c r="I15" s="28"/>
      <c r="J15" s="28"/>
      <c r="K15" s="28"/>
      <c r="L15" s="28"/>
      <c r="M15" s="24" t="s">
        <v>25</v>
      </c>
      <c r="N15" s="28"/>
      <c r="O15" s="188" t="str">
        <f>IF('Rekapitulace stavby'!AN14="","",'Rekapitulace stavby'!AN14)</f>
        <v/>
      </c>
      <c r="P15" s="159"/>
      <c r="Q15" s="28"/>
      <c r="R15" s="29"/>
    </row>
    <row r="16" spans="1:66" s="1" customFormat="1" ht="7.05" customHeight="1" x14ac:dyDescent="0.3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55" customHeight="1" x14ac:dyDescent="0.3">
      <c r="B17" s="27"/>
      <c r="C17" s="28"/>
      <c r="D17" s="24" t="s">
        <v>27</v>
      </c>
      <c r="E17" s="28"/>
      <c r="F17" s="28"/>
      <c r="G17" s="28"/>
      <c r="H17" s="28"/>
      <c r="I17" s="28"/>
      <c r="J17" s="28"/>
      <c r="K17" s="28"/>
      <c r="L17" s="28"/>
      <c r="M17" s="24" t="s">
        <v>24</v>
      </c>
      <c r="N17" s="28"/>
      <c r="O17" s="188" t="str">
        <f>IF('Rekapitulace stavby'!AN16="","",'Rekapitulace stavby'!AN16)</f>
        <v/>
      </c>
      <c r="P17" s="159"/>
      <c r="Q17" s="28"/>
      <c r="R17" s="29"/>
    </row>
    <row r="18" spans="2:18" s="1" customFormat="1" ht="18" customHeight="1" x14ac:dyDescent="0.3">
      <c r="B18" s="27"/>
      <c r="C18" s="28"/>
      <c r="D18" s="28"/>
      <c r="E18" s="22" t="str">
        <f>IF('Rekapitulace stavby'!E17="","",'Rekapitulace stavby'!E17)</f>
        <v xml:space="preserve"> </v>
      </c>
      <c r="F18" s="28"/>
      <c r="G18" s="28"/>
      <c r="H18" s="28"/>
      <c r="I18" s="28"/>
      <c r="J18" s="28"/>
      <c r="K18" s="28"/>
      <c r="L18" s="28"/>
      <c r="M18" s="24" t="s">
        <v>25</v>
      </c>
      <c r="N18" s="28"/>
      <c r="O18" s="188" t="str">
        <f>IF('Rekapitulace stavby'!AN17="","",'Rekapitulace stavby'!AN17)</f>
        <v/>
      </c>
      <c r="P18" s="159"/>
      <c r="Q18" s="28"/>
      <c r="R18" s="29"/>
    </row>
    <row r="19" spans="2:18" s="1" customFormat="1" ht="7.05" customHeight="1" x14ac:dyDescent="0.3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55" customHeight="1" x14ac:dyDescent="0.3">
      <c r="B20" s="27"/>
      <c r="C20" s="28"/>
      <c r="D20" s="24" t="s">
        <v>29</v>
      </c>
      <c r="E20" s="28"/>
      <c r="F20" s="28"/>
      <c r="G20" s="28"/>
      <c r="H20" s="28"/>
      <c r="I20" s="28"/>
      <c r="J20" s="28"/>
      <c r="K20" s="28"/>
      <c r="L20" s="28"/>
      <c r="M20" s="24" t="s">
        <v>24</v>
      </c>
      <c r="N20" s="28"/>
      <c r="O20" s="188" t="s">
        <v>3</v>
      </c>
      <c r="P20" s="159"/>
      <c r="Q20" s="28"/>
      <c r="R20" s="29"/>
    </row>
    <row r="21" spans="2:18" s="1" customFormat="1" ht="18" customHeight="1" x14ac:dyDescent="0.3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25</v>
      </c>
      <c r="N21" s="28"/>
      <c r="O21" s="188" t="s">
        <v>3</v>
      </c>
      <c r="P21" s="159"/>
      <c r="Q21" s="28"/>
      <c r="R21" s="29"/>
    </row>
    <row r="22" spans="2:18" s="1" customFormat="1" ht="7.05" customHeigh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55" customHeight="1" x14ac:dyDescent="0.3">
      <c r="B23" s="27"/>
      <c r="C23" s="28"/>
      <c r="D23" s="24" t="s">
        <v>30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22.5" customHeight="1" x14ac:dyDescent="0.3">
      <c r="B24" s="27"/>
      <c r="C24" s="28"/>
      <c r="D24" s="28"/>
      <c r="E24" s="190" t="s">
        <v>3</v>
      </c>
      <c r="F24" s="159"/>
      <c r="G24" s="159"/>
      <c r="H24" s="159"/>
      <c r="I24" s="159"/>
      <c r="J24" s="159"/>
      <c r="K24" s="159"/>
      <c r="L24" s="159"/>
      <c r="M24" s="28"/>
      <c r="N24" s="28"/>
      <c r="O24" s="28"/>
      <c r="P24" s="28"/>
      <c r="Q24" s="28"/>
      <c r="R24" s="29"/>
    </row>
    <row r="25" spans="2:18" s="1" customFormat="1" ht="7.05" customHeight="1" x14ac:dyDescent="0.3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7.05" customHeight="1" x14ac:dyDescent="0.3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55" customHeight="1" x14ac:dyDescent="0.3">
      <c r="B27" s="27"/>
      <c r="C27" s="28"/>
      <c r="D27" s="96" t="s">
        <v>90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59"/>
      <c r="O27" s="159"/>
      <c r="P27" s="159"/>
      <c r="Q27" s="28"/>
      <c r="R27" s="29"/>
    </row>
    <row r="28" spans="2:18" s="1" customFormat="1" ht="14.55" customHeight="1" x14ac:dyDescent="0.3">
      <c r="B28" s="27"/>
      <c r="C28" s="28"/>
      <c r="D28" s="26" t="s">
        <v>91</v>
      </c>
      <c r="E28" s="28"/>
      <c r="F28" s="28"/>
      <c r="G28" s="28"/>
      <c r="H28" s="28"/>
      <c r="I28" s="28"/>
      <c r="J28" s="28"/>
      <c r="K28" s="28"/>
      <c r="L28" s="28"/>
      <c r="M28" s="164">
        <f>N99</f>
        <v>0</v>
      </c>
      <c r="N28" s="159"/>
      <c r="O28" s="159"/>
      <c r="P28" s="159"/>
      <c r="Q28" s="28"/>
      <c r="R28" s="29"/>
    </row>
    <row r="29" spans="2:18" s="1" customFormat="1" ht="7.05" customHeigh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5.35" customHeight="1" x14ac:dyDescent="0.3">
      <c r="B30" s="27"/>
      <c r="C30" s="28"/>
      <c r="D30" s="97" t="s">
        <v>33</v>
      </c>
      <c r="E30" s="28"/>
      <c r="F30" s="28"/>
      <c r="G30" s="28"/>
      <c r="H30" s="28"/>
      <c r="I30" s="28"/>
      <c r="J30" s="28"/>
      <c r="K30" s="28"/>
      <c r="L30" s="28"/>
      <c r="M30" s="222">
        <f>ROUND(M27+M28,2)</f>
        <v>0</v>
      </c>
      <c r="N30" s="159"/>
      <c r="O30" s="159"/>
      <c r="P30" s="159"/>
      <c r="Q30" s="28"/>
      <c r="R30" s="29"/>
    </row>
    <row r="31" spans="2:18" s="1" customFormat="1" ht="7.05" customHeight="1" x14ac:dyDescent="0.3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55" customHeight="1" x14ac:dyDescent="0.3">
      <c r="B32" s="27"/>
      <c r="C32" s="28"/>
      <c r="D32" s="34" t="s">
        <v>34</v>
      </c>
      <c r="E32" s="34" t="s">
        <v>35</v>
      </c>
      <c r="F32" s="35">
        <v>0.21</v>
      </c>
      <c r="G32" s="98" t="s">
        <v>36</v>
      </c>
      <c r="H32" s="220">
        <f>ROUND((SUM(BE99:BE100)+SUM(BE118:BE177)), 2)</f>
        <v>0</v>
      </c>
      <c r="I32" s="159"/>
      <c r="J32" s="159"/>
      <c r="K32" s="28"/>
      <c r="L32" s="28"/>
      <c r="M32" s="220">
        <f>ROUND(ROUND((SUM(BE99:BE100)+SUM(BE118:BE177)), 2)*F32, 2)</f>
        <v>0</v>
      </c>
      <c r="N32" s="159"/>
      <c r="O32" s="159"/>
      <c r="P32" s="159"/>
      <c r="Q32" s="28"/>
      <c r="R32" s="29"/>
    </row>
    <row r="33" spans="2:18" s="1" customFormat="1" ht="14.55" customHeight="1" x14ac:dyDescent="0.3">
      <c r="B33" s="27"/>
      <c r="C33" s="28"/>
      <c r="D33" s="28"/>
      <c r="E33" s="34" t="s">
        <v>37</v>
      </c>
      <c r="F33" s="35">
        <v>0.15</v>
      </c>
      <c r="G33" s="98" t="s">
        <v>36</v>
      </c>
      <c r="H33" s="220">
        <f>ROUND((SUM(BF99:BF100)+SUM(BF118:BF177)), 2)</f>
        <v>0</v>
      </c>
      <c r="I33" s="159"/>
      <c r="J33" s="159"/>
      <c r="K33" s="28"/>
      <c r="L33" s="28"/>
      <c r="M33" s="220">
        <f>ROUND(ROUND((SUM(BF99:BF100)+SUM(BF118:BF177)), 2)*F33, 2)</f>
        <v>0</v>
      </c>
      <c r="N33" s="159"/>
      <c r="O33" s="159"/>
      <c r="P33" s="159"/>
      <c r="Q33" s="28"/>
      <c r="R33" s="29"/>
    </row>
    <row r="34" spans="2:18" s="1" customFormat="1" ht="14.55" hidden="1" customHeight="1" x14ac:dyDescent="0.3">
      <c r="B34" s="27"/>
      <c r="C34" s="28"/>
      <c r="D34" s="28"/>
      <c r="E34" s="34" t="s">
        <v>38</v>
      </c>
      <c r="F34" s="35">
        <v>0.21</v>
      </c>
      <c r="G34" s="98" t="s">
        <v>36</v>
      </c>
      <c r="H34" s="220">
        <f>ROUND((SUM(BG99:BG100)+SUM(BG118:BG177)), 2)</f>
        <v>0</v>
      </c>
      <c r="I34" s="159"/>
      <c r="J34" s="159"/>
      <c r="K34" s="28"/>
      <c r="L34" s="28"/>
      <c r="M34" s="220">
        <v>0</v>
      </c>
      <c r="N34" s="159"/>
      <c r="O34" s="159"/>
      <c r="P34" s="159"/>
      <c r="Q34" s="28"/>
      <c r="R34" s="29"/>
    </row>
    <row r="35" spans="2:18" s="1" customFormat="1" ht="14.55" hidden="1" customHeight="1" x14ac:dyDescent="0.3">
      <c r="B35" s="27"/>
      <c r="C35" s="28"/>
      <c r="D35" s="28"/>
      <c r="E35" s="34" t="s">
        <v>39</v>
      </c>
      <c r="F35" s="35">
        <v>0.15</v>
      </c>
      <c r="G35" s="98" t="s">
        <v>36</v>
      </c>
      <c r="H35" s="220">
        <f>ROUND((SUM(BH99:BH100)+SUM(BH118:BH177)), 2)</f>
        <v>0</v>
      </c>
      <c r="I35" s="159"/>
      <c r="J35" s="159"/>
      <c r="K35" s="28"/>
      <c r="L35" s="28"/>
      <c r="M35" s="220">
        <v>0</v>
      </c>
      <c r="N35" s="159"/>
      <c r="O35" s="159"/>
      <c r="P35" s="159"/>
      <c r="Q35" s="28"/>
      <c r="R35" s="29"/>
    </row>
    <row r="36" spans="2:18" s="1" customFormat="1" ht="14.55" hidden="1" customHeight="1" x14ac:dyDescent="0.3">
      <c r="B36" s="27"/>
      <c r="C36" s="28"/>
      <c r="D36" s="28"/>
      <c r="E36" s="34" t="s">
        <v>40</v>
      </c>
      <c r="F36" s="35">
        <v>0</v>
      </c>
      <c r="G36" s="98" t="s">
        <v>36</v>
      </c>
      <c r="H36" s="220">
        <f>ROUND((SUM(BI99:BI100)+SUM(BI118:BI177)), 2)</f>
        <v>0</v>
      </c>
      <c r="I36" s="159"/>
      <c r="J36" s="159"/>
      <c r="K36" s="28"/>
      <c r="L36" s="28"/>
      <c r="M36" s="220">
        <v>0</v>
      </c>
      <c r="N36" s="159"/>
      <c r="O36" s="159"/>
      <c r="P36" s="159"/>
      <c r="Q36" s="28"/>
      <c r="R36" s="29"/>
    </row>
    <row r="37" spans="2:18" s="1" customFormat="1" ht="7.05" customHeight="1" x14ac:dyDescent="0.3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5.35" customHeight="1" x14ac:dyDescent="0.3">
      <c r="B38" s="27"/>
      <c r="C38" s="95"/>
      <c r="D38" s="99" t="s">
        <v>41</v>
      </c>
      <c r="E38" s="67"/>
      <c r="F38" s="67"/>
      <c r="G38" s="100" t="s">
        <v>42</v>
      </c>
      <c r="H38" s="101" t="s">
        <v>43</v>
      </c>
      <c r="I38" s="67"/>
      <c r="J38" s="67"/>
      <c r="K38" s="67"/>
      <c r="L38" s="221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55" customHeigh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55" customHeight="1" x14ac:dyDescent="0.3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4.4" x14ac:dyDescent="0.3">
      <c r="B50" s="27"/>
      <c r="C50" s="28"/>
      <c r="D50" s="42" t="s">
        <v>44</v>
      </c>
      <c r="E50" s="43"/>
      <c r="F50" s="43"/>
      <c r="G50" s="43"/>
      <c r="H50" s="44"/>
      <c r="I50" s="28"/>
      <c r="J50" s="42" t="s">
        <v>45</v>
      </c>
      <c r="K50" s="43"/>
      <c r="L50" s="43"/>
      <c r="M50" s="43"/>
      <c r="N50" s="43"/>
      <c r="O50" s="43"/>
      <c r="P50" s="44"/>
      <c r="Q50" s="28"/>
      <c r="R50" s="29"/>
    </row>
    <row r="51" spans="2:18" x14ac:dyDescent="0.3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x14ac:dyDescent="0.3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x14ac:dyDescent="0.3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x14ac:dyDescent="0.3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x14ac:dyDescent="0.3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x14ac:dyDescent="0.3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x14ac:dyDescent="0.3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x14ac:dyDescent="0.3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4.4" x14ac:dyDescent="0.3">
      <c r="B59" s="27"/>
      <c r="C59" s="28"/>
      <c r="D59" s="47" t="s">
        <v>46</v>
      </c>
      <c r="E59" s="48"/>
      <c r="F59" s="48"/>
      <c r="G59" s="49" t="s">
        <v>47</v>
      </c>
      <c r="H59" s="50"/>
      <c r="I59" s="28"/>
      <c r="J59" s="47" t="s">
        <v>46</v>
      </c>
      <c r="K59" s="48"/>
      <c r="L59" s="48"/>
      <c r="M59" s="48"/>
      <c r="N59" s="49" t="s">
        <v>47</v>
      </c>
      <c r="O59" s="48"/>
      <c r="P59" s="50"/>
      <c r="Q59" s="28"/>
      <c r="R59" s="29"/>
    </row>
    <row r="60" spans="2:18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4.4" x14ac:dyDescent="0.3">
      <c r="B61" s="27"/>
      <c r="C61" s="28"/>
      <c r="D61" s="42" t="s">
        <v>48</v>
      </c>
      <c r="E61" s="43"/>
      <c r="F61" s="43"/>
      <c r="G61" s="43"/>
      <c r="H61" s="44"/>
      <c r="I61" s="28"/>
      <c r="J61" s="42" t="s">
        <v>49</v>
      </c>
      <c r="K61" s="43"/>
      <c r="L61" s="43"/>
      <c r="M61" s="43"/>
      <c r="N61" s="43"/>
      <c r="O61" s="43"/>
      <c r="P61" s="44"/>
      <c r="Q61" s="28"/>
      <c r="R61" s="29"/>
    </row>
    <row r="62" spans="2:18" x14ac:dyDescent="0.3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x14ac:dyDescent="0.3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x14ac:dyDescent="0.3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x14ac:dyDescent="0.3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x14ac:dyDescent="0.3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x14ac:dyDescent="0.3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x14ac:dyDescent="0.3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x14ac:dyDescent="0.3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4.4" x14ac:dyDescent="0.3">
      <c r="B70" s="27"/>
      <c r="C70" s="28"/>
      <c r="D70" s="47" t="s">
        <v>46</v>
      </c>
      <c r="E70" s="48"/>
      <c r="F70" s="48"/>
      <c r="G70" s="49" t="s">
        <v>47</v>
      </c>
      <c r="H70" s="50"/>
      <c r="I70" s="28"/>
      <c r="J70" s="47" t="s">
        <v>46</v>
      </c>
      <c r="K70" s="48"/>
      <c r="L70" s="48"/>
      <c r="M70" s="48"/>
      <c r="N70" s="49" t="s">
        <v>47</v>
      </c>
      <c r="O70" s="48"/>
      <c r="P70" s="50"/>
      <c r="Q70" s="28"/>
      <c r="R70" s="29"/>
    </row>
    <row r="71" spans="2:18" s="1" customFormat="1" ht="14.55" customHeight="1" x14ac:dyDescent="0.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7.05" customHeight="1" x14ac:dyDescent="0.3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7.049999999999997" customHeight="1" x14ac:dyDescent="0.3">
      <c r="B76" s="27"/>
      <c r="C76" s="180" t="s">
        <v>92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29"/>
    </row>
    <row r="77" spans="2:18" s="1" customFormat="1" ht="7.05" customHeight="1" x14ac:dyDescent="0.3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 x14ac:dyDescent="0.3">
      <c r="B78" s="27"/>
      <c r="C78" s="24" t="s">
        <v>13</v>
      </c>
      <c r="D78" s="28"/>
      <c r="E78" s="28"/>
      <c r="F78" s="197" t="str">
        <f>F6</f>
        <v xml:space="preserve">Stavební úpravy stáje na VBS 236 U.M. 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28"/>
      <c r="R78" s="29"/>
    </row>
    <row r="79" spans="2:18" s="1" customFormat="1" ht="37.049999999999997" customHeight="1" x14ac:dyDescent="0.3">
      <c r="B79" s="27"/>
      <c r="C79" s="61" t="s">
        <v>88</v>
      </c>
      <c r="D79" s="28"/>
      <c r="E79" s="28"/>
      <c r="F79" s="181" t="str">
        <f>F7</f>
        <v xml:space="preserve">SO 02 - Technologie hrazení, napájení 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28"/>
      <c r="R79" s="29"/>
    </row>
    <row r="80" spans="2:18" s="1" customFormat="1" ht="7.05" customHeight="1" x14ac:dyDescent="0.3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47" s="1" customFormat="1" ht="18" customHeight="1" x14ac:dyDescent="0.3">
      <c r="B81" s="27"/>
      <c r="C81" s="24" t="s">
        <v>18</v>
      </c>
      <c r="D81" s="28"/>
      <c r="E81" s="28"/>
      <c r="F81" s="22" t="str">
        <f>F9</f>
        <v xml:space="preserve"> </v>
      </c>
      <c r="G81" s="28"/>
      <c r="H81" s="28"/>
      <c r="I81" s="28"/>
      <c r="J81" s="28"/>
      <c r="K81" s="24" t="s">
        <v>20</v>
      </c>
      <c r="L81" s="28"/>
      <c r="M81" s="198" t="str">
        <f>IF(O9="","",O9)</f>
        <v/>
      </c>
      <c r="N81" s="159"/>
      <c r="O81" s="159"/>
      <c r="P81" s="159"/>
      <c r="Q81" s="28"/>
      <c r="R81" s="29"/>
    </row>
    <row r="82" spans="2:47" s="1" customFormat="1" ht="7.05" customHeight="1" x14ac:dyDescent="0.3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47" s="1" customFormat="1" ht="13.2" x14ac:dyDescent="0.3">
      <c r="B83" s="27"/>
      <c r="C83" s="24" t="s">
        <v>23</v>
      </c>
      <c r="D83" s="28"/>
      <c r="E83" s="28"/>
      <c r="F83" s="22" t="str">
        <f>E12</f>
        <v xml:space="preserve"> </v>
      </c>
      <c r="G83" s="28"/>
      <c r="H83" s="28"/>
      <c r="I83" s="28"/>
      <c r="J83" s="28"/>
      <c r="K83" s="24" t="s">
        <v>27</v>
      </c>
      <c r="L83" s="28"/>
      <c r="M83" s="188" t="str">
        <f>E18</f>
        <v xml:space="preserve"> </v>
      </c>
      <c r="N83" s="159"/>
      <c r="O83" s="159"/>
      <c r="P83" s="159"/>
      <c r="Q83" s="159"/>
      <c r="R83" s="29"/>
    </row>
    <row r="84" spans="2:47" s="1" customFormat="1" ht="14.55" customHeight="1" x14ac:dyDescent="0.3">
      <c r="B84" s="27"/>
      <c r="C84" s="24" t="s">
        <v>26</v>
      </c>
      <c r="D84" s="28"/>
      <c r="E84" s="28"/>
      <c r="F84" s="22" t="str">
        <f>IF(E15="","",E15)</f>
        <v xml:space="preserve"> </v>
      </c>
      <c r="G84" s="28"/>
      <c r="H84" s="28"/>
      <c r="I84" s="28"/>
      <c r="J84" s="28"/>
      <c r="K84" s="24" t="s">
        <v>29</v>
      </c>
      <c r="L84" s="28"/>
      <c r="M84" s="188">
        <f>E21</f>
        <v>0</v>
      </c>
      <c r="N84" s="159"/>
      <c r="O84" s="159"/>
      <c r="P84" s="159"/>
      <c r="Q84" s="159"/>
      <c r="R84" s="29"/>
    </row>
    <row r="85" spans="2:47" s="1" customFormat="1" ht="10.35" customHeight="1" x14ac:dyDescent="0.3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47" s="1" customFormat="1" ht="29.25" customHeight="1" x14ac:dyDescent="0.3">
      <c r="B86" s="27"/>
      <c r="C86" s="219" t="s">
        <v>93</v>
      </c>
      <c r="D86" s="217"/>
      <c r="E86" s="217"/>
      <c r="F86" s="217"/>
      <c r="G86" s="217"/>
      <c r="H86" s="95"/>
      <c r="I86" s="95"/>
      <c r="J86" s="95"/>
      <c r="K86" s="95"/>
      <c r="L86" s="95"/>
      <c r="M86" s="95"/>
      <c r="N86" s="219" t="s">
        <v>94</v>
      </c>
      <c r="O86" s="159"/>
      <c r="P86" s="159"/>
      <c r="Q86" s="159"/>
      <c r="R86" s="29"/>
    </row>
    <row r="87" spans="2:47" s="1" customFormat="1" ht="10.35" customHeight="1" x14ac:dyDescent="0.3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 x14ac:dyDescent="0.3">
      <c r="B88" s="27"/>
      <c r="C88" s="102" t="s">
        <v>95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58">
        <f>N118</f>
        <v>0</v>
      </c>
      <c r="O88" s="159"/>
      <c r="P88" s="159"/>
      <c r="Q88" s="159"/>
      <c r="R88" s="29"/>
      <c r="AU88" s="13" t="s">
        <v>96</v>
      </c>
    </row>
    <row r="89" spans="2:47" s="6" customFormat="1" ht="25.05" customHeight="1" x14ac:dyDescent="0.3">
      <c r="B89" s="103"/>
      <c r="C89" s="104"/>
      <c r="D89" s="105" t="s">
        <v>398</v>
      </c>
      <c r="E89" s="104"/>
      <c r="F89" s="104"/>
      <c r="G89" s="104"/>
      <c r="H89" s="104"/>
      <c r="I89" s="104"/>
      <c r="J89" s="104"/>
      <c r="K89" s="104"/>
      <c r="L89" s="104"/>
      <c r="M89" s="104"/>
      <c r="N89" s="209">
        <f>N119</f>
        <v>0</v>
      </c>
      <c r="O89" s="218"/>
      <c r="P89" s="218"/>
      <c r="Q89" s="218"/>
      <c r="R89" s="106"/>
    </row>
    <row r="90" spans="2:47" s="7" customFormat="1" ht="19.95" customHeight="1" x14ac:dyDescent="0.3">
      <c r="B90" s="107"/>
      <c r="C90" s="108"/>
      <c r="D90" s="109" t="s">
        <v>399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3">
        <f>N120</f>
        <v>0</v>
      </c>
      <c r="O90" s="204"/>
      <c r="P90" s="204"/>
      <c r="Q90" s="204"/>
      <c r="R90" s="110"/>
    </row>
    <row r="91" spans="2:47" s="7" customFormat="1" ht="19.95" customHeight="1" x14ac:dyDescent="0.3">
      <c r="B91" s="107"/>
      <c r="C91" s="108"/>
      <c r="D91" s="109" t="s">
        <v>400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3">
        <f>N123</f>
        <v>0</v>
      </c>
      <c r="O91" s="204"/>
      <c r="P91" s="204"/>
      <c r="Q91" s="204"/>
      <c r="R91" s="110"/>
    </row>
    <row r="92" spans="2:47" s="7" customFormat="1" ht="19.95" customHeight="1" x14ac:dyDescent="0.3">
      <c r="B92" s="107"/>
      <c r="C92" s="108"/>
      <c r="D92" s="109" t="s">
        <v>401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03">
        <f>N128</f>
        <v>0</v>
      </c>
      <c r="O92" s="204"/>
      <c r="P92" s="204"/>
      <c r="Q92" s="204"/>
      <c r="R92" s="110"/>
    </row>
    <row r="93" spans="2:47" s="7" customFormat="1" ht="19.95" customHeight="1" x14ac:dyDescent="0.3">
      <c r="B93" s="107"/>
      <c r="C93" s="108"/>
      <c r="D93" s="109" t="s">
        <v>402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3">
        <f>N133</f>
        <v>0</v>
      </c>
      <c r="O93" s="204"/>
      <c r="P93" s="204"/>
      <c r="Q93" s="204"/>
      <c r="R93" s="110"/>
    </row>
    <row r="94" spans="2:47" s="7" customFormat="1" ht="19.95" customHeight="1" x14ac:dyDescent="0.3">
      <c r="B94" s="107"/>
      <c r="C94" s="108"/>
      <c r="D94" s="109" t="s">
        <v>403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3">
        <f>N148</f>
        <v>0</v>
      </c>
      <c r="O94" s="204"/>
      <c r="P94" s="204"/>
      <c r="Q94" s="204"/>
      <c r="R94" s="110"/>
    </row>
    <row r="95" spans="2:47" s="7" customFormat="1" ht="19.95" customHeight="1" x14ac:dyDescent="0.3">
      <c r="B95" s="107"/>
      <c r="C95" s="108"/>
      <c r="D95" s="109" t="s">
        <v>404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03">
        <f>N156</f>
        <v>0</v>
      </c>
      <c r="O95" s="204"/>
      <c r="P95" s="204"/>
      <c r="Q95" s="204"/>
      <c r="R95" s="110"/>
    </row>
    <row r="96" spans="2:47" s="7" customFormat="1" ht="19.95" customHeight="1" x14ac:dyDescent="0.3">
      <c r="B96" s="107"/>
      <c r="C96" s="108"/>
      <c r="D96" s="109" t="s">
        <v>405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03">
        <f>N165</f>
        <v>0</v>
      </c>
      <c r="O96" s="204"/>
      <c r="P96" s="204"/>
      <c r="Q96" s="204"/>
      <c r="R96" s="110"/>
    </row>
    <row r="97" spans="2:21" s="7" customFormat="1" ht="19.95" customHeight="1" x14ac:dyDescent="0.3">
      <c r="B97" s="107"/>
      <c r="C97" s="108"/>
      <c r="D97" s="109" t="s">
        <v>406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03">
        <f>N168</f>
        <v>0</v>
      </c>
      <c r="O97" s="204"/>
      <c r="P97" s="204"/>
      <c r="Q97" s="204"/>
      <c r="R97" s="110"/>
    </row>
    <row r="98" spans="2:21" s="1" customFormat="1" ht="21.75" customHeight="1" x14ac:dyDescent="0.3"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</row>
    <row r="99" spans="2:21" s="1" customFormat="1" ht="29.25" customHeight="1" x14ac:dyDescent="0.3">
      <c r="B99" s="27"/>
      <c r="C99" s="102" t="s">
        <v>113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16">
        <v>0</v>
      </c>
      <c r="O99" s="159"/>
      <c r="P99" s="159"/>
      <c r="Q99" s="159"/>
      <c r="R99" s="29"/>
      <c r="T99" s="111"/>
      <c r="U99" s="112" t="s">
        <v>34</v>
      </c>
    </row>
    <row r="100" spans="2:21" s="1" customFormat="1" ht="18" customHeight="1" x14ac:dyDescent="0.3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</row>
    <row r="101" spans="2:21" s="1" customFormat="1" ht="29.25" customHeight="1" x14ac:dyDescent="0.3">
      <c r="B101" s="27"/>
      <c r="C101" s="94" t="s">
        <v>84</v>
      </c>
      <c r="D101" s="95"/>
      <c r="E101" s="95"/>
      <c r="F101" s="95"/>
      <c r="G101" s="95"/>
      <c r="H101" s="95"/>
      <c r="I101" s="95"/>
      <c r="J101" s="95"/>
      <c r="K101" s="95"/>
      <c r="L101" s="168">
        <f>ROUND(SUM(N88+N99),2)</f>
        <v>0</v>
      </c>
      <c r="M101" s="217"/>
      <c r="N101" s="217"/>
      <c r="O101" s="217"/>
      <c r="P101" s="217"/>
      <c r="Q101" s="217"/>
      <c r="R101" s="29"/>
    </row>
    <row r="102" spans="2:21" s="1" customFormat="1" ht="7.05" customHeight="1" x14ac:dyDescent="0.3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/>
    </row>
    <row r="106" spans="2:21" s="1" customFormat="1" ht="7.05" customHeight="1" x14ac:dyDescent="0.3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07" spans="2:21" s="1" customFormat="1" ht="37.049999999999997" customHeight="1" x14ac:dyDescent="0.3">
      <c r="B107" s="27"/>
      <c r="C107" s="180" t="s">
        <v>114</v>
      </c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29"/>
    </row>
    <row r="108" spans="2:21" s="1" customFormat="1" ht="7.05" customHeight="1" x14ac:dyDescent="0.3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</row>
    <row r="109" spans="2:21" s="1" customFormat="1" ht="30" customHeight="1" x14ac:dyDescent="0.3">
      <c r="B109" s="27"/>
      <c r="C109" s="24" t="s">
        <v>13</v>
      </c>
      <c r="D109" s="28"/>
      <c r="E109" s="28"/>
      <c r="F109" s="197" t="str">
        <f>F6</f>
        <v xml:space="preserve">Stavební úpravy stáje na VBS 236 U.M. </v>
      </c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28"/>
      <c r="R109" s="29"/>
    </row>
    <row r="110" spans="2:21" s="1" customFormat="1" ht="37.049999999999997" customHeight="1" x14ac:dyDescent="0.3">
      <c r="B110" s="27"/>
      <c r="C110" s="61" t="s">
        <v>88</v>
      </c>
      <c r="D110" s="28"/>
      <c r="E110" s="28"/>
      <c r="F110" s="181" t="str">
        <f>F7</f>
        <v xml:space="preserve">SO 02 - Technologie hrazení, napájení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8"/>
      <c r="R110" s="29"/>
    </row>
    <row r="111" spans="2:21" s="1" customFormat="1" ht="7.05" customHeight="1" x14ac:dyDescent="0.3"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</row>
    <row r="112" spans="2:21" s="1" customFormat="1" ht="18" customHeight="1" x14ac:dyDescent="0.3">
      <c r="B112" s="27"/>
      <c r="C112" s="24" t="s">
        <v>18</v>
      </c>
      <c r="D112" s="28"/>
      <c r="E112" s="28"/>
      <c r="F112" s="22" t="str">
        <f>F9</f>
        <v xml:space="preserve"> </v>
      </c>
      <c r="G112" s="28"/>
      <c r="H112" s="28"/>
      <c r="I112" s="28"/>
      <c r="J112" s="28"/>
      <c r="K112" s="24" t="s">
        <v>20</v>
      </c>
      <c r="L112" s="28"/>
      <c r="M112" s="198" t="str">
        <f>IF(O9="","",O9)</f>
        <v/>
      </c>
      <c r="N112" s="159"/>
      <c r="O112" s="159"/>
      <c r="P112" s="159"/>
      <c r="Q112" s="28"/>
      <c r="R112" s="29"/>
    </row>
    <row r="113" spans="2:65" s="1" customFormat="1" ht="7.05" customHeight="1" x14ac:dyDescent="0.3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65" s="1" customFormat="1" ht="13.2" x14ac:dyDescent="0.3">
      <c r="B114" s="27"/>
      <c r="C114" s="24" t="s">
        <v>23</v>
      </c>
      <c r="D114" s="28"/>
      <c r="E114" s="28"/>
      <c r="F114" s="22" t="str">
        <f>E12</f>
        <v xml:space="preserve"> </v>
      </c>
      <c r="G114" s="28"/>
      <c r="H114" s="28"/>
      <c r="I114" s="28"/>
      <c r="J114" s="28"/>
      <c r="K114" s="24" t="s">
        <v>27</v>
      </c>
      <c r="L114" s="28"/>
      <c r="M114" s="188" t="str">
        <f>E18</f>
        <v xml:space="preserve"> </v>
      </c>
      <c r="N114" s="159"/>
      <c r="O114" s="159"/>
      <c r="P114" s="159"/>
      <c r="Q114" s="159"/>
      <c r="R114" s="29"/>
    </row>
    <row r="115" spans="2:65" s="1" customFormat="1" ht="14.55" customHeight="1" x14ac:dyDescent="0.3">
      <c r="B115" s="27"/>
      <c r="C115" s="24" t="s">
        <v>26</v>
      </c>
      <c r="D115" s="28"/>
      <c r="E115" s="28"/>
      <c r="F115" s="22" t="str">
        <f>IF(E15="","",E15)</f>
        <v xml:space="preserve"> </v>
      </c>
      <c r="G115" s="28"/>
      <c r="H115" s="28"/>
      <c r="I115" s="28"/>
      <c r="J115" s="28"/>
      <c r="K115" s="24" t="s">
        <v>29</v>
      </c>
      <c r="L115" s="28"/>
      <c r="M115" s="188">
        <f>E21</f>
        <v>0</v>
      </c>
      <c r="N115" s="159"/>
      <c r="O115" s="159"/>
      <c r="P115" s="159"/>
      <c r="Q115" s="159"/>
      <c r="R115" s="29"/>
    </row>
    <row r="116" spans="2:65" s="1" customFormat="1" ht="10.35" customHeight="1" x14ac:dyDescent="0.3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</row>
    <row r="117" spans="2:65" s="8" customFormat="1" ht="29.25" customHeight="1" x14ac:dyDescent="0.3">
      <c r="B117" s="113"/>
      <c r="C117" s="114" t="s">
        <v>115</v>
      </c>
      <c r="D117" s="115" t="s">
        <v>116</v>
      </c>
      <c r="E117" s="115" t="s">
        <v>52</v>
      </c>
      <c r="F117" s="199" t="s">
        <v>117</v>
      </c>
      <c r="G117" s="200"/>
      <c r="H117" s="200"/>
      <c r="I117" s="200"/>
      <c r="J117" s="115" t="s">
        <v>118</v>
      </c>
      <c r="K117" s="115" t="s">
        <v>119</v>
      </c>
      <c r="L117" s="201" t="s">
        <v>120</v>
      </c>
      <c r="M117" s="200"/>
      <c r="N117" s="199" t="s">
        <v>94</v>
      </c>
      <c r="O117" s="200"/>
      <c r="P117" s="200"/>
      <c r="Q117" s="202"/>
      <c r="R117" s="116"/>
      <c r="T117" s="68" t="s">
        <v>121</v>
      </c>
      <c r="U117" s="69" t="s">
        <v>34</v>
      </c>
      <c r="V117" s="69" t="s">
        <v>122</v>
      </c>
      <c r="W117" s="69" t="s">
        <v>123</v>
      </c>
      <c r="X117" s="69" t="s">
        <v>124</v>
      </c>
      <c r="Y117" s="69" t="s">
        <v>125</v>
      </c>
      <c r="Z117" s="69" t="s">
        <v>126</v>
      </c>
      <c r="AA117" s="70" t="s">
        <v>127</v>
      </c>
    </row>
    <row r="118" spans="2:65" s="1" customFormat="1" ht="29.25" customHeight="1" x14ac:dyDescent="0.35">
      <c r="B118" s="27"/>
      <c r="C118" s="72" t="s">
        <v>90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06">
        <f>BK118</f>
        <v>0</v>
      </c>
      <c r="O118" s="207"/>
      <c r="P118" s="207"/>
      <c r="Q118" s="207"/>
      <c r="R118" s="29"/>
      <c r="T118" s="71"/>
      <c r="U118" s="43"/>
      <c r="V118" s="43"/>
      <c r="W118" s="117">
        <f>W119</f>
        <v>0</v>
      </c>
      <c r="X118" s="43"/>
      <c r="Y118" s="117">
        <f>Y119</f>
        <v>0</v>
      </c>
      <c r="Z118" s="43"/>
      <c r="AA118" s="118">
        <f>AA119</f>
        <v>0</v>
      </c>
      <c r="AT118" s="13" t="s">
        <v>69</v>
      </c>
      <c r="AU118" s="13" t="s">
        <v>96</v>
      </c>
      <c r="BK118" s="119">
        <f>BK119</f>
        <v>0</v>
      </c>
    </row>
    <row r="119" spans="2:65" s="9" customFormat="1" ht="37.35" customHeight="1" x14ac:dyDescent="0.35">
      <c r="B119" s="120"/>
      <c r="C119" s="121"/>
      <c r="D119" s="122" t="s">
        <v>398</v>
      </c>
      <c r="E119" s="122"/>
      <c r="F119" s="122"/>
      <c r="G119" s="122"/>
      <c r="H119" s="122"/>
      <c r="I119" s="122"/>
      <c r="J119" s="122"/>
      <c r="K119" s="122"/>
      <c r="L119" s="122"/>
      <c r="M119" s="122"/>
      <c r="N119" s="208">
        <f>BK119</f>
        <v>0</v>
      </c>
      <c r="O119" s="209"/>
      <c r="P119" s="209"/>
      <c r="Q119" s="209"/>
      <c r="R119" s="123"/>
      <c r="T119" s="124"/>
      <c r="U119" s="121"/>
      <c r="V119" s="121"/>
      <c r="W119" s="125">
        <f>W120+W123+W128+W133+W148+W156+W165+W168</f>
        <v>0</v>
      </c>
      <c r="X119" s="121"/>
      <c r="Y119" s="125">
        <f>Y120+Y123+Y128+Y133+Y148+Y156+Y165+Y168</f>
        <v>0</v>
      </c>
      <c r="Z119" s="121"/>
      <c r="AA119" s="126">
        <f>AA120+AA123+AA128+AA133+AA148+AA156+AA165+AA168</f>
        <v>0</v>
      </c>
      <c r="AR119" s="127" t="s">
        <v>17</v>
      </c>
      <c r="AT119" s="128" t="s">
        <v>69</v>
      </c>
      <c r="AU119" s="128" t="s">
        <v>70</v>
      </c>
      <c r="AY119" s="127" t="s">
        <v>128</v>
      </c>
      <c r="BK119" s="129">
        <f>BK120+BK123+BK128+BK133+BK148+BK156+BK165+BK168</f>
        <v>0</v>
      </c>
    </row>
    <row r="120" spans="2:65" s="9" customFormat="1" ht="19.95" customHeight="1" x14ac:dyDescent="0.35">
      <c r="B120" s="120"/>
      <c r="C120" s="121"/>
      <c r="D120" s="130" t="s">
        <v>399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93">
        <f>BK120</f>
        <v>0</v>
      </c>
      <c r="O120" s="194"/>
      <c r="P120" s="194"/>
      <c r="Q120" s="194"/>
      <c r="R120" s="123"/>
      <c r="T120" s="124"/>
      <c r="U120" s="121"/>
      <c r="V120" s="121"/>
      <c r="W120" s="125">
        <f>SUM(W121:W122)</f>
        <v>0</v>
      </c>
      <c r="X120" s="121"/>
      <c r="Y120" s="125">
        <f>SUM(Y121:Y122)</f>
        <v>0</v>
      </c>
      <c r="Z120" s="121"/>
      <c r="AA120" s="126">
        <f>SUM(AA121:AA122)</f>
        <v>0</v>
      </c>
      <c r="AR120" s="127" t="s">
        <v>17</v>
      </c>
      <c r="AT120" s="128" t="s">
        <v>69</v>
      </c>
      <c r="AU120" s="128" t="s">
        <v>17</v>
      </c>
      <c r="AY120" s="127" t="s">
        <v>128</v>
      </c>
      <c r="BK120" s="129">
        <f>SUM(BK121:BK122)</f>
        <v>0</v>
      </c>
    </row>
    <row r="121" spans="2:65" s="1" customFormat="1" ht="22.5" customHeight="1" x14ac:dyDescent="0.3">
      <c r="B121" s="131"/>
      <c r="C121" s="132" t="s">
        <v>17</v>
      </c>
      <c r="D121" s="132" t="s">
        <v>129</v>
      </c>
      <c r="E121" s="133" t="s">
        <v>407</v>
      </c>
      <c r="F121" s="210" t="s">
        <v>408</v>
      </c>
      <c r="G121" s="211"/>
      <c r="H121" s="211"/>
      <c r="I121" s="211"/>
      <c r="J121" s="134" t="s">
        <v>409</v>
      </c>
      <c r="K121" s="135">
        <v>356</v>
      </c>
      <c r="L121" s="212"/>
      <c r="M121" s="211"/>
      <c r="N121" s="212">
        <f>ROUND(L121*K121,2)</f>
        <v>0</v>
      </c>
      <c r="O121" s="211"/>
      <c r="P121" s="211"/>
      <c r="Q121" s="211"/>
      <c r="R121" s="136"/>
      <c r="T121" s="137" t="s">
        <v>3</v>
      </c>
      <c r="U121" s="36" t="s">
        <v>35</v>
      </c>
      <c r="V121" s="138">
        <v>0</v>
      </c>
      <c r="W121" s="138">
        <f>V121*K121</f>
        <v>0</v>
      </c>
      <c r="X121" s="138">
        <v>0</v>
      </c>
      <c r="Y121" s="138">
        <f>X121*K121</f>
        <v>0</v>
      </c>
      <c r="Z121" s="138">
        <v>0</v>
      </c>
      <c r="AA121" s="139">
        <f>Z121*K121</f>
        <v>0</v>
      </c>
      <c r="AR121" s="13" t="s">
        <v>385</v>
      </c>
      <c r="AT121" s="13" t="s">
        <v>129</v>
      </c>
      <c r="AU121" s="13" t="s">
        <v>86</v>
      </c>
      <c r="AY121" s="13" t="s">
        <v>128</v>
      </c>
      <c r="BE121" s="140">
        <f>IF(U121="základní",N121,0)</f>
        <v>0</v>
      </c>
      <c r="BF121" s="140">
        <f>IF(U121="snížená",N121,0)</f>
        <v>0</v>
      </c>
      <c r="BG121" s="140">
        <f>IF(U121="zákl. přenesená",N121,0)</f>
        <v>0</v>
      </c>
      <c r="BH121" s="140">
        <f>IF(U121="sníž. přenesená",N121,0)</f>
        <v>0</v>
      </c>
      <c r="BI121" s="140">
        <f>IF(U121="nulová",N121,0)</f>
        <v>0</v>
      </c>
      <c r="BJ121" s="13" t="s">
        <v>17</v>
      </c>
      <c r="BK121" s="140">
        <f>ROUND(L121*K121,2)</f>
        <v>0</v>
      </c>
      <c r="BL121" s="13" t="s">
        <v>385</v>
      </c>
      <c r="BM121" s="13" t="s">
        <v>410</v>
      </c>
    </row>
    <row r="122" spans="2:65" s="1" customFormat="1" ht="22.5" customHeight="1" x14ac:dyDescent="0.3">
      <c r="B122" s="131"/>
      <c r="C122" s="132" t="s">
        <v>86</v>
      </c>
      <c r="D122" s="132" t="s">
        <v>129</v>
      </c>
      <c r="E122" s="133" t="s">
        <v>411</v>
      </c>
      <c r="F122" s="210" t="s">
        <v>412</v>
      </c>
      <c r="G122" s="211"/>
      <c r="H122" s="211"/>
      <c r="I122" s="211"/>
      <c r="J122" s="134" t="s">
        <v>413</v>
      </c>
      <c r="K122" s="135">
        <v>224</v>
      </c>
      <c r="L122" s="212"/>
      <c r="M122" s="211"/>
      <c r="N122" s="212">
        <f>ROUND(L122*K122,2)</f>
        <v>0</v>
      </c>
      <c r="O122" s="211"/>
      <c r="P122" s="211"/>
      <c r="Q122" s="211"/>
      <c r="R122" s="136"/>
      <c r="T122" s="137" t="s">
        <v>3</v>
      </c>
      <c r="U122" s="36" t="s">
        <v>35</v>
      </c>
      <c r="V122" s="138">
        <v>0</v>
      </c>
      <c r="W122" s="138">
        <f>V122*K122</f>
        <v>0</v>
      </c>
      <c r="X122" s="138">
        <v>0</v>
      </c>
      <c r="Y122" s="138">
        <f>X122*K122</f>
        <v>0</v>
      </c>
      <c r="Z122" s="138">
        <v>0</v>
      </c>
      <c r="AA122" s="139">
        <f>Z122*K122</f>
        <v>0</v>
      </c>
      <c r="AR122" s="13" t="s">
        <v>133</v>
      </c>
      <c r="AT122" s="13" t="s">
        <v>129</v>
      </c>
      <c r="AU122" s="13" t="s">
        <v>86</v>
      </c>
      <c r="AY122" s="13" t="s">
        <v>128</v>
      </c>
      <c r="BE122" s="140">
        <f>IF(U122="základní",N122,0)</f>
        <v>0</v>
      </c>
      <c r="BF122" s="140">
        <f>IF(U122="snížená",N122,0)</f>
        <v>0</v>
      </c>
      <c r="BG122" s="140">
        <f>IF(U122="zákl. přenesená",N122,0)</f>
        <v>0</v>
      </c>
      <c r="BH122" s="140">
        <f>IF(U122="sníž. přenesená",N122,0)</f>
        <v>0</v>
      </c>
      <c r="BI122" s="140">
        <f>IF(U122="nulová",N122,0)</f>
        <v>0</v>
      </c>
      <c r="BJ122" s="13" t="s">
        <v>17</v>
      </c>
      <c r="BK122" s="140">
        <f>ROUND(L122*K122,2)</f>
        <v>0</v>
      </c>
      <c r="BL122" s="13" t="s">
        <v>133</v>
      </c>
      <c r="BM122" s="13" t="s">
        <v>414</v>
      </c>
    </row>
    <row r="123" spans="2:65" s="9" customFormat="1" ht="29.85" customHeight="1" x14ac:dyDescent="0.35">
      <c r="B123" s="120"/>
      <c r="C123" s="121"/>
      <c r="D123" s="130" t="s">
        <v>400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95">
        <f>BK123</f>
        <v>0</v>
      </c>
      <c r="O123" s="196"/>
      <c r="P123" s="196"/>
      <c r="Q123" s="196"/>
      <c r="R123" s="123"/>
      <c r="T123" s="124"/>
      <c r="U123" s="121"/>
      <c r="V123" s="121"/>
      <c r="W123" s="125">
        <f>SUM(W124:W127)</f>
        <v>0</v>
      </c>
      <c r="X123" s="121"/>
      <c r="Y123" s="125">
        <f>SUM(Y124:Y127)</f>
        <v>0</v>
      </c>
      <c r="Z123" s="121"/>
      <c r="AA123" s="126">
        <f>SUM(AA124:AA127)</f>
        <v>0</v>
      </c>
      <c r="AR123" s="127" t="s">
        <v>138</v>
      </c>
      <c r="AT123" s="128" t="s">
        <v>69</v>
      </c>
      <c r="AU123" s="128" t="s">
        <v>17</v>
      </c>
      <c r="AY123" s="127" t="s">
        <v>128</v>
      </c>
      <c r="BK123" s="129">
        <f>SUM(BK124:BK127)</f>
        <v>0</v>
      </c>
    </row>
    <row r="124" spans="2:65" s="1" customFormat="1" ht="22.5" customHeight="1" x14ac:dyDescent="0.3">
      <c r="B124" s="131"/>
      <c r="C124" s="141" t="s">
        <v>138</v>
      </c>
      <c r="D124" s="141" t="s">
        <v>278</v>
      </c>
      <c r="E124" s="142" t="s">
        <v>415</v>
      </c>
      <c r="F124" s="213" t="s">
        <v>560</v>
      </c>
      <c r="G124" s="214"/>
      <c r="H124" s="214"/>
      <c r="I124" s="214"/>
      <c r="J124" s="143" t="s">
        <v>413</v>
      </c>
      <c r="K124" s="144">
        <v>6</v>
      </c>
      <c r="L124" s="215"/>
      <c r="M124" s="214"/>
      <c r="N124" s="215">
        <f>ROUND(L124*K124,2)</f>
        <v>0</v>
      </c>
      <c r="O124" s="211"/>
      <c r="P124" s="211"/>
      <c r="Q124" s="211"/>
      <c r="R124" s="136"/>
      <c r="T124" s="137" t="s">
        <v>3</v>
      </c>
      <c r="U124" s="36" t="s">
        <v>35</v>
      </c>
      <c r="V124" s="138">
        <v>0</v>
      </c>
      <c r="W124" s="138">
        <f>V124*K124</f>
        <v>0</v>
      </c>
      <c r="X124" s="138">
        <v>0</v>
      </c>
      <c r="Y124" s="138">
        <f>X124*K124</f>
        <v>0</v>
      </c>
      <c r="Z124" s="138">
        <v>0</v>
      </c>
      <c r="AA124" s="139">
        <f>Z124*K124</f>
        <v>0</v>
      </c>
      <c r="AR124" s="13" t="s">
        <v>416</v>
      </c>
      <c r="AT124" s="13" t="s">
        <v>278</v>
      </c>
      <c r="AU124" s="13" t="s">
        <v>86</v>
      </c>
      <c r="AY124" s="13" t="s">
        <v>128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13" t="s">
        <v>17</v>
      </c>
      <c r="BK124" s="140">
        <f>ROUND(L124*K124,2)</f>
        <v>0</v>
      </c>
      <c r="BL124" s="13" t="s">
        <v>385</v>
      </c>
      <c r="BM124" s="13" t="s">
        <v>417</v>
      </c>
    </row>
    <row r="125" spans="2:65" s="1" customFormat="1" ht="22.5" customHeight="1" x14ac:dyDescent="0.3">
      <c r="B125" s="131"/>
      <c r="C125" s="141" t="s">
        <v>133</v>
      </c>
      <c r="D125" s="141" t="s">
        <v>278</v>
      </c>
      <c r="E125" s="142" t="s">
        <v>418</v>
      </c>
      <c r="F125" s="213" t="s">
        <v>561</v>
      </c>
      <c r="G125" s="214"/>
      <c r="H125" s="214"/>
      <c r="I125" s="214"/>
      <c r="J125" s="143" t="s">
        <v>413</v>
      </c>
      <c r="K125" s="144">
        <v>1</v>
      </c>
      <c r="L125" s="215"/>
      <c r="M125" s="214"/>
      <c r="N125" s="215">
        <f>ROUND(L125*K125,2)</f>
        <v>0</v>
      </c>
      <c r="O125" s="211"/>
      <c r="P125" s="211"/>
      <c r="Q125" s="211"/>
      <c r="R125" s="136"/>
      <c r="T125" s="137" t="s">
        <v>3</v>
      </c>
      <c r="U125" s="36" t="s">
        <v>35</v>
      </c>
      <c r="V125" s="138">
        <v>0</v>
      </c>
      <c r="W125" s="138">
        <f>V125*K125</f>
        <v>0</v>
      </c>
      <c r="X125" s="138">
        <v>0</v>
      </c>
      <c r="Y125" s="138">
        <f>X125*K125</f>
        <v>0</v>
      </c>
      <c r="Z125" s="138">
        <v>0</v>
      </c>
      <c r="AA125" s="139">
        <f>Z125*K125</f>
        <v>0</v>
      </c>
      <c r="AR125" s="13" t="s">
        <v>416</v>
      </c>
      <c r="AT125" s="13" t="s">
        <v>278</v>
      </c>
      <c r="AU125" s="13" t="s">
        <v>86</v>
      </c>
      <c r="AY125" s="13" t="s">
        <v>128</v>
      </c>
      <c r="BE125" s="140">
        <f>IF(U125="základní",N125,0)</f>
        <v>0</v>
      </c>
      <c r="BF125" s="140">
        <f>IF(U125="snížená",N125,0)</f>
        <v>0</v>
      </c>
      <c r="BG125" s="140">
        <f>IF(U125="zákl. přenesená",N125,0)</f>
        <v>0</v>
      </c>
      <c r="BH125" s="140">
        <f>IF(U125="sníž. přenesená",N125,0)</f>
        <v>0</v>
      </c>
      <c r="BI125" s="140">
        <f>IF(U125="nulová",N125,0)</f>
        <v>0</v>
      </c>
      <c r="BJ125" s="13" t="s">
        <v>17</v>
      </c>
      <c r="BK125" s="140">
        <f>ROUND(L125*K125,2)</f>
        <v>0</v>
      </c>
      <c r="BL125" s="13" t="s">
        <v>385</v>
      </c>
      <c r="BM125" s="13" t="s">
        <v>419</v>
      </c>
    </row>
    <row r="126" spans="2:65" s="1" customFormat="1" ht="22.5" customHeight="1" x14ac:dyDescent="0.3">
      <c r="B126" s="131"/>
      <c r="C126" s="141" t="s">
        <v>146</v>
      </c>
      <c r="D126" s="141" t="s">
        <v>278</v>
      </c>
      <c r="E126" s="142" t="s">
        <v>420</v>
      </c>
      <c r="F126" s="213" t="s">
        <v>421</v>
      </c>
      <c r="G126" s="214"/>
      <c r="H126" s="214"/>
      <c r="I126" s="214"/>
      <c r="J126" s="143" t="s">
        <v>413</v>
      </c>
      <c r="K126" s="144">
        <v>6</v>
      </c>
      <c r="L126" s="215"/>
      <c r="M126" s="214"/>
      <c r="N126" s="215">
        <f>ROUND(L126*K126,2)</f>
        <v>0</v>
      </c>
      <c r="O126" s="211"/>
      <c r="P126" s="211"/>
      <c r="Q126" s="211"/>
      <c r="R126" s="136"/>
      <c r="T126" s="137" t="s">
        <v>3</v>
      </c>
      <c r="U126" s="36" t="s">
        <v>35</v>
      </c>
      <c r="V126" s="138">
        <v>0</v>
      </c>
      <c r="W126" s="138">
        <f>V126*K126</f>
        <v>0</v>
      </c>
      <c r="X126" s="138">
        <v>0</v>
      </c>
      <c r="Y126" s="138">
        <f>X126*K126</f>
        <v>0</v>
      </c>
      <c r="Z126" s="138">
        <v>0</v>
      </c>
      <c r="AA126" s="139">
        <f>Z126*K126</f>
        <v>0</v>
      </c>
      <c r="AR126" s="13" t="s">
        <v>416</v>
      </c>
      <c r="AT126" s="13" t="s">
        <v>278</v>
      </c>
      <c r="AU126" s="13" t="s">
        <v>86</v>
      </c>
      <c r="AY126" s="13" t="s">
        <v>128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13" t="s">
        <v>17</v>
      </c>
      <c r="BK126" s="140">
        <f>ROUND(L126*K126,2)</f>
        <v>0</v>
      </c>
      <c r="BL126" s="13" t="s">
        <v>385</v>
      </c>
      <c r="BM126" s="13" t="s">
        <v>422</v>
      </c>
    </row>
    <row r="127" spans="2:65" s="1" customFormat="1" ht="22.5" customHeight="1" x14ac:dyDescent="0.3">
      <c r="B127" s="131"/>
      <c r="C127" s="132" t="s">
        <v>150</v>
      </c>
      <c r="D127" s="132" t="s">
        <v>129</v>
      </c>
      <c r="E127" s="133" t="s">
        <v>423</v>
      </c>
      <c r="F127" s="210" t="s">
        <v>424</v>
      </c>
      <c r="G127" s="211"/>
      <c r="H127" s="211"/>
      <c r="I127" s="211"/>
      <c r="J127" s="134" t="s">
        <v>409</v>
      </c>
      <c r="K127" s="135">
        <v>78</v>
      </c>
      <c r="L127" s="212"/>
      <c r="M127" s="211"/>
      <c r="N127" s="212">
        <f>ROUND(L127*K127,2)</f>
        <v>0</v>
      </c>
      <c r="O127" s="211"/>
      <c r="P127" s="211"/>
      <c r="Q127" s="211"/>
      <c r="R127" s="136"/>
      <c r="T127" s="137" t="s">
        <v>3</v>
      </c>
      <c r="U127" s="36" t="s">
        <v>35</v>
      </c>
      <c r="V127" s="138">
        <v>0</v>
      </c>
      <c r="W127" s="138">
        <f>V127*K127</f>
        <v>0</v>
      </c>
      <c r="X127" s="138">
        <v>0</v>
      </c>
      <c r="Y127" s="138">
        <f>X127*K127</f>
        <v>0</v>
      </c>
      <c r="Z127" s="138">
        <v>0</v>
      </c>
      <c r="AA127" s="139">
        <f>Z127*K127</f>
        <v>0</v>
      </c>
      <c r="AR127" s="13" t="s">
        <v>385</v>
      </c>
      <c r="AT127" s="13" t="s">
        <v>129</v>
      </c>
      <c r="AU127" s="13" t="s">
        <v>86</v>
      </c>
      <c r="AY127" s="13" t="s">
        <v>128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13" t="s">
        <v>17</v>
      </c>
      <c r="BK127" s="140">
        <f>ROUND(L127*K127,2)</f>
        <v>0</v>
      </c>
      <c r="BL127" s="13" t="s">
        <v>385</v>
      </c>
      <c r="BM127" s="13" t="s">
        <v>425</v>
      </c>
    </row>
    <row r="128" spans="2:65" s="9" customFormat="1" ht="29.85" customHeight="1" x14ac:dyDescent="0.35">
      <c r="B128" s="120"/>
      <c r="C128" s="121"/>
      <c r="D128" s="130" t="s">
        <v>401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95">
        <f>BK128</f>
        <v>0</v>
      </c>
      <c r="O128" s="196"/>
      <c r="P128" s="196"/>
      <c r="Q128" s="196"/>
      <c r="R128" s="123"/>
      <c r="T128" s="124"/>
      <c r="U128" s="121"/>
      <c r="V128" s="121"/>
      <c r="W128" s="125">
        <f>SUM(W129:W132)</f>
        <v>0</v>
      </c>
      <c r="X128" s="121"/>
      <c r="Y128" s="125">
        <f>SUM(Y129:Y132)</f>
        <v>0</v>
      </c>
      <c r="Z128" s="121"/>
      <c r="AA128" s="126">
        <f>SUM(AA129:AA132)</f>
        <v>0</v>
      </c>
      <c r="AR128" s="127" t="s">
        <v>138</v>
      </c>
      <c r="AT128" s="128" t="s">
        <v>69</v>
      </c>
      <c r="AU128" s="128" t="s">
        <v>17</v>
      </c>
      <c r="AY128" s="127" t="s">
        <v>128</v>
      </c>
      <c r="BK128" s="129">
        <f>SUM(BK129:BK132)</f>
        <v>0</v>
      </c>
    </row>
    <row r="129" spans="2:65" s="1" customFormat="1" ht="22.5" customHeight="1" x14ac:dyDescent="0.3">
      <c r="B129" s="131"/>
      <c r="C129" s="132" t="s">
        <v>154</v>
      </c>
      <c r="D129" s="132" t="s">
        <v>129</v>
      </c>
      <c r="E129" s="133" t="s">
        <v>426</v>
      </c>
      <c r="F129" s="210" t="s">
        <v>427</v>
      </c>
      <c r="G129" s="211"/>
      <c r="H129" s="211"/>
      <c r="I129" s="211"/>
      <c r="J129" s="134" t="s">
        <v>141</v>
      </c>
      <c r="K129" s="135">
        <v>110.66</v>
      </c>
      <c r="L129" s="212"/>
      <c r="M129" s="211"/>
      <c r="N129" s="212">
        <f>ROUND(L129*K129,2)</f>
        <v>0</v>
      </c>
      <c r="O129" s="211"/>
      <c r="P129" s="211"/>
      <c r="Q129" s="211"/>
      <c r="R129" s="136"/>
      <c r="T129" s="137" t="s">
        <v>3</v>
      </c>
      <c r="U129" s="36" t="s">
        <v>35</v>
      </c>
      <c r="V129" s="138">
        <v>0</v>
      </c>
      <c r="W129" s="138">
        <f>V129*K129</f>
        <v>0</v>
      </c>
      <c r="X129" s="138">
        <v>0</v>
      </c>
      <c r="Y129" s="138">
        <f>X129*K129</f>
        <v>0</v>
      </c>
      <c r="Z129" s="138">
        <v>0</v>
      </c>
      <c r="AA129" s="139">
        <f>Z129*K129</f>
        <v>0</v>
      </c>
      <c r="AR129" s="13" t="s">
        <v>189</v>
      </c>
      <c r="AT129" s="13" t="s">
        <v>129</v>
      </c>
      <c r="AU129" s="13" t="s">
        <v>86</v>
      </c>
      <c r="AY129" s="13" t="s">
        <v>128</v>
      </c>
      <c r="BE129" s="140">
        <f>IF(U129="základní",N129,0)</f>
        <v>0</v>
      </c>
      <c r="BF129" s="140">
        <f>IF(U129="snížená",N129,0)</f>
        <v>0</v>
      </c>
      <c r="BG129" s="140">
        <f>IF(U129="zákl. přenesená",N129,0)</f>
        <v>0</v>
      </c>
      <c r="BH129" s="140">
        <f>IF(U129="sníž. přenesená",N129,0)</f>
        <v>0</v>
      </c>
      <c r="BI129" s="140">
        <f>IF(U129="nulová",N129,0)</f>
        <v>0</v>
      </c>
      <c r="BJ129" s="13" t="s">
        <v>17</v>
      </c>
      <c r="BK129" s="140">
        <f>ROUND(L129*K129,2)</f>
        <v>0</v>
      </c>
      <c r="BL129" s="13" t="s">
        <v>189</v>
      </c>
      <c r="BM129" s="13" t="s">
        <v>428</v>
      </c>
    </row>
    <row r="130" spans="2:65" s="1" customFormat="1" ht="31.5" customHeight="1" x14ac:dyDescent="0.3">
      <c r="B130" s="131"/>
      <c r="C130" s="132" t="s">
        <v>158</v>
      </c>
      <c r="D130" s="132" t="s">
        <v>129</v>
      </c>
      <c r="E130" s="133" t="s">
        <v>429</v>
      </c>
      <c r="F130" s="210" t="s">
        <v>430</v>
      </c>
      <c r="G130" s="211"/>
      <c r="H130" s="211"/>
      <c r="I130" s="211"/>
      <c r="J130" s="134" t="s">
        <v>413</v>
      </c>
      <c r="K130" s="135">
        <v>1</v>
      </c>
      <c r="L130" s="212"/>
      <c r="M130" s="211"/>
      <c r="N130" s="212">
        <f>ROUND(L130*K130,2)</f>
        <v>0</v>
      </c>
      <c r="O130" s="211"/>
      <c r="P130" s="211"/>
      <c r="Q130" s="211"/>
      <c r="R130" s="136"/>
      <c r="T130" s="137" t="s">
        <v>3</v>
      </c>
      <c r="U130" s="36" t="s">
        <v>35</v>
      </c>
      <c r="V130" s="138">
        <v>0</v>
      </c>
      <c r="W130" s="138">
        <f>V130*K130</f>
        <v>0</v>
      </c>
      <c r="X130" s="138">
        <v>0</v>
      </c>
      <c r="Y130" s="138">
        <f>X130*K130</f>
        <v>0</v>
      </c>
      <c r="Z130" s="138">
        <v>0</v>
      </c>
      <c r="AA130" s="139">
        <f>Z130*K130</f>
        <v>0</v>
      </c>
      <c r="AR130" s="13" t="s">
        <v>189</v>
      </c>
      <c r="AT130" s="13" t="s">
        <v>129</v>
      </c>
      <c r="AU130" s="13" t="s">
        <v>86</v>
      </c>
      <c r="AY130" s="13" t="s">
        <v>128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13" t="s">
        <v>17</v>
      </c>
      <c r="BK130" s="140">
        <f>ROUND(L130*K130,2)</f>
        <v>0</v>
      </c>
      <c r="BL130" s="13" t="s">
        <v>189</v>
      </c>
      <c r="BM130" s="13" t="s">
        <v>431</v>
      </c>
    </row>
    <row r="131" spans="2:65" s="1" customFormat="1" ht="31.5" customHeight="1" x14ac:dyDescent="0.3">
      <c r="B131" s="131"/>
      <c r="C131" s="132" t="s">
        <v>163</v>
      </c>
      <c r="D131" s="132" t="s">
        <v>129</v>
      </c>
      <c r="E131" s="133" t="s">
        <v>349</v>
      </c>
      <c r="F131" s="210" t="s">
        <v>432</v>
      </c>
      <c r="G131" s="211"/>
      <c r="H131" s="211"/>
      <c r="I131" s="211"/>
      <c r="J131" s="134" t="s">
        <v>413</v>
      </c>
      <c r="K131" s="135">
        <v>2</v>
      </c>
      <c r="L131" s="212"/>
      <c r="M131" s="211"/>
      <c r="N131" s="212">
        <f>ROUND(L131*K131,2)</f>
        <v>0</v>
      </c>
      <c r="O131" s="211"/>
      <c r="P131" s="211"/>
      <c r="Q131" s="211"/>
      <c r="R131" s="136"/>
      <c r="T131" s="137" t="s">
        <v>3</v>
      </c>
      <c r="U131" s="36" t="s">
        <v>35</v>
      </c>
      <c r="V131" s="138">
        <v>0</v>
      </c>
      <c r="W131" s="138">
        <f>V131*K131</f>
        <v>0</v>
      </c>
      <c r="X131" s="138">
        <v>0</v>
      </c>
      <c r="Y131" s="138">
        <f>X131*K131</f>
        <v>0</v>
      </c>
      <c r="Z131" s="138">
        <v>0</v>
      </c>
      <c r="AA131" s="139">
        <f>Z131*K131</f>
        <v>0</v>
      </c>
      <c r="AR131" s="13" t="s">
        <v>189</v>
      </c>
      <c r="AT131" s="13" t="s">
        <v>129</v>
      </c>
      <c r="AU131" s="13" t="s">
        <v>86</v>
      </c>
      <c r="AY131" s="13" t="s">
        <v>128</v>
      </c>
      <c r="BE131" s="140">
        <f>IF(U131="základní",N131,0)</f>
        <v>0</v>
      </c>
      <c r="BF131" s="140">
        <f>IF(U131="snížená",N131,0)</f>
        <v>0</v>
      </c>
      <c r="BG131" s="140">
        <f>IF(U131="zákl. přenesená",N131,0)</f>
        <v>0</v>
      </c>
      <c r="BH131" s="140">
        <f>IF(U131="sníž. přenesená",N131,0)</f>
        <v>0</v>
      </c>
      <c r="BI131" s="140">
        <f>IF(U131="nulová",N131,0)</f>
        <v>0</v>
      </c>
      <c r="BJ131" s="13" t="s">
        <v>17</v>
      </c>
      <c r="BK131" s="140">
        <f>ROUND(L131*K131,2)</f>
        <v>0</v>
      </c>
      <c r="BL131" s="13" t="s">
        <v>189</v>
      </c>
      <c r="BM131" s="13" t="s">
        <v>433</v>
      </c>
    </row>
    <row r="132" spans="2:65" s="1" customFormat="1" ht="31.5" customHeight="1" x14ac:dyDescent="0.3">
      <c r="B132" s="131"/>
      <c r="C132" s="132" t="s">
        <v>21</v>
      </c>
      <c r="D132" s="132" t="s">
        <v>129</v>
      </c>
      <c r="E132" s="133" t="s">
        <v>344</v>
      </c>
      <c r="F132" s="210" t="s">
        <v>434</v>
      </c>
      <c r="G132" s="211"/>
      <c r="H132" s="211"/>
      <c r="I132" s="211"/>
      <c r="J132" s="134" t="s">
        <v>413</v>
      </c>
      <c r="K132" s="135">
        <v>1</v>
      </c>
      <c r="L132" s="212"/>
      <c r="M132" s="211"/>
      <c r="N132" s="212">
        <f>ROUND(L132*K132,2)</f>
        <v>0</v>
      </c>
      <c r="O132" s="211"/>
      <c r="P132" s="211"/>
      <c r="Q132" s="211"/>
      <c r="R132" s="136"/>
      <c r="T132" s="137" t="s">
        <v>3</v>
      </c>
      <c r="U132" s="36" t="s">
        <v>35</v>
      </c>
      <c r="V132" s="138">
        <v>0</v>
      </c>
      <c r="W132" s="138">
        <f>V132*K132</f>
        <v>0</v>
      </c>
      <c r="X132" s="138">
        <v>0</v>
      </c>
      <c r="Y132" s="138">
        <f>X132*K132</f>
        <v>0</v>
      </c>
      <c r="Z132" s="138">
        <v>0</v>
      </c>
      <c r="AA132" s="139">
        <f>Z132*K132</f>
        <v>0</v>
      </c>
      <c r="AR132" s="13" t="s">
        <v>189</v>
      </c>
      <c r="AT132" s="13" t="s">
        <v>129</v>
      </c>
      <c r="AU132" s="13" t="s">
        <v>86</v>
      </c>
      <c r="AY132" s="13" t="s">
        <v>128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13" t="s">
        <v>17</v>
      </c>
      <c r="BK132" s="140">
        <f>ROUND(L132*K132,2)</f>
        <v>0</v>
      </c>
      <c r="BL132" s="13" t="s">
        <v>189</v>
      </c>
      <c r="BM132" s="13" t="s">
        <v>435</v>
      </c>
    </row>
    <row r="133" spans="2:65" s="9" customFormat="1" ht="29.85" customHeight="1" x14ac:dyDescent="0.35">
      <c r="B133" s="120"/>
      <c r="C133" s="121"/>
      <c r="D133" s="130" t="s">
        <v>402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95">
        <f>BK133</f>
        <v>0</v>
      </c>
      <c r="O133" s="196"/>
      <c r="P133" s="196"/>
      <c r="Q133" s="196"/>
      <c r="R133" s="123"/>
      <c r="T133" s="124"/>
      <c r="U133" s="121"/>
      <c r="V133" s="121"/>
      <c r="W133" s="125">
        <f>SUM(W134:W147)</f>
        <v>0</v>
      </c>
      <c r="X133" s="121"/>
      <c r="Y133" s="125">
        <f>SUM(Y134:Y147)</f>
        <v>0</v>
      </c>
      <c r="Z133" s="121"/>
      <c r="AA133" s="126">
        <f>SUM(AA134:AA147)</f>
        <v>0</v>
      </c>
      <c r="AR133" s="127" t="s">
        <v>138</v>
      </c>
      <c r="AT133" s="128" t="s">
        <v>69</v>
      </c>
      <c r="AU133" s="128" t="s">
        <v>17</v>
      </c>
      <c r="AY133" s="127" t="s">
        <v>128</v>
      </c>
      <c r="BK133" s="129">
        <f>SUM(BK134:BK147)</f>
        <v>0</v>
      </c>
    </row>
    <row r="134" spans="2:65" s="1" customFormat="1" ht="22.5" customHeight="1" x14ac:dyDescent="0.3">
      <c r="B134" s="131"/>
      <c r="C134" s="141" t="s">
        <v>170</v>
      </c>
      <c r="D134" s="141" t="s">
        <v>278</v>
      </c>
      <c r="E134" s="142" t="s">
        <v>436</v>
      </c>
      <c r="F134" s="213" t="s">
        <v>437</v>
      </c>
      <c r="G134" s="214"/>
      <c r="H134" s="214"/>
      <c r="I134" s="214"/>
      <c r="J134" s="143" t="s">
        <v>413</v>
      </c>
      <c r="K134" s="144">
        <v>57</v>
      </c>
      <c r="L134" s="215"/>
      <c r="M134" s="214"/>
      <c r="N134" s="215">
        <f t="shared" ref="N134:N147" si="0">ROUND(L134*K134,2)</f>
        <v>0</v>
      </c>
      <c r="O134" s="211"/>
      <c r="P134" s="211"/>
      <c r="Q134" s="211"/>
      <c r="R134" s="136"/>
      <c r="T134" s="137" t="s">
        <v>3</v>
      </c>
      <c r="U134" s="36" t="s">
        <v>35</v>
      </c>
      <c r="V134" s="138">
        <v>0</v>
      </c>
      <c r="W134" s="138">
        <f t="shared" ref="W134:W147" si="1">V134*K134</f>
        <v>0</v>
      </c>
      <c r="X134" s="138">
        <v>0</v>
      </c>
      <c r="Y134" s="138">
        <f t="shared" ref="Y134:Y147" si="2">X134*K134</f>
        <v>0</v>
      </c>
      <c r="Z134" s="138">
        <v>0</v>
      </c>
      <c r="AA134" s="139">
        <f t="shared" ref="AA134:AA147" si="3">Z134*K134</f>
        <v>0</v>
      </c>
      <c r="AR134" s="13" t="s">
        <v>416</v>
      </c>
      <c r="AT134" s="13" t="s">
        <v>278</v>
      </c>
      <c r="AU134" s="13" t="s">
        <v>86</v>
      </c>
      <c r="AY134" s="13" t="s">
        <v>128</v>
      </c>
      <c r="BE134" s="140">
        <f t="shared" ref="BE134:BE147" si="4">IF(U134="základní",N134,0)</f>
        <v>0</v>
      </c>
      <c r="BF134" s="140">
        <f t="shared" ref="BF134:BF147" si="5">IF(U134="snížená",N134,0)</f>
        <v>0</v>
      </c>
      <c r="BG134" s="140">
        <f t="shared" ref="BG134:BG147" si="6">IF(U134="zákl. přenesená",N134,0)</f>
        <v>0</v>
      </c>
      <c r="BH134" s="140">
        <f t="shared" ref="BH134:BH147" si="7">IF(U134="sníž. přenesená",N134,0)</f>
        <v>0</v>
      </c>
      <c r="BI134" s="140">
        <f t="shared" ref="BI134:BI147" si="8">IF(U134="nulová",N134,0)</f>
        <v>0</v>
      </c>
      <c r="BJ134" s="13" t="s">
        <v>17</v>
      </c>
      <c r="BK134" s="140">
        <f t="shared" ref="BK134:BK147" si="9">ROUND(L134*K134,2)</f>
        <v>0</v>
      </c>
      <c r="BL134" s="13" t="s">
        <v>385</v>
      </c>
      <c r="BM134" s="13" t="s">
        <v>438</v>
      </c>
    </row>
    <row r="135" spans="2:65" s="1" customFormat="1" ht="22.5" customHeight="1" x14ac:dyDescent="0.3">
      <c r="B135" s="131"/>
      <c r="C135" s="141" t="s">
        <v>174</v>
      </c>
      <c r="D135" s="141" t="s">
        <v>278</v>
      </c>
      <c r="E135" s="142" t="s">
        <v>439</v>
      </c>
      <c r="F135" s="213" t="s">
        <v>440</v>
      </c>
      <c r="G135" s="214"/>
      <c r="H135" s="214"/>
      <c r="I135" s="214"/>
      <c r="J135" s="143" t="s">
        <v>413</v>
      </c>
      <c r="K135" s="144">
        <v>61</v>
      </c>
      <c r="L135" s="215"/>
      <c r="M135" s="214"/>
      <c r="N135" s="215">
        <f t="shared" si="0"/>
        <v>0</v>
      </c>
      <c r="O135" s="211"/>
      <c r="P135" s="211"/>
      <c r="Q135" s="211"/>
      <c r="R135" s="136"/>
      <c r="T135" s="137" t="s">
        <v>3</v>
      </c>
      <c r="U135" s="36" t="s">
        <v>35</v>
      </c>
      <c r="V135" s="138">
        <v>0</v>
      </c>
      <c r="W135" s="138">
        <f t="shared" si="1"/>
        <v>0</v>
      </c>
      <c r="X135" s="138">
        <v>0</v>
      </c>
      <c r="Y135" s="138">
        <f t="shared" si="2"/>
        <v>0</v>
      </c>
      <c r="Z135" s="138">
        <v>0</v>
      </c>
      <c r="AA135" s="139">
        <f t="shared" si="3"/>
        <v>0</v>
      </c>
      <c r="AR135" s="13" t="s">
        <v>416</v>
      </c>
      <c r="AT135" s="13" t="s">
        <v>278</v>
      </c>
      <c r="AU135" s="13" t="s">
        <v>86</v>
      </c>
      <c r="AY135" s="13" t="s">
        <v>128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17</v>
      </c>
      <c r="BK135" s="140">
        <f t="shared" si="9"/>
        <v>0</v>
      </c>
      <c r="BL135" s="13" t="s">
        <v>385</v>
      </c>
      <c r="BM135" s="13" t="s">
        <v>441</v>
      </c>
    </row>
    <row r="136" spans="2:65" s="1" customFormat="1" ht="22.5" customHeight="1" x14ac:dyDescent="0.3">
      <c r="B136" s="131"/>
      <c r="C136" s="141" t="s">
        <v>178</v>
      </c>
      <c r="D136" s="141" t="s">
        <v>278</v>
      </c>
      <c r="E136" s="142" t="s">
        <v>442</v>
      </c>
      <c r="F136" s="213" t="s">
        <v>443</v>
      </c>
      <c r="G136" s="214"/>
      <c r="H136" s="214"/>
      <c r="I136" s="214"/>
      <c r="J136" s="143" t="s">
        <v>413</v>
      </c>
      <c r="K136" s="144">
        <v>80</v>
      </c>
      <c r="L136" s="215"/>
      <c r="M136" s="214"/>
      <c r="N136" s="215">
        <f t="shared" si="0"/>
        <v>0</v>
      </c>
      <c r="O136" s="211"/>
      <c r="P136" s="211"/>
      <c r="Q136" s="211"/>
      <c r="R136" s="136"/>
      <c r="T136" s="137" t="s">
        <v>3</v>
      </c>
      <c r="U136" s="36" t="s">
        <v>35</v>
      </c>
      <c r="V136" s="138">
        <v>0</v>
      </c>
      <c r="W136" s="138">
        <f t="shared" si="1"/>
        <v>0</v>
      </c>
      <c r="X136" s="138">
        <v>0</v>
      </c>
      <c r="Y136" s="138">
        <f t="shared" si="2"/>
        <v>0</v>
      </c>
      <c r="Z136" s="138">
        <v>0</v>
      </c>
      <c r="AA136" s="139">
        <f t="shared" si="3"/>
        <v>0</v>
      </c>
      <c r="AR136" s="13" t="s">
        <v>416</v>
      </c>
      <c r="AT136" s="13" t="s">
        <v>278</v>
      </c>
      <c r="AU136" s="13" t="s">
        <v>86</v>
      </c>
      <c r="AY136" s="13" t="s">
        <v>128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17</v>
      </c>
      <c r="BK136" s="140">
        <f t="shared" si="9"/>
        <v>0</v>
      </c>
      <c r="BL136" s="13" t="s">
        <v>385</v>
      </c>
      <c r="BM136" s="13" t="s">
        <v>444</v>
      </c>
    </row>
    <row r="137" spans="2:65" s="1" customFormat="1" ht="22.5" customHeight="1" x14ac:dyDescent="0.3">
      <c r="B137" s="131"/>
      <c r="C137" s="141" t="s">
        <v>182</v>
      </c>
      <c r="D137" s="141" t="s">
        <v>278</v>
      </c>
      <c r="E137" s="142" t="s">
        <v>445</v>
      </c>
      <c r="F137" s="213" t="s">
        <v>446</v>
      </c>
      <c r="G137" s="214"/>
      <c r="H137" s="214"/>
      <c r="I137" s="214"/>
      <c r="J137" s="143" t="s">
        <v>413</v>
      </c>
      <c r="K137" s="144">
        <v>122</v>
      </c>
      <c r="L137" s="215"/>
      <c r="M137" s="214"/>
      <c r="N137" s="215">
        <f t="shared" si="0"/>
        <v>0</v>
      </c>
      <c r="O137" s="211"/>
      <c r="P137" s="211"/>
      <c r="Q137" s="211"/>
      <c r="R137" s="136"/>
      <c r="T137" s="137" t="s">
        <v>3</v>
      </c>
      <c r="U137" s="36" t="s">
        <v>35</v>
      </c>
      <c r="V137" s="138">
        <v>0</v>
      </c>
      <c r="W137" s="138">
        <f t="shared" si="1"/>
        <v>0</v>
      </c>
      <c r="X137" s="138">
        <v>0</v>
      </c>
      <c r="Y137" s="138">
        <f t="shared" si="2"/>
        <v>0</v>
      </c>
      <c r="Z137" s="138">
        <v>0</v>
      </c>
      <c r="AA137" s="139">
        <f t="shared" si="3"/>
        <v>0</v>
      </c>
      <c r="AR137" s="13" t="s">
        <v>416</v>
      </c>
      <c r="AT137" s="13" t="s">
        <v>278</v>
      </c>
      <c r="AU137" s="13" t="s">
        <v>86</v>
      </c>
      <c r="AY137" s="13" t="s">
        <v>128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17</v>
      </c>
      <c r="BK137" s="140">
        <f t="shared" si="9"/>
        <v>0</v>
      </c>
      <c r="BL137" s="13" t="s">
        <v>385</v>
      </c>
      <c r="BM137" s="13" t="s">
        <v>447</v>
      </c>
    </row>
    <row r="138" spans="2:65" s="1" customFormat="1" ht="22.5" customHeight="1" x14ac:dyDescent="0.3">
      <c r="B138" s="131"/>
      <c r="C138" s="141" t="s">
        <v>9</v>
      </c>
      <c r="D138" s="141" t="s">
        <v>278</v>
      </c>
      <c r="E138" s="142" t="s">
        <v>448</v>
      </c>
      <c r="F138" s="213" t="s">
        <v>449</v>
      </c>
      <c r="G138" s="214"/>
      <c r="H138" s="214"/>
      <c r="I138" s="214"/>
      <c r="J138" s="143" t="s">
        <v>413</v>
      </c>
      <c r="K138" s="144">
        <v>160</v>
      </c>
      <c r="L138" s="215"/>
      <c r="M138" s="214"/>
      <c r="N138" s="215">
        <f t="shared" si="0"/>
        <v>0</v>
      </c>
      <c r="O138" s="211"/>
      <c r="P138" s="211"/>
      <c r="Q138" s="211"/>
      <c r="R138" s="136"/>
      <c r="T138" s="137" t="s">
        <v>3</v>
      </c>
      <c r="U138" s="36" t="s">
        <v>35</v>
      </c>
      <c r="V138" s="138">
        <v>0</v>
      </c>
      <c r="W138" s="138">
        <f t="shared" si="1"/>
        <v>0</v>
      </c>
      <c r="X138" s="138">
        <v>0</v>
      </c>
      <c r="Y138" s="138">
        <f t="shared" si="2"/>
        <v>0</v>
      </c>
      <c r="Z138" s="138">
        <v>0</v>
      </c>
      <c r="AA138" s="139">
        <f t="shared" si="3"/>
        <v>0</v>
      </c>
      <c r="AR138" s="13" t="s">
        <v>416</v>
      </c>
      <c r="AT138" s="13" t="s">
        <v>278</v>
      </c>
      <c r="AU138" s="13" t="s">
        <v>86</v>
      </c>
      <c r="AY138" s="13" t="s">
        <v>128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17</v>
      </c>
      <c r="BK138" s="140">
        <f t="shared" si="9"/>
        <v>0</v>
      </c>
      <c r="BL138" s="13" t="s">
        <v>385</v>
      </c>
      <c r="BM138" s="13" t="s">
        <v>450</v>
      </c>
    </row>
    <row r="139" spans="2:65" s="1" customFormat="1" ht="22.5" customHeight="1" x14ac:dyDescent="0.3">
      <c r="B139" s="131"/>
      <c r="C139" s="141" t="s">
        <v>189</v>
      </c>
      <c r="D139" s="141" t="s">
        <v>278</v>
      </c>
      <c r="E139" s="142" t="s">
        <v>451</v>
      </c>
      <c r="F139" s="213" t="s">
        <v>452</v>
      </c>
      <c r="G139" s="214"/>
      <c r="H139" s="214"/>
      <c r="I139" s="214"/>
      <c r="J139" s="143" t="s">
        <v>413</v>
      </c>
      <c r="K139" s="144">
        <v>141</v>
      </c>
      <c r="L139" s="215"/>
      <c r="M139" s="214"/>
      <c r="N139" s="215">
        <f t="shared" si="0"/>
        <v>0</v>
      </c>
      <c r="O139" s="211"/>
      <c r="P139" s="211"/>
      <c r="Q139" s="211"/>
      <c r="R139" s="136"/>
      <c r="T139" s="137" t="s">
        <v>3</v>
      </c>
      <c r="U139" s="36" t="s">
        <v>35</v>
      </c>
      <c r="V139" s="138">
        <v>0</v>
      </c>
      <c r="W139" s="138">
        <f t="shared" si="1"/>
        <v>0</v>
      </c>
      <c r="X139" s="138">
        <v>0</v>
      </c>
      <c r="Y139" s="138">
        <f t="shared" si="2"/>
        <v>0</v>
      </c>
      <c r="Z139" s="138">
        <v>0</v>
      </c>
      <c r="AA139" s="139">
        <f t="shared" si="3"/>
        <v>0</v>
      </c>
      <c r="AR139" s="13" t="s">
        <v>416</v>
      </c>
      <c r="AT139" s="13" t="s">
        <v>278</v>
      </c>
      <c r="AU139" s="13" t="s">
        <v>86</v>
      </c>
      <c r="AY139" s="13" t="s">
        <v>128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3" t="s">
        <v>17</v>
      </c>
      <c r="BK139" s="140">
        <f t="shared" si="9"/>
        <v>0</v>
      </c>
      <c r="BL139" s="13" t="s">
        <v>385</v>
      </c>
      <c r="BM139" s="13" t="s">
        <v>453</v>
      </c>
    </row>
    <row r="140" spans="2:65" s="1" customFormat="1" ht="22.5" customHeight="1" x14ac:dyDescent="0.3">
      <c r="B140" s="131"/>
      <c r="C140" s="141" t="s">
        <v>193</v>
      </c>
      <c r="D140" s="141" t="s">
        <v>278</v>
      </c>
      <c r="E140" s="142" t="s">
        <v>454</v>
      </c>
      <c r="F140" s="213" t="s">
        <v>455</v>
      </c>
      <c r="G140" s="214"/>
      <c r="H140" s="214"/>
      <c r="I140" s="214"/>
      <c r="J140" s="143" t="s">
        <v>413</v>
      </c>
      <c r="K140" s="144">
        <v>114</v>
      </c>
      <c r="L140" s="215"/>
      <c r="M140" s="214"/>
      <c r="N140" s="215">
        <f t="shared" si="0"/>
        <v>0</v>
      </c>
      <c r="O140" s="211"/>
      <c r="P140" s="211"/>
      <c r="Q140" s="211"/>
      <c r="R140" s="136"/>
      <c r="T140" s="137" t="s">
        <v>3</v>
      </c>
      <c r="U140" s="36" t="s">
        <v>35</v>
      </c>
      <c r="V140" s="138">
        <v>0</v>
      </c>
      <c r="W140" s="138">
        <f t="shared" si="1"/>
        <v>0</v>
      </c>
      <c r="X140" s="138">
        <v>0</v>
      </c>
      <c r="Y140" s="138">
        <f t="shared" si="2"/>
        <v>0</v>
      </c>
      <c r="Z140" s="138">
        <v>0</v>
      </c>
      <c r="AA140" s="139">
        <f t="shared" si="3"/>
        <v>0</v>
      </c>
      <c r="AR140" s="13" t="s">
        <v>416</v>
      </c>
      <c r="AT140" s="13" t="s">
        <v>278</v>
      </c>
      <c r="AU140" s="13" t="s">
        <v>86</v>
      </c>
      <c r="AY140" s="13" t="s">
        <v>128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3" t="s">
        <v>17</v>
      </c>
      <c r="BK140" s="140">
        <f t="shared" si="9"/>
        <v>0</v>
      </c>
      <c r="BL140" s="13" t="s">
        <v>385</v>
      </c>
      <c r="BM140" s="13" t="s">
        <v>456</v>
      </c>
    </row>
    <row r="141" spans="2:65" s="1" customFormat="1" ht="22.5" customHeight="1" x14ac:dyDescent="0.3">
      <c r="B141" s="131"/>
      <c r="C141" s="141" t="s">
        <v>197</v>
      </c>
      <c r="D141" s="141" t="s">
        <v>278</v>
      </c>
      <c r="E141" s="142" t="s">
        <v>457</v>
      </c>
      <c r="F141" s="213" t="s">
        <v>458</v>
      </c>
      <c r="G141" s="214"/>
      <c r="H141" s="214"/>
      <c r="I141" s="214"/>
      <c r="J141" s="143" t="s">
        <v>413</v>
      </c>
      <c r="K141" s="144">
        <v>20</v>
      </c>
      <c r="L141" s="215"/>
      <c r="M141" s="214"/>
      <c r="N141" s="215">
        <f t="shared" si="0"/>
        <v>0</v>
      </c>
      <c r="O141" s="211"/>
      <c r="P141" s="211"/>
      <c r="Q141" s="211"/>
      <c r="R141" s="136"/>
      <c r="T141" s="137" t="s">
        <v>3</v>
      </c>
      <c r="U141" s="36" t="s">
        <v>35</v>
      </c>
      <c r="V141" s="138">
        <v>0</v>
      </c>
      <c r="W141" s="138">
        <f t="shared" si="1"/>
        <v>0</v>
      </c>
      <c r="X141" s="138">
        <v>0</v>
      </c>
      <c r="Y141" s="138">
        <f t="shared" si="2"/>
        <v>0</v>
      </c>
      <c r="Z141" s="138">
        <v>0</v>
      </c>
      <c r="AA141" s="139">
        <f t="shared" si="3"/>
        <v>0</v>
      </c>
      <c r="AR141" s="13" t="s">
        <v>416</v>
      </c>
      <c r="AT141" s="13" t="s">
        <v>278</v>
      </c>
      <c r="AU141" s="13" t="s">
        <v>86</v>
      </c>
      <c r="AY141" s="13" t="s">
        <v>128</v>
      </c>
      <c r="BE141" s="140">
        <f t="shared" si="4"/>
        <v>0</v>
      </c>
      <c r="BF141" s="140">
        <f t="shared" si="5"/>
        <v>0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3" t="s">
        <v>17</v>
      </c>
      <c r="BK141" s="140">
        <f t="shared" si="9"/>
        <v>0</v>
      </c>
      <c r="BL141" s="13" t="s">
        <v>385</v>
      </c>
      <c r="BM141" s="13" t="s">
        <v>459</v>
      </c>
    </row>
    <row r="142" spans="2:65" s="1" customFormat="1" ht="22.5" customHeight="1" x14ac:dyDescent="0.3">
      <c r="B142" s="131"/>
      <c r="C142" s="141" t="s">
        <v>201</v>
      </c>
      <c r="D142" s="141" t="s">
        <v>278</v>
      </c>
      <c r="E142" s="142" t="s">
        <v>460</v>
      </c>
      <c r="F142" s="213" t="s">
        <v>461</v>
      </c>
      <c r="G142" s="214"/>
      <c r="H142" s="214"/>
      <c r="I142" s="214"/>
      <c r="J142" s="143" t="s">
        <v>413</v>
      </c>
      <c r="K142" s="144">
        <v>18</v>
      </c>
      <c r="L142" s="215"/>
      <c r="M142" s="214"/>
      <c r="N142" s="215">
        <f t="shared" si="0"/>
        <v>0</v>
      </c>
      <c r="O142" s="211"/>
      <c r="P142" s="211"/>
      <c r="Q142" s="211"/>
      <c r="R142" s="136"/>
      <c r="T142" s="137" t="s">
        <v>3</v>
      </c>
      <c r="U142" s="36" t="s">
        <v>35</v>
      </c>
      <c r="V142" s="138">
        <v>0</v>
      </c>
      <c r="W142" s="138">
        <f t="shared" si="1"/>
        <v>0</v>
      </c>
      <c r="X142" s="138">
        <v>0</v>
      </c>
      <c r="Y142" s="138">
        <f t="shared" si="2"/>
        <v>0</v>
      </c>
      <c r="Z142" s="138">
        <v>0</v>
      </c>
      <c r="AA142" s="139">
        <f t="shared" si="3"/>
        <v>0</v>
      </c>
      <c r="AR142" s="13" t="s">
        <v>416</v>
      </c>
      <c r="AT142" s="13" t="s">
        <v>278</v>
      </c>
      <c r="AU142" s="13" t="s">
        <v>86</v>
      </c>
      <c r="AY142" s="13" t="s">
        <v>128</v>
      </c>
      <c r="BE142" s="140">
        <f t="shared" si="4"/>
        <v>0</v>
      </c>
      <c r="BF142" s="140">
        <f t="shared" si="5"/>
        <v>0</v>
      </c>
      <c r="BG142" s="140">
        <f t="shared" si="6"/>
        <v>0</v>
      </c>
      <c r="BH142" s="140">
        <f t="shared" si="7"/>
        <v>0</v>
      </c>
      <c r="BI142" s="140">
        <f t="shared" si="8"/>
        <v>0</v>
      </c>
      <c r="BJ142" s="13" t="s">
        <v>17</v>
      </c>
      <c r="BK142" s="140">
        <f t="shared" si="9"/>
        <v>0</v>
      </c>
      <c r="BL142" s="13" t="s">
        <v>385</v>
      </c>
      <c r="BM142" s="13" t="s">
        <v>462</v>
      </c>
    </row>
    <row r="143" spans="2:65" s="1" customFormat="1" ht="22.5" customHeight="1" x14ac:dyDescent="0.3">
      <c r="B143" s="131"/>
      <c r="C143" s="141" t="s">
        <v>205</v>
      </c>
      <c r="D143" s="141" t="s">
        <v>278</v>
      </c>
      <c r="E143" s="142" t="s">
        <v>463</v>
      </c>
      <c r="F143" s="213" t="s">
        <v>464</v>
      </c>
      <c r="G143" s="214"/>
      <c r="H143" s="214"/>
      <c r="I143" s="214"/>
      <c r="J143" s="143" t="s">
        <v>231</v>
      </c>
      <c r="K143" s="144">
        <v>264</v>
      </c>
      <c r="L143" s="215"/>
      <c r="M143" s="214"/>
      <c r="N143" s="215">
        <f t="shared" si="0"/>
        <v>0</v>
      </c>
      <c r="O143" s="211"/>
      <c r="P143" s="211"/>
      <c r="Q143" s="211"/>
      <c r="R143" s="136"/>
      <c r="T143" s="137" t="s">
        <v>3</v>
      </c>
      <c r="U143" s="36" t="s">
        <v>35</v>
      </c>
      <c r="V143" s="138">
        <v>0</v>
      </c>
      <c r="W143" s="138">
        <f t="shared" si="1"/>
        <v>0</v>
      </c>
      <c r="X143" s="138">
        <v>0</v>
      </c>
      <c r="Y143" s="138">
        <f t="shared" si="2"/>
        <v>0</v>
      </c>
      <c r="Z143" s="138">
        <v>0</v>
      </c>
      <c r="AA143" s="139">
        <f t="shared" si="3"/>
        <v>0</v>
      </c>
      <c r="AR143" s="13" t="s">
        <v>416</v>
      </c>
      <c r="AT143" s="13" t="s">
        <v>278</v>
      </c>
      <c r="AU143" s="13" t="s">
        <v>86</v>
      </c>
      <c r="AY143" s="13" t="s">
        <v>128</v>
      </c>
      <c r="BE143" s="140">
        <f t="shared" si="4"/>
        <v>0</v>
      </c>
      <c r="BF143" s="140">
        <f t="shared" si="5"/>
        <v>0</v>
      </c>
      <c r="BG143" s="140">
        <f t="shared" si="6"/>
        <v>0</v>
      </c>
      <c r="BH143" s="140">
        <f t="shared" si="7"/>
        <v>0</v>
      </c>
      <c r="BI143" s="140">
        <f t="shared" si="8"/>
        <v>0</v>
      </c>
      <c r="BJ143" s="13" t="s">
        <v>17</v>
      </c>
      <c r="BK143" s="140">
        <f t="shared" si="9"/>
        <v>0</v>
      </c>
      <c r="BL143" s="13" t="s">
        <v>385</v>
      </c>
      <c r="BM143" s="13" t="s">
        <v>465</v>
      </c>
    </row>
    <row r="144" spans="2:65" s="1" customFormat="1" ht="22.5" customHeight="1" x14ac:dyDescent="0.3">
      <c r="B144" s="131"/>
      <c r="C144" s="141" t="s">
        <v>8</v>
      </c>
      <c r="D144" s="141" t="s">
        <v>278</v>
      </c>
      <c r="E144" s="142" t="s">
        <v>466</v>
      </c>
      <c r="F144" s="213" t="s">
        <v>467</v>
      </c>
      <c r="G144" s="214"/>
      <c r="H144" s="214"/>
      <c r="I144" s="214"/>
      <c r="J144" s="143" t="s">
        <v>231</v>
      </c>
      <c r="K144" s="144">
        <v>186</v>
      </c>
      <c r="L144" s="215"/>
      <c r="M144" s="214"/>
      <c r="N144" s="215">
        <f t="shared" si="0"/>
        <v>0</v>
      </c>
      <c r="O144" s="211"/>
      <c r="P144" s="211"/>
      <c r="Q144" s="211"/>
      <c r="R144" s="136"/>
      <c r="T144" s="137" t="s">
        <v>3</v>
      </c>
      <c r="U144" s="36" t="s">
        <v>35</v>
      </c>
      <c r="V144" s="138">
        <v>0</v>
      </c>
      <c r="W144" s="138">
        <f t="shared" si="1"/>
        <v>0</v>
      </c>
      <c r="X144" s="138">
        <v>0</v>
      </c>
      <c r="Y144" s="138">
        <f t="shared" si="2"/>
        <v>0</v>
      </c>
      <c r="Z144" s="138">
        <v>0</v>
      </c>
      <c r="AA144" s="139">
        <f t="shared" si="3"/>
        <v>0</v>
      </c>
      <c r="AR144" s="13" t="s">
        <v>416</v>
      </c>
      <c r="AT144" s="13" t="s">
        <v>278</v>
      </c>
      <c r="AU144" s="13" t="s">
        <v>86</v>
      </c>
      <c r="AY144" s="13" t="s">
        <v>128</v>
      </c>
      <c r="BE144" s="140">
        <f t="shared" si="4"/>
        <v>0</v>
      </c>
      <c r="BF144" s="140">
        <f t="shared" si="5"/>
        <v>0</v>
      </c>
      <c r="BG144" s="140">
        <f t="shared" si="6"/>
        <v>0</v>
      </c>
      <c r="BH144" s="140">
        <f t="shared" si="7"/>
        <v>0</v>
      </c>
      <c r="BI144" s="140">
        <f t="shared" si="8"/>
        <v>0</v>
      </c>
      <c r="BJ144" s="13" t="s">
        <v>17</v>
      </c>
      <c r="BK144" s="140">
        <f t="shared" si="9"/>
        <v>0</v>
      </c>
      <c r="BL144" s="13" t="s">
        <v>385</v>
      </c>
      <c r="BM144" s="13" t="s">
        <v>468</v>
      </c>
    </row>
    <row r="145" spans="2:65" s="1" customFormat="1" ht="22.5" customHeight="1" x14ac:dyDescent="0.3">
      <c r="B145" s="131"/>
      <c r="C145" s="141" t="s">
        <v>212</v>
      </c>
      <c r="D145" s="141" t="s">
        <v>278</v>
      </c>
      <c r="E145" s="142" t="s">
        <v>469</v>
      </c>
      <c r="F145" s="213" t="s">
        <v>470</v>
      </c>
      <c r="G145" s="214"/>
      <c r="H145" s="214"/>
      <c r="I145" s="214"/>
      <c r="J145" s="143" t="s">
        <v>413</v>
      </c>
      <c r="K145" s="144">
        <v>31</v>
      </c>
      <c r="L145" s="215"/>
      <c r="M145" s="214"/>
      <c r="N145" s="215">
        <f t="shared" si="0"/>
        <v>0</v>
      </c>
      <c r="O145" s="211"/>
      <c r="P145" s="211"/>
      <c r="Q145" s="211"/>
      <c r="R145" s="136"/>
      <c r="T145" s="137" t="s">
        <v>3</v>
      </c>
      <c r="U145" s="36" t="s">
        <v>35</v>
      </c>
      <c r="V145" s="138">
        <v>0</v>
      </c>
      <c r="W145" s="138">
        <f t="shared" si="1"/>
        <v>0</v>
      </c>
      <c r="X145" s="138">
        <v>0</v>
      </c>
      <c r="Y145" s="138">
        <f t="shared" si="2"/>
        <v>0</v>
      </c>
      <c r="Z145" s="138">
        <v>0</v>
      </c>
      <c r="AA145" s="139">
        <f t="shared" si="3"/>
        <v>0</v>
      </c>
      <c r="AR145" s="13" t="s">
        <v>416</v>
      </c>
      <c r="AT145" s="13" t="s">
        <v>278</v>
      </c>
      <c r="AU145" s="13" t="s">
        <v>86</v>
      </c>
      <c r="AY145" s="13" t="s">
        <v>128</v>
      </c>
      <c r="BE145" s="140">
        <f t="shared" si="4"/>
        <v>0</v>
      </c>
      <c r="BF145" s="140">
        <f t="shared" si="5"/>
        <v>0</v>
      </c>
      <c r="BG145" s="140">
        <f t="shared" si="6"/>
        <v>0</v>
      </c>
      <c r="BH145" s="140">
        <f t="shared" si="7"/>
        <v>0</v>
      </c>
      <c r="BI145" s="140">
        <f t="shared" si="8"/>
        <v>0</v>
      </c>
      <c r="BJ145" s="13" t="s">
        <v>17</v>
      </c>
      <c r="BK145" s="140">
        <f t="shared" si="9"/>
        <v>0</v>
      </c>
      <c r="BL145" s="13" t="s">
        <v>385</v>
      </c>
      <c r="BM145" s="13" t="s">
        <v>471</v>
      </c>
    </row>
    <row r="146" spans="2:65" s="1" customFormat="1" ht="22.5" customHeight="1" x14ac:dyDescent="0.3">
      <c r="B146" s="131"/>
      <c r="C146" s="141" t="s">
        <v>216</v>
      </c>
      <c r="D146" s="141" t="s">
        <v>278</v>
      </c>
      <c r="E146" s="142" t="s">
        <v>472</v>
      </c>
      <c r="F146" s="213" t="s">
        <v>473</v>
      </c>
      <c r="G146" s="214"/>
      <c r="H146" s="214"/>
      <c r="I146" s="214"/>
      <c r="J146" s="143" t="s">
        <v>413</v>
      </c>
      <c r="K146" s="144">
        <v>44</v>
      </c>
      <c r="L146" s="215"/>
      <c r="M146" s="214"/>
      <c r="N146" s="215">
        <f t="shared" si="0"/>
        <v>0</v>
      </c>
      <c r="O146" s="211"/>
      <c r="P146" s="211"/>
      <c r="Q146" s="211"/>
      <c r="R146" s="136"/>
      <c r="T146" s="137" t="s">
        <v>3</v>
      </c>
      <c r="U146" s="36" t="s">
        <v>35</v>
      </c>
      <c r="V146" s="138">
        <v>0</v>
      </c>
      <c r="W146" s="138">
        <f t="shared" si="1"/>
        <v>0</v>
      </c>
      <c r="X146" s="138">
        <v>0</v>
      </c>
      <c r="Y146" s="138">
        <f t="shared" si="2"/>
        <v>0</v>
      </c>
      <c r="Z146" s="138">
        <v>0</v>
      </c>
      <c r="AA146" s="139">
        <f t="shared" si="3"/>
        <v>0</v>
      </c>
      <c r="AR146" s="13" t="s">
        <v>416</v>
      </c>
      <c r="AT146" s="13" t="s">
        <v>278</v>
      </c>
      <c r="AU146" s="13" t="s">
        <v>86</v>
      </c>
      <c r="AY146" s="13" t="s">
        <v>128</v>
      </c>
      <c r="BE146" s="140">
        <f t="shared" si="4"/>
        <v>0</v>
      </c>
      <c r="BF146" s="140">
        <f t="shared" si="5"/>
        <v>0</v>
      </c>
      <c r="BG146" s="140">
        <f t="shared" si="6"/>
        <v>0</v>
      </c>
      <c r="BH146" s="140">
        <f t="shared" si="7"/>
        <v>0</v>
      </c>
      <c r="BI146" s="140">
        <f t="shared" si="8"/>
        <v>0</v>
      </c>
      <c r="BJ146" s="13" t="s">
        <v>17</v>
      </c>
      <c r="BK146" s="140">
        <f t="shared" si="9"/>
        <v>0</v>
      </c>
      <c r="BL146" s="13" t="s">
        <v>385</v>
      </c>
      <c r="BM146" s="13" t="s">
        <v>474</v>
      </c>
    </row>
    <row r="147" spans="2:65" s="1" customFormat="1" ht="22.5" customHeight="1" x14ac:dyDescent="0.3">
      <c r="B147" s="131"/>
      <c r="C147" s="141" t="s">
        <v>220</v>
      </c>
      <c r="D147" s="141" t="s">
        <v>278</v>
      </c>
      <c r="E147" s="142" t="s">
        <v>475</v>
      </c>
      <c r="F147" s="213" t="s">
        <v>476</v>
      </c>
      <c r="G147" s="214"/>
      <c r="H147" s="214"/>
      <c r="I147" s="214"/>
      <c r="J147" s="143" t="s">
        <v>413</v>
      </c>
      <c r="K147" s="144">
        <v>12</v>
      </c>
      <c r="L147" s="215"/>
      <c r="M147" s="214"/>
      <c r="N147" s="215">
        <f t="shared" si="0"/>
        <v>0</v>
      </c>
      <c r="O147" s="211"/>
      <c r="P147" s="211"/>
      <c r="Q147" s="211"/>
      <c r="R147" s="136"/>
      <c r="T147" s="137" t="s">
        <v>3</v>
      </c>
      <c r="U147" s="36" t="s">
        <v>35</v>
      </c>
      <c r="V147" s="138">
        <v>0</v>
      </c>
      <c r="W147" s="138">
        <f t="shared" si="1"/>
        <v>0</v>
      </c>
      <c r="X147" s="138">
        <v>0</v>
      </c>
      <c r="Y147" s="138">
        <f t="shared" si="2"/>
        <v>0</v>
      </c>
      <c r="Z147" s="138">
        <v>0</v>
      </c>
      <c r="AA147" s="139">
        <f t="shared" si="3"/>
        <v>0</v>
      </c>
      <c r="AR147" s="13" t="s">
        <v>416</v>
      </c>
      <c r="AT147" s="13" t="s">
        <v>278</v>
      </c>
      <c r="AU147" s="13" t="s">
        <v>86</v>
      </c>
      <c r="AY147" s="13" t="s">
        <v>128</v>
      </c>
      <c r="BE147" s="140">
        <f t="shared" si="4"/>
        <v>0</v>
      </c>
      <c r="BF147" s="140">
        <f t="shared" si="5"/>
        <v>0</v>
      </c>
      <c r="BG147" s="140">
        <f t="shared" si="6"/>
        <v>0</v>
      </c>
      <c r="BH147" s="140">
        <f t="shared" si="7"/>
        <v>0</v>
      </c>
      <c r="BI147" s="140">
        <f t="shared" si="8"/>
        <v>0</v>
      </c>
      <c r="BJ147" s="13" t="s">
        <v>17</v>
      </c>
      <c r="BK147" s="140">
        <f t="shared" si="9"/>
        <v>0</v>
      </c>
      <c r="BL147" s="13" t="s">
        <v>385</v>
      </c>
      <c r="BM147" s="13" t="s">
        <v>477</v>
      </c>
    </row>
    <row r="148" spans="2:65" s="9" customFormat="1" ht="29.85" customHeight="1" x14ac:dyDescent="0.35">
      <c r="B148" s="120"/>
      <c r="C148" s="121"/>
      <c r="D148" s="130" t="s">
        <v>403</v>
      </c>
      <c r="E148" s="130"/>
      <c r="F148" s="130"/>
      <c r="G148" s="130"/>
      <c r="H148" s="130"/>
      <c r="I148" s="130"/>
      <c r="J148" s="130"/>
      <c r="K148" s="130"/>
      <c r="L148" s="130"/>
      <c r="M148" s="130"/>
      <c r="N148" s="195">
        <f>BK148</f>
        <v>0</v>
      </c>
      <c r="O148" s="196"/>
      <c r="P148" s="196"/>
      <c r="Q148" s="196"/>
      <c r="R148" s="123"/>
      <c r="T148" s="124"/>
      <c r="U148" s="121"/>
      <c r="V148" s="121"/>
      <c r="W148" s="125">
        <f>SUM(W149:W155)</f>
        <v>0</v>
      </c>
      <c r="X148" s="121"/>
      <c r="Y148" s="125">
        <f>SUM(Y149:Y155)</f>
        <v>0</v>
      </c>
      <c r="Z148" s="121"/>
      <c r="AA148" s="126">
        <f>SUM(AA149:AA155)</f>
        <v>0</v>
      </c>
      <c r="AR148" s="127" t="s">
        <v>138</v>
      </c>
      <c r="AT148" s="128" t="s">
        <v>69</v>
      </c>
      <c r="AU148" s="128" t="s">
        <v>17</v>
      </c>
      <c r="AY148" s="127" t="s">
        <v>128</v>
      </c>
      <c r="BK148" s="129">
        <f>SUM(BK149:BK155)</f>
        <v>0</v>
      </c>
    </row>
    <row r="149" spans="2:65" s="1" customFormat="1" ht="22.5" customHeight="1" x14ac:dyDescent="0.3">
      <c r="B149" s="131"/>
      <c r="C149" s="141" t="s">
        <v>224</v>
      </c>
      <c r="D149" s="141" t="s">
        <v>278</v>
      </c>
      <c r="E149" s="142" t="s">
        <v>478</v>
      </c>
      <c r="F149" s="213" t="s">
        <v>479</v>
      </c>
      <c r="G149" s="214"/>
      <c r="H149" s="214"/>
      <c r="I149" s="214"/>
      <c r="J149" s="143" t="s">
        <v>413</v>
      </c>
      <c r="K149" s="144">
        <v>20</v>
      </c>
      <c r="L149" s="215"/>
      <c r="M149" s="214"/>
      <c r="N149" s="215">
        <f t="shared" ref="N149:N155" si="10">ROUND(L149*K149,2)</f>
        <v>0</v>
      </c>
      <c r="O149" s="211"/>
      <c r="P149" s="211"/>
      <c r="Q149" s="211"/>
      <c r="R149" s="136"/>
      <c r="T149" s="137" t="s">
        <v>3</v>
      </c>
      <c r="U149" s="36" t="s">
        <v>35</v>
      </c>
      <c r="V149" s="138">
        <v>0</v>
      </c>
      <c r="W149" s="138">
        <f t="shared" ref="W149:W155" si="11">V149*K149</f>
        <v>0</v>
      </c>
      <c r="X149" s="138">
        <v>0</v>
      </c>
      <c r="Y149" s="138">
        <f t="shared" ref="Y149:Y155" si="12">X149*K149</f>
        <v>0</v>
      </c>
      <c r="Z149" s="138">
        <v>0</v>
      </c>
      <c r="AA149" s="139">
        <f t="shared" ref="AA149:AA155" si="13">Z149*K149</f>
        <v>0</v>
      </c>
      <c r="AR149" s="13" t="s">
        <v>416</v>
      </c>
      <c r="AT149" s="13" t="s">
        <v>278</v>
      </c>
      <c r="AU149" s="13" t="s">
        <v>86</v>
      </c>
      <c r="AY149" s="13" t="s">
        <v>128</v>
      </c>
      <c r="BE149" s="140">
        <f t="shared" ref="BE149:BE155" si="14">IF(U149="základní",N149,0)</f>
        <v>0</v>
      </c>
      <c r="BF149" s="140">
        <f t="shared" ref="BF149:BF155" si="15">IF(U149="snížená",N149,0)</f>
        <v>0</v>
      </c>
      <c r="BG149" s="140">
        <f t="shared" ref="BG149:BG155" si="16">IF(U149="zákl. přenesená",N149,0)</f>
        <v>0</v>
      </c>
      <c r="BH149" s="140">
        <f t="shared" ref="BH149:BH155" si="17">IF(U149="sníž. přenesená",N149,0)</f>
        <v>0</v>
      </c>
      <c r="BI149" s="140">
        <f t="shared" ref="BI149:BI155" si="18">IF(U149="nulová",N149,0)</f>
        <v>0</v>
      </c>
      <c r="BJ149" s="13" t="s">
        <v>17</v>
      </c>
      <c r="BK149" s="140">
        <f t="shared" ref="BK149:BK155" si="19">ROUND(L149*K149,2)</f>
        <v>0</v>
      </c>
      <c r="BL149" s="13" t="s">
        <v>385</v>
      </c>
      <c r="BM149" s="13" t="s">
        <v>480</v>
      </c>
    </row>
    <row r="150" spans="2:65" s="1" customFormat="1" ht="22.5" customHeight="1" x14ac:dyDescent="0.3">
      <c r="B150" s="131"/>
      <c r="C150" s="141" t="s">
        <v>228</v>
      </c>
      <c r="D150" s="141" t="s">
        <v>278</v>
      </c>
      <c r="E150" s="142" t="s">
        <v>481</v>
      </c>
      <c r="F150" s="213" t="s">
        <v>482</v>
      </c>
      <c r="G150" s="214"/>
      <c r="H150" s="214"/>
      <c r="I150" s="214"/>
      <c r="J150" s="143" t="s">
        <v>413</v>
      </c>
      <c r="K150" s="144">
        <v>9</v>
      </c>
      <c r="L150" s="215"/>
      <c r="M150" s="214"/>
      <c r="N150" s="215">
        <f t="shared" si="10"/>
        <v>0</v>
      </c>
      <c r="O150" s="211"/>
      <c r="P150" s="211"/>
      <c r="Q150" s="211"/>
      <c r="R150" s="136"/>
      <c r="T150" s="137" t="s">
        <v>3</v>
      </c>
      <c r="U150" s="36" t="s">
        <v>35</v>
      </c>
      <c r="V150" s="138">
        <v>0</v>
      </c>
      <c r="W150" s="138">
        <f t="shared" si="11"/>
        <v>0</v>
      </c>
      <c r="X150" s="138">
        <v>0</v>
      </c>
      <c r="Y150" s="138">
        <f t="shared" si="12"/>
        <v>0</v>
      </c>
      <c r="Z150" s="138">
        <v>0</v>
      </c>
      <c r="AA150" s="139">
        <f t="shared" si="13"/>
        <v>0</v>
      </c>
      <c r="AR150" s="13" t="s">
        <v>416</v>
      </c>
      <c r="AT150" s="13" t="s">
        <v>278</v>
      </c>
      <c r="AU150" s="13" t="s">
        <v>86</v>
      </c>
      <c r="AY150" s="13" t="s">
        <v>128</v>
      </c>
      <c r="BE150" s="140">
        <f t="shared" si="14"/>
        <v>0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17</v>
      </c>
      <c r="BK150" s="140">
        <f t="shared" si="19"/>
        <v>0</v>
      </c>
      <c r="BL150" s="13" t="s">
        <v>385</v>
      </c>
      <c r="BM150" s="13" t="s">
        <v>483</v>
      </c>
    </row>
    <row r="151" spans="2:65" s="1" customFormat="1" ht="22.5" customHeight="1" x14ac:dyDescent="0.3">
      <c r="B151" s="131"/>
      <c r="C151" s="141" t="s">
        <v>233</v>
      </c>
      <c r="D151" s="141" t="s">
        <v>278</v>
      </c>
      <c r="E151" s="142" t="s">
        <v>484</v>
      </c>
      <c r="F151" s="213" t="s">
        <v>485</v>
      </c>
      <c r="G151" s="214"/>
      <c r="H151" s="214"/>
      <c r="I151" s="214"/>
      <c r="J151" s="143" t="s">
        <v>413</v>
      </c>
      <c r="K151" s="144">
        <v>47</v>
      </c>
      <c r="L151" s="215"/>
      <c r="M151" s="214"/>
      <c r="N151" s="215">
        <f t="shared" si="10"/>
        <v>0</v>
      </c>
      <c r="O151" s="211"/>
      <c r="P151" s="211"/>
      <c r="Q151" s="211"/>
      <c r="R151" s="136"/>
      <c r="T151" s="137" t="s">
        <v>3</v>
      </c>
      <c r="U151" s="36" t="s">
        <v>35</v>
      </c>
      <c r="V151" s="138">
        <v>0</v>
      </c>
      <c r="W151" s="138">
        <f t="shared" si="11"/>
        <v>0</v>
      </c>
      <c r="X151" s="138">
        <v>0</v>
      </c>
      <c r="Y151" s="138">
        <f t="shared" si="12"/>
        <v>0</v>
      </c>
      <c r="Z151" s="138">
        <v>0</v>
      </c>
      <c r="AA151" s="139">
        <f t="shared" si="13"/>
        <v>0</v>
      </c>
      <c r="AR151" s="13" t="s">
        <v>416</v>
      </c>
      <c r="AT151" s="13" t="s">
        <v>278</v>
      </c>
      <c r="AU151" s="13" t="s">
        <v>86</v>
      </c>
      <c r="AY151" s="13" t="s">
        <v>128</v>
      </c>
      <c r="BE151" s="140">
        <f t="shared" si="14"/>
        <v>0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3" t="s">
        <v>17</v>
      </c>
      <c r="BK151" s="140">
        <f t="shared" si="19"/>
        <v>0</v>
      </c>
      <c r="BL151" s="13" t="s">
        <v>385</v>
      </c>
      <c r="BM151" s="13" t="s">
        <v>486</v>
      </c>
    </row>
    <row r="152" spans="2:65" s="1" customFormat="1" ht="22.5" customHeight="1" x14ac:dyDescent="0.3">
      <c r="B152" s="131"/>
      <c r="C152" s="141" t="s">
        <v>237</v>
      </c>
      <c r="D152" s="141" t="s">
        <v>278</v>
      </c>
      <c r="E152" s="142" t="s">
        <v>487</v>
      </c>
      <c r="F152" s="213" t="s">
        <v>488</v>
      </c>
      <c r="G152" s="214"/>
      <c r="H152" s="214"/>
      <c r="I152" s="214"/>
      <c r="J152" s="143" t="s">
        <v>413</v>
      </c>
      <c r="K152" s="144">
        <v>54</v>
      </c>
      <c r="L152" s="215"/>
      <c r="M152" s="214"/>
      <c r="N152" s="215">
        <f t="shared" si="10"/>
        <v>0</v>
      </c>
      <c r="O152" s="211"/>
      <c r="P152" s="211"/>
      <c r="Q152" s="211"/>
      <c r="R152" s="136"/>
      <c r="T152" s="137" t="s">
        <v>3</v>
      </c>
      <c r="U152" s="36" t="s">
        <v>35</v>
      </c>
      <c r="V152" s="138">
        <v>0</v>
      </c>
      <c r="W152" s="138">
        <f t="shared" si="11"/>
        <v>0</v>
      </c>
      <c r="X152" s="138">
        <v>0</v>
      </c>
      <c r="Y152" s="138">
        <f t="shared" si="12"/>
        <v>0</v>
      </c>
      <c r="Z152" s="138">
        <v>0</v>
      </c>
      <c r="AA152" s="139">
        <f t="shared" si="13"/>
        <v>0</v>
      </c>
      <c r="AR152" s="13" t="s">
        <v>416</v>
      </c>
      <c r="AT152" s="13" t="s">
        <v>278</v>
      </c>
      <c r="AU152" s="13" t="s">
        <v>86</v>
      </c>
      <c r="AY152" s="13" t="s">
        <v>128</v>
      </c>
      <c r="BE152" s="140">
        <f t="shared" si="14"/>
        <v>0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3" t="s">
        <v>17</v>
      </c>
      <c r="BK152" s="140">
        <f t="shared" si="19"/>
        <v>0</v>
      </c>
      <c r="BL152" s="13" t="s">
        <v>385</v>
      </c>
      <c r="BM152" s="13" t="s">
        <v>489</v>
      </c>
    </row>
    <row r="153" spans="2:65" s="1" customFormat="1" ht="22.5" customHeight="1" x14ac:dyDescent="0.3">
      <c r="B153" s="131"/>
      <c r="C153" s="141" t="s">
        <v>241</v>
      </c>
      <c r="D153" s="141" t="s">
        <v>278</v>
      </c>
      <c r="E153" s="142" t="s">
        <v>490</v>
      </c>
      <c r="F153" s="213" t="s">
        <v>491</v>
      </c>
      <c r="G153" s="214"/>
      <c r="H153" s="214"/>
      <c r="I153" s="214"/>
      <c r="J153" s="143" t="s">
        <v>413</v>
      </c>
      <c r="K153" s="144">
        <v>54</v>
      </c>
      <c r="L153" s="215"/>
      <c r="M153" s="214"/>
      <c r="N153" s="215">
        <f t="shared" si="10"/>
        <v>0</v>
      </c>
      <c r="O153" s="211"/>
      <c r="P153" s="211"/>
      <c r="Q153" s="211"/>
      <c r="R153" s="136"/>
      <c r="T153" s="137" t="s">
        <v>3</v>
      </c>
      <c r="U153" s="36" t="s">
        <v>35</v>
      </c>
      <c r="V153" s="138">
        <v>0</v>
      </c>
      <c r="W153" s="138">
        <f t="shared" si="11"/>
        <v>0</v>
      </c>
      <c r="X153" s="138">
        <v>0</v>
      </c>
      <c r="Y153" s="138">
        <f t="shared" si="12"/>
        <v>0</v>
      </c>
      <c r="Z153" s="138">
        <v>0</v>
      </c>
      <c r="AA153" s="139">
        <f t="shared" si="13"/>
        <v>0</v>
      </c>
      <c r="AR153" s="13" t="s">
        <v>416</v>
      </c>
      <c r="AT153" s="13" t="s">
        <v>278</v>
      </c>
      <c r="AU153" s="13" t="s">
        <v>86</v>
      </c>
      <c r="AY153" s="13" t="s">
        <v>128</v>
      </c>
      <c r="BE153" s="140">
        <f t="shared" si="14"/>
        <v>0</v>
      </c>
      <c r="BF153" s="140">
        <f t="shared" si="15"/>
        <v>0</v>
      </c>
      <c r="BG153" s="140">
        <f t="shared" si="16"/>
        <v>0</v>
      </c>
      <c r="BH153" s="140">
        <f t="shared" si="17"/>
        <v>0</v>
      </c>
      <c r="BI153" s="140">
        <f t="shared" si="18"/>
        <v>0</v>
      </c>
      <c r="BJ153" s="13" t="s">
        <v>17</v>
      </c>
      <c r="BK153" s="140">
        <f t="shared" si="19"/>
        <v>0</v>
      </c>
      <c r="BL153" s="13" t="s">
        <v>385</v>
      </c>
      <c r="BM153" s="13" t="s">
        <v>492</v>
      </c>
    </row>
    <row r="154" spans="2:65" s="1" customFormat="1" ht="22.5" customHeight="1" x14ac:dyDescent="0.3">
      <c r="B154" s="131"/>
      <c r="C154" s="141" t="s">
        <v>245</v>
      </c>
      <c r="D154" s="141" t="s">
        <v>278</v>
      </c>
      <c r="E154" s="142" t="s">
        <v>493</v>
      </c>
      <c r="F154" s="213" t="s">
        <v>494</v>
      </c>
      <c r="G154" s="214"/>
      <c r="H154" s="214"/>
      <c r="I154" s="214"/>
      <c r="J154" s="143" t="s">
        <v>231</v>
      </c>
      <c r="K154" s="144">
        <v>318</v>
      </c>
      <c r="L154" s="215"/>
      <c r="M154" s="214"/>
      <c r="N154" s="215">
        <f t="shared" si="10"/>
        <v>0</v>
      </c>
      <c r="O154" s="211"/>
      <c r="P154" s="211"/>
      <c r="Q154" s="211"/>
      <c r="R154" s="136"/>
      <c r="T154" s="137" t="s">
        <v>3</v>
      </c>
      <c r="U154" s="36" t="s">
        <v>35</v>
      </c>
      <c r="V154" s="138">
        <v>0</v>
      </c>
      <c r="W154" s="138">
        <f t="shared" si="11"/>
        <v>0</v>
      </c>
      <c r="X154" s="138">
        <v>0</v>
      </c>
      <c r="Y154" s="138">
        <f t="shared" si="12"/>
        <v>0</v>
      </c>
      <c r="Z154" s="138">
        <v>0</v>
      </c>
      <c r="AA154" s="139">
        <f t="shared" si="13"/>
        <v>0</v>
      </c>
      <c r="AR154" s="13" t="s">
        <v>416</v>
      </c>
      <c r="AT154" s="13" t="s">
        <v>278</v>
      </c>
      <c r="AU154" s="13" t="s">
        <v>86</v>
      </c>
      <c r="AY154" s="13" t="s">
        <v>128</v>
      </c>
      <c r="BE154" s="140">
        <f t="shared" si="14"/>
        <v>0</v>
      </c>
      <c r="BF154" s="140">
        <f t="shared" si="15"/>
        <v>0</v>
      </c>
      <c r="BG154" s="140">
        <f t="shared" si="16"/>
        <v>0</v>
      </c>
      <c r="BH154" s="140">
        <f t="shared" si="17"/>
        <v>0</v>
      </c>
      <c r="BI154" s="140">
        <f t="shared" si="18"/>
        <v>0</v>
      </c>
      <c r="BJ154" s="13" t="s">
        <v>17</v>
      </c>
      <c r="BK154" s="140">
        <f t="shared" si="19"/>
        <v>0</v>
      </c>
      <c r="BL154" s="13" t="s">
        <v>385</v>
      </c>
      <c r="BM154" s="13" t="s">
        <v>495</v>
      </c>
    </row>
    <row r="155" spans="2:65" s="1" customFormat="1" ht="22.5" customHeight="1" x14ac:dyDescent="0.3">
      <c r="B155" s="131"/>
      <c r="C155" s="141" t="s">
        <v>249</v>
      </c>
      <c r="D155" s="141" t="s">
        <v>278</v>
      </c>
      <c r="E155" s="142" t="s">
        <v>496</v>
      </c>
      <c r="F155" s="213" t="s">
        <v>497</v>
      </c>
      <c r="G155" s="214"/>
      <c r="H155" s="214"/>
      <c r="I155" s="214"/>
      <c r="J155" s="143" t="s">
        <v>413</v>
      </c>
      <c r="K155" s="144">
        <v>38</v>
      </c>
      <c r="L155" s="215"/>
      <c r="M155" s="214"/>
      <c r="N155" s="215">
        <f t="shared" si="10"/>
        <v>0</v>
      </c>
      <c r="O155" s="211"/>
      <c r="P155" s="211"/>
      <c r="Q155" s="211"/>
      <c r="R155" s="136"/>
      <c r="T155" s="137" t="s">
        <v>3</v>
      </c>
      <c r="U155" s="36" t="s">
        <v>35</v>
      </c>
      <c r="V155" s="138">
        <v>0</v>
      </c>
      <c r="W155" s="138">
        <f t="shared" si="11"/>
        <v>0</v>
      </c>
      <c r="X155" s="138">
        <v>0</v>
      </c>
      <c r="Y155" s="138">
        <f t="shared" si="12"/>
        <v>0</v>
      </c>
      <c r="Z155" s="138">
        <v>0</v>
      </c>
      <c r="AA155" s="139">
        <f t="shared" si="13"/>
        <v>0</v>
      </c>
      <c r="AR155" s="13" t="s">
        <v>416</v>
      </c>
      <c r="AT155" s="13" t="s">
        <v>278</v>
      </c>
      <c r="AU155" s="13" t="s">
        <v>86</v>
      </c>
      <c r="AY155" s="13" t="s">
        <v>128</v>
      </c>
      <c r="BE155" s="140">
        <f t="shared" si="14"/>
        <v>0</v>
      </c>
      <c r="BF155" s="140">
        <f t="shared" si="15"/>
        <v>0</v>
      </c>
      <c r="BG155" s="140">
        <f t="shared" si="16"/>
        <v>0</v>
      </c>
      <c r="BH155" s="140">
        <f t="shared" si="17"/>
        <v>0</v>
      </c>
      <c r="BI155" s="140">
        <f t="shared" si="18"/>
        <v>0</v>
      </c>
      <c r="BJ155" s="13" t="s">
        <v>17</v>
      </c>
      <c r="BK155" s="140">
        <f t="shared" si="19"/>
        <v>0</v>
      </c>
      <c r="BL155" s="13" t="s">
        <v>385</v>
      </c>
      <c r="BM155" s="13" t="s">
        <v>498</v>
      </c>
    </row>
    <row r="156" spans="2:65" s="9" customFormat="1" ht="29.85" customHeight="1" x14ac:dyDescent="0.35">
      <c r="B156" s="120"/>
      <c r="C156" s="121"/>
      <c r="D156" s="130" t="s">
        <v>404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195">
        <f>BK156</f>
        <v>0</v>
      </c>
      <c r="O156" s="196"/>
      <c r="P156" s="196"/>
      <c r="Q156" s="196"/>
      <c r="R156" s="123"/>
      <c r="T156" s="124"/>
      <c r="U156" s="121"/>
      <c r="V156" s="121"/>
      <c r="W156" s="125">
        <f>SUM(W157:W164)</f>
        <v>0</v>
      </c>
      <c r="X156" s="121"/>
      <c r="Y156" s="125">
        <f>SUM(Y157:Y164)</f>
        <v>0</v>
      </c>
      <c r="Z156" s="121"/>
      <c r="AA156" s="126">
        <f>SUM(AA157:AA164)</f>
        <v>0</v>
      </c>
      <c r="AR156" s="127" t="s">
        <v>138</v>
      </c>
      <c r="AT156" s="128" t="s">
        <v>69</v>
      </c>
      <c r="AU156" s="128" t="s">
        <v>17</v>
      </c>
      <c r="AY156" s="127" t="s">
        <v>128</v>
      </c>
      <c r="BK156" s="129">
        <f>SUM(BK157:BK164)</f>
        <v>0</v>
      </c>
    </row>
    <row r="157" spans="2:65" s="1" customFormat="1" ht="22.5" customHeight="1" x14ac:dyDescent="0.3">
      <c r="B157" s="131"/>
      <c r="C157" s="141" t="s">
        <v>253</v>
      </c>
      <c r="D157" s="141" t="s">
        <v>278</v>
      </c>
      <c r="E157" s="142" t="s">
        <v>499</v>
      </c>
      <c r="F157" s="213" t="s">
        <v>500</v>
      </c>
      <c r="G157" s="214"/>
      <c r="H157" s="214"/>
      <c r="I157" s="214"/>
      <c r="J157" s="143" t="s">
        <v>413</v>
      </c>
      <c r="K157" s="144">
        <v>68</v>
      </c>
      <c r="L157" s="215"/>
      <c r="M157" s="214"/>
      <c r="N157" s="215">
        <f t="shared" ref="N157:N164" si="20">ROUND(L157*K157,2)</f>
        <v>0</v>
      </c>
      <c r="O157" s="211"/>
      <c r="P157" s="211"/>
      <c r="Q157" s="211"/>
      <c r="R157" s="136"/>
      <c r="T157" s="137" t="s">
        <v>3</v>
      </c>
      <c r="U157" s="36" t="s">
        <v>35</v>
      </c>
      <c r="V157" s="138">
        <v>0</v>
      </c>
      <c r="W157" s="138">
        <f t="shared" ref="W157:W164" si="21">V157*K157</f>
        <v>0</v>
      </c>
      <c r="X157" s="138">
        <v>0</v>
      </c>
      <c r="Y157" s="138">
        <f t="shared" ref="Y157:Y164" si="22">X157*K157</f>
        <v>0</v>
      </c>
      <c r="Z157" s="138">
        <v>0</v>
      </c>
      <c r="AA157" s="139">
        <f t="shared" ref="AA157:AA164" si="23">Z157*K157</f>
        <v>0</v>
      </c>
      <c r="AR157" s="13" t="s">
        <v>416</v>
      </c>
      <c r="AT157" s="13" t="s">
        <v>278</v>
      </c>
      <c r="AU157" s="13" t="s">
        <v>86</v>
      </c>
      <c r="AY157" s="13" t="s">
        <v>128</v>
      </c>
      <c r="BE157" s="140">
        <f t="shared" ref="BE157:BE164" si="24">IF(U157="základní",N157,0)</f>
        <v>0</v>
      </c>
      <c r="BF157" s="140">
        <f t="shared" ref="BF157:BF164" si="25">IF(U157="snížená",N157,0)</f>
        <v>0</v>
      </c>
      <c r="BG157" s="140">
        <f t="shared" ref="BG157:BG164" si="26">IF(U157="zákl. přenesená",N157,0)</f>
        <v>0</v>
      </c>
      <c r="BH157" s="140">
        <f t="shared" ref="BH157:BH164" si="27">IF(U157="sníž. přenesená",N157,0)</f>
        <v>0</v>
      </c>
      <c r="BI157" s="140">
        <f t="shared" ref="BI157:BI164" si="28">IF(U157="nulová",N157,0)</f>
        <v>0</v>
      </c>
      <c r="BJ157" s="13" t="s">
        <v>17</v>
      </c>
      <c r="BK157" s="140">
        <f t="shared" ref="BK157:BK164" si="29">ROUND(L157*K157,2)</f>
        <v>0</v>
      </c>
      <c r="BL157" s="13" t="s">
        <v>385</v>
      </c>
      <c r="BM157" s="13" t="s">
        <v>501</v>
      </c>
    </row>
    <row r="158" spans="2:65" s="1" customFormat="1" ht="22.5" customHeight="1" x14ac:dyDescent="0.3">
      <c r="B158" s="131"/>
      <c r="C158" s="141" t="s">
        <v>257</v>
      </c>
      <c r="D158" s="141" t="s">
        <v>278</v>
      </c>
      <c r="E158" s="142" t="s">
        <v>502</v>
      </c>
      <c r="F158" s="213" t="s">
        <v>503</v>
      </c>
      <c r="G158" s="214"/>
      <c r="H158" s="214"/>
      <c r="I158" s="214"/>
      <c r="J158" s="143" t="s">
        <v>413</v>
      </c>
      <c r="K158" s="144">
        <v>4</v>
      </c>
      <c r="L158" s="215"/>
      <c r="M158" s="214"/>
      <c r="N158" s="215">
        <f t="shared" si="20"/>
        <v>0</v>
      </c>
      <c r="O158" s="211"/>
      <c r="P158" s="211"/>
      <c r="Q158" s="211"/>
      <c r="R158" s="136"/>
      <c r="T158" s="137" t="s">
        <v>3</v>
      </c>
      <c r="U158" s="36" t="s">
        <v>35</v>
      </c>
      <c r="V158" s="138">
        <v>0</v>
      </c>
      <c r="W158" s="138">
        <f t="shared" si="21"/>
        <v>0</v>
      </c>
      <c r="X158" s="138">
        <v>0</v>
      </c>
      <c r="Y158" s="138">
        <f t="shared" si="22"/>
        <v>0</v>
      </c>
      <c r="Z158" s="138">
        <v>0</v>
      </c>
      <c r="AA158" s="139">
        <f t="shared" si="23"/>
        <v>0</v>
      </c>
      <c r="AR158" s="13" t="s">
        <v>416</v>
      </c>
      <c r="AT158" s="13" t="s">
        <v>278</v>
      </c>
      <c r="AU158" s="13" t="s">
        <v>86</v>
      </c>
      <c r="AY158" s="13" t="s">
        <v>128</v>
      </c>
      <c r="BE158" s="140">
        <f t="shared" si="24"/>
        <v>0</v>
      </c>
      <c r="BF158" s="140">
        <f t="shared" si="25"/>
        <v>0</v>
      </c>
      <c r="BG158" s="140">
        <f t="shared" si="26"/>
        <v>0</v>
      </c>
      <c r="BH158" s="140">
        <f t="shared" si="27"/>
        <v>0</v>
      </c>
      <c r="BI158" s="140">
        <f t="shared" si="28"/>
        <v>0</v>
      </c>
      <c r="BJ158" s="13" t="s">
        <v>17</v>
      </c>
      <c r="BK158" s="140">
        <f t="shared" si="29"/>
        <v>0</v>
      </c>
      <c r="BL158" s="13" t="s">
        <v>385</v>
      </c>
      <c r="BM158" s="13" t="s">
        <v>504</v>
      </c>
    </row>
    <row r="159" spans="2:65" s="1" customFormat="1" ht="22.5" customHeight="1" x14ac:dyDescent="0.3">
      <c r="B159" s="131"/>
      <c r="C159" s="141" t="s">
        <v>261</v>
      </c>
      <c r="D159" s="141" t="s">
        <v>278</v>
      </c>
      <c r="E159" s="142" t="s">
        <v>505</v>
      </c>
      <c r="F159" s="213" t="s">
        <v>506</v>
      </c>
      <c r="G159" s="214"/>
      <c r="H159" s="214"/>
      <c r="I159" s="214"/>
      <c r="J159" s="143" t="s">
        <v>413</v>
      </c>
      <c r="K159" s="144">
        <v>72</v>
      </c>
      <c r="L159" s="215"/>
      <c r="M159" s="214"/>
      <c r="N159" s="215">
        <f t="shared" si="20"/>
        <v>0</v>
      </c>
      <c r="O159" s="211"/>
      <c r="P159" s="211"/>
      <c r="Q159" s="211"/>
      <c r="R159" s="136"/>
      <c r="T159" s="137" t="s">
        <v>3</v>
      </c>
      <c r="U159" s="36" t="s">
        <v>35</v>
      </c>
      <c r="V159" s="138">
        <v>0</v>
      </c>
      <c r="W159" s="138">
        <f t="shared" si="21"/>
        <v>0</v>
      </c>
      <c r="X159" s="138">
        <v>0</v>
      </c>
      <c r="Y159" s="138">
        <f t="shared" si="22"/>
        <v>0</v>
      </c>
      <c r="Z159" s="138">
        <v>0</v>
      </c>
      <c r="AA159" s="139">
        <f t="shared" si="23"/>
        <v>0</v>
      </c>
      <c r="AR159" s="13" t="s">
        <v>416</v>
      </c>
      <c r="AT159" s="13" t="s">
        <v>278</v>
      </c>
      <c r="AU159" s="13" t="s">
        <v>86</v>
      </c>
      <c r="AY159" s="13" t="s">
        <v>128</v>
      </c>
      <c r="BE159" s="140">
        <f t="shared" si="24"/>
        <v>0</v>
      </c>
      <c r="BF159" s="140">
        <f t="shared" si="25"/>
        <v>0</v>
      </c>
      <c r="BG159" s="140">
        <f t="shared" si="26"/>
        <v>0</v>
      </c>
      <c r="BH159" s="140">
        <f t="shared" si="27"/>
        <v>0</v>
      </c>
      <c r="BI159" s="140">
        <f t="shared" si="28"/>
        <v>0</v>
      </c>
      <c r="BJ159" s="13" t="s">
        <v>17</v>
      </c>
      <c r="BK159" s="140">
        <f t="shared" si="29"/>
        <v>0</v>
      </c>
      <c r="BL159" s="13" t="s">
        <v>385</v>
      </c>
      <c r="BM159" s="13" t="s">
        <v>507</v>
      </c>
    </row>
    <row r="160" spans="2:65" s="1" customFormat="1" ht="22.5" customHeight="1" x14ac:dyDescent="0.3">
      <c r="B160" s="131"/>
      <c r="C160" s="141" t="s">
        <v>265</v>
      </c>
      <c r="D160" s="141" t="s">
        <v>278</v>
      </c>
      <c r="E160" s="142" t="s">
        <v>508</v>
      </c>
      <c r="F160" s="213" t="s">
        <v>509</v>
      </c>
      <c r="G160" s="214"/>
      <c r="H160" s="214"/>
      <c r="I160" s="214"/>
      <c r="J160" s="143" t="s">
        <v>231</v>
      </c>
      <c r="K160" s="144">
        <v>306</v>
      </c>
      <c r="L160" s="215"/>
      <c r="M160" s="214"/>
      <c r="N160" s="215">
        <f t="shared" si="20"/>
        <v>0</v>
      </c>
      <c r="O160" s="211"/>
      <c r="P160" s="211"/>
      <c r="Q160" s="211"/>
      <c r="R160" s="136"/>
      <c r="T160" s="137" t="s">
        <v>3</v>
      </c>
      <c r="U160" s="36" t="s">
        <v>35</v>
      </c>
      <c r="V160" s="138">
        <v>0</v>
      </c>
      <c r="W160" s="138">
        <f t="shared" si="21"/>
        <v>0</v>
      </c>
      <c r="X160" s="138">
        <v>0</v>
      </c>
      <c r="Y160" s="138">
        <f t="shared" si="22"/>
        <v>0</v>
      </c>
      <c r="Z160" s="138">
        <v>0</v>
      </c>
      <c r="AA160" s="139">
        <f t="shared" si="23"/>
        <v>0</v>
      </c>
      <c r="AR160" s="13" t="s">
        <v>416</v>
      </c>
      <c r="AT160" s="13" t="s">
        <v>278</v>
      </c>
      <c r="AU160" s="13" t="s">
        <v>86</v>
      </c>
      <c r="AY160" s="13" t="s">
        <v>128</v>
      </c>
      <c r="BE160" s="140">
        <f t="shared" si="24"/>
        <v>0</v>
      </c>
      <c r="BF160" s="140">
        <f t="shared" si="25"/>
        <v>0</v>
      </c>
      <c r="BG160" s="140">
        <f t="shared" si="26"/>
        <v>0</v>
      </c>
      <c r="BH160" s="140">
        <f t="shared" si="27"/>
        <v>0</v>
      </c>
      <c r="BI160" s="140">
        <f t="shared" si="28"/>
        <v>0</v>
      </c>
      <c r="BJ160" s="13" t="s">
        <v>17</v>
      </c>
      <c r="BK160" s="140">
        <f t="shared" si="29"/>
        <v>0</v>
      </c>
      <c r="BL160" s="13" t="s">
        <v>385</v>
      </c>
      <c r="BM160" s="13" t="s">
        <v>510</v>
      </c>
    </row>
    <row r="161" spans="2:65" s="1" customFormat="1" ht="22.5" customHeight="1" x14ac:dyDescent="0.3">
      <c r="B161" s="131"/>
      <c r="C161" s="141" t="s">
        <v>269</v>
      </c>
      <c r="D161" s="141" t="s">
        <v>278</v>
      </c>
      <c r="E161" s="142" t="s">
        <v>511</v>
      </c>
      <c r="F161" s="213" t="s">
        <v>473</v>
      </c>
      <c r="G161" s="214"/>
      <c r="H161" s="214"/>
      <c r="I161" s="214"/>
      <c r="J161" s="143" t="s">
        <v>413</v>
      </c>
      <c r="K161" s="144">
        <v>51</v>
      </c>
      <c r="L161" s="215"/>
      <c r="M161" s="214"/>
      <c r="N161" s="215">
        <f t="shared" si="20"/>
        <v>0</v>
      </c>
      <c r="O161" s="211"/>
      <c r="P161" s="211"/>
      <c r="Q161" s="211"/>
      <c r="R161" s="136"/>
      <c r="T161" s="137" t="s">
        <v>3</v>
      </c>
      <c r="U161" s="36" t="s">
        <v>35</v>
      </c>
      <c r="V161" s="138">
        <v>0</v>
      </c>
      <c r="W161" s="138">
        <f t="shared" si="21"/>
        <v>0</v>
      </c>
      <c r="X161" s="138">
        <v>0</v>
      </c>
      <c r="Y161" s="138">
        <f t="shared" si="22"/>
        <v>0</v>
      </c>
      <c r="Z161" s="138">
        <v>0</v>
      </c>
      <c r="AA161" s="139">
        <f t="shared" si="23"/>
        <v>0</v>
      </c>
      <c r="AR161" s="13" t="s">
        <v>416</v>
      </c>
      <c r="AT161" s="13" t="s">
        <v>278</v>
      </c>
      <c r="AU161" s="13" t="s">
        <v>86</v>
      </c>
      <c r="AY161" s="13" t="s">
        <v>128</v>
      </c>
      <c r="BE161" s="140">
        <f t="shared" si="24"/>
        <v>0</v>
      </c>
      <c r="BF161" s="140">
        <f t="shared" si="25"/>
        <v>0</v>
      </c>
      <c r="BG161" s="140">
        <f t="shared" si="26"/>
        <v>0</v>
      </c>
      <c r="BH161" s="140">
        <f t="shared" si="27"/>
        <v>0</v>
      </c>
      <c r="BI161" s="140">
        <f t="shared" si="28"/>
        <v>0</v>
      </c>
      <c r="BJ161" s="13" t="s">
        <v>17</v>
      </c>
      <c r="BK161" s="140">
        <f t="shared" si="29"/>
        <v>0</v>
      </c>
      <c r="BL161" s="13" t="s">
        <v>385</v>
      </c>
      <c r="BM161" s="13" t="s">
        <v>512</v>
      </c>
    </row>
    <row r="162" spans="2:65" s="1" customFormat="1" ht="22.5" customHeight="1" x14ac:dyDescent="0.3">
      <c r="B162" s="131"/>
      <c r="C162" s="141" t="s">
        <v>273</v>
      </c>
      <c r="D162" s="141" t="s">
        <v>278</v>
      </c>
      <c r="E162" s="142" t="s">
        <v>513</v>
      </c>
      <c r="F162" s="213" t="s">
        <v>514</v>
      </c>
      <c r="G162" s="214"/>
      <c r="H162" s="214"/>
      <c r="I162" s="214"/>
      <c r="J162" s="143" t="s">
        <v>413</v>
      </c>
      <c r="K162" s="144">
        <v>144</v>
      </c>
      <c r="L162" s="215"/>
      <c r="M162" s="214"/>
      <c r="N162" s="215">
        <f t="shared" si="20"/>
        <v>0</v>
      </c>
      <c r="O162" s="211"/>
      <c r="P162" s="211"/>
      <c r="Q162" s="211"/>
      <c r="R162" s="136"/>
      <c r="T162" s="137" t="s">
        <v>3</v>
      </c>
      <c r="U162" s="36" t="s">
        <v>35</v>
      </c>
      <c r="V162" s="138">
        <v>0</v>
      </c>
      <c r="W162" s="138">
        <f t="shared" si="21"/>
        <v>0</v>
      </c>
      <c r="X162" s="138">
        <v>0</v>
      </c>
      <c r="Y162" s="138">
        <f t="shared" si="22"/>
        <v>0</v>
      </c>
      <c r="Z162" s="138">
        <v>0</v>
      </c>
      <c r="AA162" s="139">
        <f t="shared" si="23"/>
        <v>0</v>
      </c>
      <c r="AR162" s="13" t="s">
        <v>416</v>
      </c>
      <c r="AT162" s="13" t="s">
        <v>278</v>
      </c>
      <c r="AU162" s="13" t="s">
        <v>86</v>
      </c>
      <c r="AY162" s="13" t="s">
        <v>128</v>
      </c>
      <c r="BE162" s="140">
        <f t="shared" si="24"/>
        <v>0</v>
      </c>
      <c r="BF162" s="140">
        <f t="shared" si="25"/>
        <v>0</v>
      </c>
      <c r="BG162" s="140">
        <f t="shared" si="26"/>
        <v>0</v>
      </c>
      <c r="BH162" s="140">
        <f t="shared" si="27"/>
        <v>0</v>
      </c>
      <c r="BI162" s="140">
        <f t="shared" si="28"/>
        <v>0</v>
      </c>
      <c r="BJ162" s="13" t="s">
        <v>17</v>
      </c>
      <c r="BK162" s="140">
        <f t="shared" si="29"/>
        <v>0</v>
      </c>
      <c r="BL162" s="13" t="s">
        <v>385</v>
      </c>
      <c r="BM162" s="13" t="s">
        <v>515</v>
      </c>
    </row>
    <row r="163" spans="2:65" s="1" customFormat="1" ht="22.5" customHeight="1" x14ac:dyDescent="0.3">
      <c r="B163" s="131"/>
      <c r="C163" s="141" t="s">
        <v>277</v>
      </c>
      <c r="D163" s="141" t="s">
        <v>278</v>
      </c>
      <c r="E163" s="142" t="s">
        <v>516</v>
      </c>
      <c r="F163" s="213" t="s">
        <v>517</v>
      </c>
      <c r="G163" s="214"/>
      <c r="H163" s="214"/>
      <c r="I163" s="214"/>
      <c r="J163" s="143" t="s">
        <v>413</v>
      </c>
      <c r="K163" s="144">
        <v>72</v>
      </c>
      <c r="L163" s="215"/>
      <c r="M163" s="214"/>
      <c r="N163" s="215">
        <f t="shared" si="20"/>
        <v>0</v>
      </c>
      <c r="O163" s="211"/>
      <c r="P163" s="211"/>
      <c r="Q163" s="211"/>
      <c r="R163" s="136"/>
      <c r="T163" s="137" t="s">
        <v>3</v>
      </c>
      <c r="U163" s="36" t="s">
        <v>35</v>
      </c>
      <c r="V163" s="138">
        <v>0</v>
      </c>
      <c r="W163" s="138">
        <f t="shared" si="21"/>
        <v>0</v>
      </c>
      <c r="X163" s="138">
        <v>0</v>
      </c>
      <c r="Y163" s="138">
        <f t="shared" si="22"/>
        <v>0</v>
      </c>
      <c r="Z163" s="138">
        <v>0</v>
      </c>
      <c r="AA163" s="139">
        <f t="shared" si="23"/>
        <v>0</v>
      </c>
      <c r="AR163" s="13" t="s">
        <v>416</v>
      </c>
      <c r="AT163" s="13" t="s">
        <v>278</v>
      </c>
      <c r="AU163" s="13" t="s">
        <v>86</v>
      </c>
      <c r="AY163" s="13" t="s">
        <v>128</v>
      </c>
      <c r="BE163" s="140">
        <f t="shared" si="24"/>
        <v>0</v>
      </c>
      <c r="BF163" s="140">
        <f t="shared" si="25"/>
        <v>0</v>
      </c>
      <c r="BG163" s="140">
        <f t="shared" si="26"/>
        <v>0</v>
      </c>
      <c r="BH163" s="140">
        <f t="shared" si="27"/>
        <v>0</v>
      </c>
      <c r="BI163" s="140">
        <f t="shared" si="28"/>
        <v>0</v>
      </c>
      <c r="BJ163" s="13" t="s">
        <v>17</v>
      </c>
      <c r="BK163" s="140">
        <f t="shared" si="29"/>
        <v>0</v>
      </c>
      <c r="BL163" s="13" t="s">
        <v>385</v>
      </c>
      <c r="BM163" s="13" t="s">
        <v>518</v>
      </c>
    </row>
    <row r="164" spans="2:65" s="1" customFormat="1" ht="22.5" customHeight="1" x14ac:dyDescent="0.3">
      <c r="B164" s="131"/>
      <c r="C164" s="141" t="s">
        <v>282</v>
      </c>
      <c r="D164" s="141" t="s">
        <v>278</v>
      </c>
      <c r="E164" s="142" t="s">
        <v>519</v>
      </c>
      <c r="F164" s="213" t="s">
        <v>520</v>
      </c>
      <c r="G164" s="214"/>
      <c r="H164" s="214"/>
      <c r="I164" s="214"/>
      <c r="J164" s="143" t="s">
        <v>413</v>
      </c>
      <c r="K164" s="144">
        <v>72</v>
      </c>
      <c r="L164" s="215"/>
      <c r="M164" s="214"/>
      <c r="N164" s="215">
        <f t="shared" si="20"/>
        <v>0</v>
      </c>
      <c r="O164" s="211"/>
      <c r="P164" s="211"/>
      <c r="Q164" s="211"/>
      <c r="R164" s="136"/>
      <c r="T164" s="137" t="s">
        <v>3</v>
      </c>
      <c r="U164" s="36" t="s">
        <v>35</v>
      </c>
      <c r="V164" s="138">
        <v>0</v>
      </c>
      <c r="W164" s="138">
        <f t="shared" si="21"/>
        <v>0</v>
      </c>
      <c r="X164" s="138">
        <v>0</v>
      </c>
      <c r="Y164" s="138">
        <f t="shared" si="22"/>
        <v>0</v>
      </c>
      <c r="Z164" s="138">
        <v>0</v>
      </c>
      <c r="AA164" s="139">
        <f t="shared" si="23"/>
        <v>0</v>
      </c>
      <c r="AR164" s="13" t="s">
        <v>416</v>
      </c>
      <c r="AT164" s="13" t="s">
        <v>278</v>
      </c>
      <c r="AU164" s="13" t="s">
        <v>86</v>
      </c>
      <c r="AY164" s="13" t="s">
        <v>128</v>
      </c>
      <c r="BE164" s="140">
        <f t="shared" si="24"/>
        <v>0</v>
      </c>
      <c r="BF164" s="140">
        <f t="shared" si="25"/>
        <v>0</v>
      </c>
      <c r="BG164" s="140">
        <f t="shared" si="26"/>
        <v>0</v>
      </c>
      <c r="BH164" s="140">
        <f t="shared" si="27"/>
        <v>0</v>
      </c>
      <c r="BI164" s="140">
        <f t="shared" si="28"/>
        <v>0</v>
      </c>
      <c r="BJ164" s="13" t="s">
        <v>17</v>
      </c>
      <c r="BK164" s="140">
        <f t="shared" si="29"/>
        <v>0</v>
      </c>
      <c r="BL164" s="13" t="s">
        <v>385</v>
      </c>
      <c r="BM164" s="13" t="s">
        <v>521</v>
      </c>
    </row>
    <row r="165" spans="2:65" s="9" customFormat="1" ht="29.85" customHeight="1" x14ac:dyDescent="0.35">
      <c r="B165" s="120"/>
      <c r="C165" s="121"/>
      <c r="D165" s="130" t="s">
        <v>405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95">
        <f>BK165</f>
        <v>0</v>
      </c>
      <c r="O165" s="196"/>
      <c r="P165" s="196"/>
      <c r="Q165" s="196"/>
      <c r="R165" s="123"/>
      <c r="T165" s="124"/>
      <c r="U165" s="121"/>
      <c r="V165" s="121"/>
      <c r="W165" s="125">
        <f>SUM(W166:W167)</f>
        <v>0</v>
      </c>
      <c r="X165" s="121"/>
      <c r="Y165" s="125">
        <f>SUM(Y166:Y167)</f>
        <v>0</v>
      </c>
      <c r="Z165" s="121"/>
      <c r="AA165" s="126">
        <f>SUM(AA166:AA167)</f>
        <v>0</v>
      </c>
      <c r="AR165" s="127" t="s">
        <v>138</v>
      </c>
      <c r="AT165" s="128" t="s">
        <v>69</v>
      </c>
      <c r="AU165" s="128" t="s">
        <v>17</v>
      </c>
      <c r="AY165" s="127" t="s">
        <v>128</v>
      </c>
      <c r="BK165" s="129">
        <f>SUM(BK166:BK167)</f>
        <v>0</v>
      </c>
    </row>
    <row r="166" spans="2:65" s="1" customFormat="1" ht="22.5" customHeight="1" x14ac:dyDescent="0.3">
      <c r="B166" s="131"/>
      <c r="C166" s="141" t="s">
        <v>286</v>
      </c>
      <c r="D166" s="141" t="s">
        <v>278</v>
      </c>
      <c r="E166" s="142" t="s">
        <v>522</v>
      </c>
      <c r="F166" s="213" t="s">
        <v>523</v>
      </c>
      <c r="G166" s="214"/>
      <c r="H166" s="214"/>
      <c r="I166" s="214"/>
      <c r="J166" s="143" t="s">
        <v>413</v>
      </c>
      <c r="K166" s="144">
        <v>4</v>
      </c>
      <c r="L166" s="215"/>
      <c r="M166" s="214"/>
      <c r="N166" s="215">
        <f>ROUND(L166*K166,2)</f>
        <v>0</v>
      </c>
      <c r="O166" s="211"/>
      <c r="P166" s="211"/>
      <c r="Q166" s="211"/>
      <c r="R166" s="136"/>
      <c r="T166" s="137" t="s">
        <v>3</v>
      </c>
      <c r="U166" s="36" t="s">
        <v>35</v>
      </c>
      <c r="V166" s="138">
        <v>0</v>
      </c>
      <c r="W166" s="138">
        <f>V166*K166</f>
        <v>0</v>
      </c>
      <c r="X166" s="138">
        <v>0</v>
      </c>
      <c r="Y166" s="138">
        <f>X166*K166</f>
        <v>0</v>
      </c>
      <c r="Z166" s="138">
        <v>0</v>
      </c>
      <c r="AA166" s="139">
        <f>Z166*K166</f>
        <v>0</v>
      </c>
      <c r="AR166" s="13" t="s">
        <v>416</v>
      </c>
      <c r="AT166" s="13" t="s">
        <v>278</v>
      </c>
      <c r="AU166" s="13" t="s">
        <v>86</v>
      </c>
      <c r="AY166" s="13" t="s">
        <v>128</v>
      </c>
      <c r="BE166" s="140">
        <f>IF(U166="základní",N166,0)</f>
        <v>0</v>
      </c>
      <c r="BF166" s="140">
        <f>IF(U166="snížená",N166,0)</f>
        <v>0</v>
      </c>
      <c r="BG166" s="140">
        <f>IF(U166="zákl. přenesená",N166,0)</f>
        <v>0</v>
      </c>
      <c r="BH166" s="140">
        <f>IF(U166="sníž. přenesená",N166,0)</f>
        <v>0</v>
      </c>
      <c r="BI166" s="140">
        <f>IF(U166="nulová",N166,0)</f>
        <v>0</v>
      </c>
      <c r="BJ166" s="13" t="s">
        <v>17</v>
      </c>
      <c r="BK166" s="140">
        <f>ROUND(L166*K166,2)</f>
        <v>0</v>
      </c>
      <c r="BL166" s="13" t="s">
        <v>385</v>
      </c>
      <c r="BM166" s="13" t="s">
        <v>524</v>
      </c>
    </row>
    <row r="167" spans="2:65" s="1" customFormat="1" ht="22.5" customHeight="1" x14ac:dyDescent="0.3">
      <c r="B167" s="131"/>
      <c r="C167" s="141" t="s">
        <v>290</v>
      </c>
      <c r="D167" s="141" t="s">
        <v>278</v>
      </c>
      <c r="E167" s="142" t="s">
        <v>525</v>
      </c>
      <c r="F167" s="213" t="s">
        <v>526</v>
      </c>
      <c r="G167" s="214"/>
      <c r="H167" s="214"/>
      <c r="I167" s="214"/>
      <c r="J167" s="143" t="s">
        <v>413</v>
      </c>
      <c r="K167" s="144">
        <v>3</v>
      </c>
      <c r="L167" s="215"/>
      <c r="M167" s="214"/>
      <c r="N167" s="215">
        <f>ROUND(L167*K167,2)</f>
        <v>0</v>
      </c>
      <c r="O167" s="211"/>
      <c r="P167" s="211"/>
      <c r="Q167" s="211"/>
      <c r="R167" s="136"/>
      <c r="T167" s="137" t="s">
        <v>3</v>
      </c>
      <c r="U167" s="36" t="s">
        <v>35</v>
      </c>
      <c r="V167" s="138">
        <v>0</v>
      </c>
      <c r="W167" s="138">
        <f>V167*K167</f>
        <v>0</v>
      </c>
      <c r="X167" s="138">
        <v>0</v>
      </c>
      <c r="Y167" s="138">
        <f>X167*K167</f>
        <v>0</v>
      </c>
      <c r="Z167" s="138">
        <v>0</v>
      </c>
      <c r="AA167" s="139">
        <f>Z167*K167</f>
        <v>0</v>
      </c>
      <c r="AR167" s="13" t="s">
        <v>416</v>
      </c>
      <c r="AT167" s="13" t="s">
        <v>278</v>
      </c>
      <c r="AU167" s="13" t="s">
        <v>86</v>
      </c>
      <c r="AY167" s="13" t="s">
        <v>128</v>
      </c>
      <c r="BE167" s="140">
        <f>IF(U167="základní",N167,0)</f>
        <v>0</v>
      </c>
      <c r="BF167" s="140">
        <f>IF(U167="snížená",N167,0)</f>
        <v>0</v>
      </c>
      <c r="BG167" s="140">
        <f>IF(U167="zákl. přenesená",N167,0)</f>
        <v>0</v>
      </c>
      <c r="BH167" s="140">
        <f>IF(U167="sníž. přenesená",N167,0)</f>
        <v>0</v>
      </c>
      <c r="BI167" s="140">
        <f>IF(U167="nulová",N167,0)</f>
        <v>0</v>
      </c>
      <c r="BJ167" s="13" t="s">
        <v>17</v>
      </c>
      <c r="BK167" s="140">
        <f>ROUND(L167*K167,2)</f>
        <v>0</v>
      </c>
      <c r="BL167" s="13" t="s">
        <v>385</v>
      </c>
      <c r="BM167" s="13" t="s">
        <v>527</v>
      </c>
    </row>
    <row r="168" spans="2:65" s="9" customFormat="1" ht="29.85" customHeight="1" x14ac:dyDescent="0.35">
      <c r="B168" s="120"/>
      <c r="C168" s="121"/>
      <c r="D168" s="130" t="s">
        <v>406</v>
      </c>
      <c r="E168" s="130"/>
      <c r="F168" s="130"/>
      <c r="G168" s="130"/>
      <c r="H168" s="130"/>
      <c r="I168" s="130"/>
      <c r="J168" s="130"/>
      <c r="K168" s="130"/>
      <c r="L168" s="130"/>
      <c r="M168" s="130"/>
      <c r="N168" s="195">
        <f>BK168</f>
        <v>0</v>
      </c>
      <c r="O168" s="196"/>
      <c r="P168" s="196"/>
      <c r="Q168" s="196"/>
      <c r="R168" s="123"/>
      <c r="T168" s="124"/>
      <c r="U168" s="121"/>
      <c r="V168" s="121"/>
      <c r="W168" s="125">
        <f>SUM(W169:W177)</f>
        <v>0</v>
      </c>
      <c r="X168" s="121"/>
      <c r="Y168" s="125">
        <f>SUM(Y169:Y177)</f>
        <v>0</v>
      </c>
      <c r="Z168" s="121"/>
      <c r="AA168" s="126">
        <f>SUM(AA169:AA177)</f>
        <v>0</v>
      </c>
      <c r="AR168" s="127" t="s">
        <v>138</v>
      </c>
      <c r="AT168" s="128" t="s">
        <v>69</v>
      </c>
      <c r="AU168" s="128" t="s">
        <v>17</v>
      </c>
      <c r="AY168" s="127" t="s">
        <v>128</v>
      </c>
      <c r="BK168" s="129">
        <f>SUM(BK169:BK177)</f>
        <v>0</v>
      </c>
    </row>
    <row r="169" spans="2:65" s="1" customFormat="1" ht="22.5" customHeight="1" x14ac:dyDescent="0.3">
      <c r="B169" s="131"/>
      <c r="C169" s="141" t="s">
        <v>294</v>
      </c>
      <c r="D169" s="141" t="s">
        <v>278</v>
      </c>
      <c r="E169" s="142" t="s">
        <v>528</v>
      </c>
      <c r="F169" s="213" t="s">
        <v>529</v>
      </c>
      <c r="G169" s="214"/>
      <c r="H169" s="214"/>
      <c r="I169" s="214"/>
      <c r="J169" s="143" t="s">
        <v>413</v>
      </c>
      <c r="K169" s="144">
        <v>10</v>
      </c>
      <c r="L169" s="215"/>
      <c r="M169" s="214"/>
      <c r="N169" s="215">
        <f t="shared" ref="N169:N177" si="30">ROUND(L169*K169,2)</f>
        <v>0</v>
      </c>
      <c r="O169" s="211"/>
      <c r="P169" s="211"/>
      <c r="Q169" s="211"/>
      <c r="R169" s="136"/>
      <c r="T169" s="137" t="s">
        <v>3</v>
      </c>
      <c r="U169" s="36" t="s">
        <v>35</v>
      </c>
      <c r="V169" s="138">
        <v>0</v>
      </c>
      <c r="W169" s="138">
        <f t="shared" ref="W169:W177" si="31">V169*K169</f>
        <v>0</v>
      </c>
      <c r="X169" s="138">
        <v>0</v>
      </c>
      <c r="Y169" s="138">
        <f t="shared" ref="Y169:Y177" si="32">X169*K169</f>
        <v>0</v>
      </c>
      <c r="Z169" s="138">
        <v>0</v>
      </c>
      <c r="AA169" s="139">
        <f t="shared" ref="AA169:AA177" si="33">Z169*K169</f>
        <v>0</v>
      </c>
      <c r="AR169" s="13" t="s">
        <v>416</v>
      </c>
      <c r="AT169" s="13" t="s">
        <v>278</v>
      </c>
      <c r="AU169" s="13" t="s">
        <v>86</v>
      </c>
      <c r="AY169" s="13" t="s">
        <v>128</v>
      </c>
      <c r="BE169" s="140">
        <f t="shared" ref="BE169:BE177" si="34">IF(U169="základní",N169,0)</f>
        <v>0</v>
      </c>
      <c r="BF169" s="140">
        <f t="shared" ref="BF169:BF177" si="35">IF(U169="snížená",N169,0)</f>
        <v>0</v>
      </c>
      <c r="BG169" s="140">
        <f t="shared" ref="BG169:BG177" si="36">IF(U169="zákl. přenesená",N169,0)</f>
        <v>0</v>
      </c>
      <c r="BH169" s="140">
        <f t="shared" ref="BH169:BH177" si="37">IF(U169="sníž. přenesená",N169,0)</f>
        <v>0</v>
      </c>
      <c r="BI169" s="140">
        <f t="shared" ref="BI169:BI177" si="38">IF(U169="nulová",N169,0)</f>
        <v>0</v>
      </c>
      <c r="BJ169" s="13" t="s">
        <v>17</v>
      </c>
      <c r="BK169" s="140">
        <f t="shared" ref="BK169:BK177" si="39">ROUND(L169*K169,2)</f>
        <v>0</v>
      </c>
      <c r="BL169" s="13" t="s">
        <v>385</v>
      </c>
      <c r="BM169" s="13" t="s">
        <v>530</v>
      </c>
    </row>
    <row r="170" spans="2:65" s="1" customFormat="1" ht="22.5" customHeight="1" x14ac:dyDescent="0.3">
      <c r="B170" s="131"/>
      <c r="C170" s="141" t="s">
        <v>298</v>
      </c>
      <c r="D170" s="141" t="s">
        <v>278</v>
      </c>
      <c r="E170" s="142" t="s">
        <v>484</v>
      </c>
      <c r="F170" s="213" t="s">
        <v>485</v>
      </c>
      <c r="G170" s="214"/>
      <c r="H170" s="214"/>
      <c r="I170" s="214"/>
      <c r="J170" s="143" t="s">
        <v>413</v>
      </c>
      <c r="K170" s="144">
        <v>10</v>
      </c>
      <c r="L170" s="215"/>
      <c r="M170" s="214"/>
      <c r="N170" s="215">
        <f t="shared" si="30"/>
        <v>0</v>
      </c>
      <c r="O170" s="211"/>
      <c r="P170" s="211"/>
      <c r="Q170" s="211"/>
      <c r="R170" s="136"/>
      <c r="T170" s="137" t="s">
        <v>3</v>
      </c>
      <c r="U170" s="36" t="s">
        <v>35</v>
      </c>
      <c r="V170" s="138">
        <v>0</v>
      </c>
      <c r="W170" s="138">
        <f t="shared" si="31"/>
        <v>0</v>
      </c>
      <c r="X170" s="138">
        <v>0</v>
      </c>
      <c r="Y170" s="138">
        <f t="shared" si="32"/>
        <v>0</v>
      </c>
      <c r="Z170" s="138">
        <v>0</v>
      </c>
      <c r="AA170" s="139">
        <f t="shared" si="33"/>
        <v>0</v>
      </c>
      <c r="AR170" s="13" t="s">
        <v>416</v>
      </c>
      <c r="AT170" s="13" t="s">
        <v>278</v>
      </c>
      <c r="AU170" s="13" t="s">
        <v>86</v>
      </c>
      <c r="AY170" s="13" t="s">
        <v>128</v>
      </c>
      <c r="BE170" s="140">
        <f t="shared" si="34"/>
        <v>0</v>
      </c>
      <c r="BF170" s="140">
        <f t="shared" si="35"/>
        <v>0</v>
      </c>
      <c r="BG170" s="140">
        <f t="shared" si="36"/>
        <v>0</v>
      </c>
      <c r="BH170" s="140">
        <f t="shared" si="37"/>
        <v>0</v>
      </c>
      <c r="BI170" s="140">
        <f t="shared" si="38"/>
        <v>0</v>
      </c>
      <c r="BJ170" s="13" t="s">
        <v>17</v>
      </c>
      <c r="BK170" s="140">
        <f t="shared" si="39"/>
        <v>0</v>
      </c>
      <c r="BL170" s="13" t="s">
        <v>385</v>
      </c>
      <c r="BM170" s="13" t="s">
        <v>531</v>
      </c>
    </row>
    <row r="171" spans="2:65" s="1" customFormat="1" ht="22.5" customHeight="1" x14ac:dyDescent="0.3">
      <c r="B171" s="131"/>
      <c r="C171" s="141" t="s">
        <v>302</v>
      </c>
      <c r="D171" s="141" t="s">
        <v>278</v>
      </c>
      <c r="E171" s="142" t="s">
        <v>532</v>
      </c>
      <c r="F171" s="213" t="s">
        <v>533</v>
      </c>
      <c r="G171" s="214"/>
      <c r="H171" s="214"/>
      <c r="I171" s="214"/>
      <c r="J171" s="143" t="s">
        <v>413</v>
      </c>
      <c r="K171" s="144">
        <v>15</v>
      </c>
      <c r="L171" s="215"/>
      <c r="M171" s="214"/>
      <c r="N171" s="215">
        <f t="shared" si="30"/>
        <v>0</v>
      </c>
      <c r="O171" s="211"/>
      <c r="P171" s="211"/>
      <c r="Q171" s="211"/>
      <c r="R171" s="136"/>
      <c r="T171" s="137" t="s">
        <v>3</v>
      </c>
      <c r="U171" s="36" t="s">
        <v>35</v>
      </c>
      <c r="V171" s="138">
        <v>0</v>
      </c>
      <c r="W171" s="138">
        <f t="shared" si="31"/>
        <v>0</v>
      </c>
      <c r="X171" s="138">
        <v>0</v>
      </c>
      <c r="Y171" s="138">
        <f t="shared" si="32"/>
        <v>0</v>
      </c>
      <c r="Z171" s="138">
        <v>0</v>
      </c>
      <c r="AA171" s="139">
        <f t="shared" si="33"/>
        <v>0</v>
      </c>
      <c r="AR171" s="13" t="s">
        <v>416</v>
      </c>
      <c r="AT171" s="13" t="s">
        <v>278</v>
      </c>
      <c r="AU171" s="13" t="s">
        <v>86</v>
      </c>
      <c r="AY171" s="13" t="s">
        <v>128</v>
      </c>
      <c r="BE171" s="140">
        <f t="shared" si="34"/>
        <v>0</v>
      </c>
      <c r="BF171" s="140">
        <f t="shared" si="35"/>
        <v>0</v>
      </c>
      <c r="BG171" s="140">
        <f t="shared" si="36"/>
        <v>0</v>
      </c>
      <c r="BH171" s="140">
        <f t="shared" si="37"/>
        <v>0</v>
      </c>
      <c r="BI171" s="140">
        <f t="shared" si="38"/>
        <v>0</v>
      </c>
      <c r="BJ171" s="13" t="s">
        <v>17</v>
      </c>
      <c r="BK171" s="140">
        <f t="shared" si="39"/>
        <v>0</v>
      </c>
      <c r="BL171" s="13" t="s">
        <v>385</v>
      </c>
      <c r="BM171" s="13" t="s">
        <v>534</v>
      </c>
    </row>
    <row r="172" spans="2:65" s="1" customFormat="1" ht="22.5" customHeight="1" x14ac:dyDescent="0.3">
      <c r="B172" s="131"/>
      <c r="C172" s="141" t="s">
        <v>306</v>
      </c>
      <c r="D172" s="141" t="s">
        <v>278</v>
      </c>
      <c r="E172" s="142" t="s">
        <v>484</v>
      </c>
      <c r="F172" s="213" t="s">
        <v>485</v>
      </c>
      <c r="G172" s="214"/>
      <c r="H172" s="214"/>
      <c r="I172" s="214"/>
      <c r="J172" s="143" t="s">
        <v>413</v>
      </c>
      <c r="K172" s="144">
        <v>1</v>
      </c>
      <c r="L172" s="215"/>
      <c r="M172" s="214"/>
      <c r="N172" s="215">
        <f t="shared" si="30"/>
        <v>0</v>
      </c>
      <c r="O172" s="211"/>
      <c r="P172" s="211"/>
      <c r="Q172" s="211"/>
      <c r="R172" s="136"/>
      <c r="T172" s="137" t="s">
        <v>3</v>
      </c>
      <c r="U172" s="36" t="s">
        <v>35</v>
      </c>
      <c r="V172" s="138">
        <v>0</v>
      </c>
      <c r="W172" s="138">
        <f t="shared" si="31"/>
        <v>0</v>
      </c>
      <c r="X172" s="138">
        <v>0</v>
      </c>
      <c r="Y172" s="138">
        <f t="shared" si="32"/>
        <v>0</v>
      </c>
      <c r="Z172" s="138">
        <v>0</v>
      </c>
      <c r="AA172" s="139">
        <f t="shared" si="33"/>
        <v>0</v>
      </c>
      <c r="AR172" s="13" t="s">
        <v>416</v>
      </c>
      <c r="AT172" s="13" t="s">
        <v>278</v>
      </c>
      <c r="AU172" s="13" t="s">
        <v>86</v>
      </c>
      <c r="AY172" s="13" t="s">
        <v>128</v>
      </c>
      <c r="BE172" s="140">
        <f t="shared" si="34"/>
        <v>0</v>
      </c>
      <c r="BF172" s="140">
        <f t="shared" si="35"/>
        <v>0</v>
      </c>
      <c r="BG172" s="140">
        <f t="shared" si="36"/>
        <v>0</v>
      </c>
      <c r="BH172" s="140">
        <f t="shared" si="37"/>
        <v>0</v>
      </c>
      <c r="BI172" s="140">
        <f t="shared" si="38"/>
        <v>0</v>
      </c>
      <c r="BJ172" s="13" t="s">
        <v>17</v>
      </c>
      <c r="BK172" s="140">
        <f t="shared" si="39"/>
        <v>0</v>
      </c>
      <c r="BL172" s="13" t="s">
        <v>385</v>
      </c>
      <c r="BM172" s="13" t="s">
        <v>535</v>
      </c>
    </row>
    <row r="173" spans="2:65" s="1" customFormat="1" ht="22.5" customHeight="1" x14ac:dyDescent="0.3">
      <c r="B173" s="131"/>
      <c r="C173" s="141" t="s">
        <v>310</v>
      </c>
      <c r="D173" s="141" t="s">
        <v>278</v>
      </c>
      <c r="E173" s="142" t="s">
        <v>536</v>
      </c>
      <c r="F173" s="213" t="s">
        <v>537</v>
      </c>
      <c r="G173" s="214"/>
      <c r="H173" s="214"/>
      <c r="I173" s="214"/>
      <c r="J173" s="143" t="s">
        <v>413</v>
      </c>
      <c r="K173" s="144">
        <v>15</v>
      </c>
      <c r="L173" s="215"/>
      <c r="M173" s="214"/>
      <c r="N173" s="215">
        <f t="shared" si="30"/>
        <v>0</v>
      </c>
      <c r="O173" s="211"/>
      <c r="P173" s="211"/>
      <c r="Q173" s="211"/>
      <c r="R173" s="136"/>
      <c r="T173" s="137" t="s">
        <v>3</v>
      </c>
      <c r="U173" s="36" t="s">
        <v>35</v>
      </c>
      <c r="V173" s="138">
        <v>0</v>
      </c>
      <c r="W173" s="138">
        <f t="shared" si="31"/>
        <v>0</v>
      </c>
      <c r="X173" s="138">
        <v>0</v>
      </c>
      <c r="Y173" s="138">
        <f t="shared" si="32"/>
        <v>0</v>
      </c>
      <c r="Z173" s="138">
        <v>0</v>
      </c>
      <c r="AA173" s="139">
        <f t="shared" si="33"/>
        <v>0</v>
      </c>
      <c r="AR173" s="13" t="s">
        <v>416</v>
      </c>
      <c r="AT173" s="13" t="s">
        <v>278</v>
      </c>
      <c r="AU173" s="13" t="s">
        <v>86</v>
      </c>
      <c r="AY173" s="13" t="s">
        <v>128</v>
      </c>
      <c r="BE173" s="140">
        <f t="shared" si="34"/>
        <v>0</v>
      </c>
      <c r="BF173" s="140">
        <f t="shared" si="35"/>
        <v>0</v>
      </c>
      <c r="BG173" s="140">
        <f t="shared" si="36"/>
        <v>0</v>
      </c>
      <c r="BH173" s="140">
        <f t="shared" si="37"/>
        <v>0</v>
      </c>
      <c r="BI173" s="140">
        <f t="shared" si="38"/>
        <v>0</v>
      </c>
      <c r="BJ173" s="13" t="s">
        <v>17</v>
      </c>
      <c r="BK173" s="140">
        <f t="shared" si="39"/>
        <v>0</v>
      </c>
      <c r="BL173" s="13" t="s">
        <v>385</v>
      </c>
      <c r="BM173" s="13" t="s">
        <v>538</v>
      </c>
    </row>
    <row r="174" spans="2:65" s="1" customFormat="1" ht="22.5" customHeight="1" x14ac:dyDescent="0.3">
      <c r="B174" s="131"/>
      <c r="C174" s="141" t="s">
        <v>314</v>
      </c>
      <c r="D174" s="141" t="s">
        <v>278</v>
      </c>
      <c r="E174" s="142" t="s">
        <v>539</v>
      </c>
      <c r="F174" s="213" t="s">
        <v>540</v>
      </c>
      <c r="G174" s="214"/>
      <c r="H174" s="214"/>
      <c r="I174" s="214"/>
      <c r="J174" s="143" t="s">
        <v>413</v>
      </c>
      <c r="K174" s="144">
        <v>9</v>
      </c>
      <c r="L174" s="215"/>
      <c r="M174" s="214"/>
      <c r="N174" s="215">
        <f t="shared" si="30"/>
        <v>0</v>
      </c>
      <c r="O174" s="211"/>
      <c r="P174" s="211"/>
      <c r="Q174" s="211"/>
      <c r="R174" s="136"/>
      <c r="T174" s="137" t="s">
        <v>3</v>
      </c>
      <c r="U174" s="36" t="s">
        <v>35</v>
      </c>
      <c r="V174" s="138">
        <v>0</v>
      </c>
      <c r="W174" s="138">
        <f t="shared" si="31"/>
        <v>0</v>
      </c>
      <c r="X174" s="138">
        <v>0</v>
      </c>
      <c r="Y174" s="138">
        <f t="shared" si="32"/>
        <v>0</v>
      </c>
      <c r="Z174" s="138">
        <v>0</v>
      </c>
      <c r="AA174" s="139">
        <f t="shared" si="33"/>
        <v>0</v>
      </c>
      <c r="AR174" s="13" t="s">
        <v>416</v>
      </c>
      <c r="AT174" s="13" t="s">
        <v>278</v>
      </c>
      <c r="AU174" s="13" t="s">
        <v>86</v>
      </c>
      <c r="AY174" s="13" t="s">
        <v>128</v>
      </c>
      <c r="BE174" s="140">
        <f t="shared" si="34"/>
        <v>0</v>
      </c>
      <c r="BF174" s="140">
        <f t="shared" si="35"/>
        <v>0</v>
      </c>
      <c r="BG174" s="140">
        <f t="shared" si="36"/>
        <v>0</v>
      </c>
      <c r="BH174" s="140">
        <f t="shared" si="37"/>
        <v>0</v>
      </c>
      <c r="BI174" s="140">
        <f t="shared" si="38"/>
        <v>0</v>
      </c>
      <c r="BJ174" s="13" t="s">
        <v>17</v>
      </c>
      <c r="BK174" s="140">
        <f t="shared" si="39"/>
        <v>0</v>
      </c>
      <c r="BL174" s="13" t="s">
        <v>385</v>
      </c>
      <c r="BM174" s="13" t="s">
        <v>541</v>
      </c>
    </row>
    <row r="175" spans="2:65" s="1" customFormat="1" ht="22.5" customHeight="1" x14ac:dyDescent="0.3">
      <c r="B175" s="131"/>
      <c r="C175" s="141" t="s">
        <v>318</v>
      </c>
      <c r="D175" s="141" t="s">
        <v>278</v>
      </c>
      <c r="E175" s="142" t="s">
        <v>536</v>
      </c>
      <c r="F175" s="213" t="s">
        <v>537</v>
      </c>
      <c r="G175" s="214"/>
      <c r="H175" s="214"/>
      <c r="I175" s="214"/>
      <c r="J175" s="143" t="s">
        <v>413</v>
      </c>
      <c r="K175" s="144">
        <v>9</v>
      </c>
      <c r="L175" s="215"/>
      <c r="M175" s="214"/>
      <c r="N175" s="215">
        <f t="shared" si="30"/>
        <v>0</v>
      </c>
      <c r="O175" s="211"/>
      <c r="P175" s="211"/>
      <c r="Q175" s="211"/>
      <c r="R175" s="136"/>
      <c r="T175" s="137" t="s">
        <v>3</v>
      </c>
      <c r="U175" s="36" t="s">
        <v>35</v>
      </c>
      <c r="V175" s="138">
        <v>0</v>
      </c>
      <c r="W175" s="138">
        <f t="shared" si="31"/>
        <v>0</v>
      </c>
      <c r="X175" s="138">
        <v>0</v>
      </c>
      <c r="Y175" s="138">
        <f t="shared" si="32"/>
        <v>0</v>
      </c>
      <c r="Z175" s="138">
        <v>0</v>
      </c>
      <c r="AA175" s="139">
        <f t="shared" si="33"/>
        <v>0</v>
      </c>
      <c r="AR175" s="13" t="s">
        <v>416</v>
      </c>
      <c r="AT175" s="13" t="s">
        <v>278</v>
      </c>
      <c r="AU175" s="13" t="s">
        <v>86</v>
      </c>
      <c r="AY175" s="13" t="s">
        <v>128</v>
      </c>
      <c r="BE175" s="140">
        <f t="shared" si="34"/>
        <v>0</v>
      </c>
      <c r="BF175" s="140">
        <f t="shared" si="35"/>
        <v>0</v>
      </c>
      <c r="BG175" s="140">
        <f t="shared" si="36"/>
        <v>0</v>
      </c>
      <c r="BH175" s="140">
        <f t="shared" si="37"/>
        <v>0</v>
      </c>
      <c r="BI175" s="140">
        <f t="shared" si="38"/>
        <v>0</v>
      </c>
      <c r="BJ175" s="13" t="s">
        <v>17</v>
      </c>
      <c r="BK175" s="140">
        <f t="shared" si="39"/>
        <v>0</v>
      </c>
      <c r="BL175" s="13" t="s">
        <v>385</v>
      </c>
      <c r="BM175" s="13" t="s">
        <v>542</v>
      </c>
    </row>
    <row r="176" spans="2:65" s="1" customFormat="1" ht="22.5" customHeight="1" x14ac:dyDescent="0.3">
      <c r="B176" s="131"/>
      <c r="C176" s="141" t="s">
        <v>322</v>
      </c>
      <c r="D176" s="141" t="s">
        <v>278</v>
      </c>
      <c r="E176" s="142" t="s">
        <v>543</v>
      </c>
      <c r="F176" s="213" t="s">
        <v>544</v>
      </c>
      <c r="G176" s="214"/>
      <c r="H176" s="214"/>
      <c r="I176" s="214"/>
      <c r="J176" s="143" t="s">
        <v>413</v>
      </c>
      <c r="K176" s="144">
        <v>4</v>
      </c>
      <c r="L176" s="215"/>
      <c r="M176" s="214"/>
      <c r="N176" s="215">
        <f t="shared" si="30"/>
        <v>0</v>
      </c>
      <c r="O176" s="211"/>
      <c r="P176" s="211"/>
      <c r="Q176" s="211"/>
      <c r="R176" s="136"/>
      <c r="T176" s="137" t="s">
        <v>3</v>
      </c>
      <c r="U176" s="36" t="s">
        <v>35</v>
      </c>
      <c r="V176" s="138">
        <v>0</v>
      </c>
      <c r="W176" s="138">
        <f t="shared" si="31"/>
        <v>0</v>
      </c>
      <c r="X176" s="138">
        <v>0</v>
      </c>
      <c r="Y176" s="138">
        <f t="shared" si="32"/>
        <v>0</v>
      </c>
      <c r="Z176" s="138">
        <v>0</v>
      </c>
      <c r="AA176" s="139">
        <f t="shared" si="33"/>
        <v>0</v>
      </c>
      <c r="AR176" s="13" t="s">
        <v>416</v>
      </c>
      <c r="AT176" s="13" t="s">
        <v>278</v>
      </c>
      <c r="AU176" s="13" t="s">
        <v>86</v>
      </c>
      <c r="AY176" s="13" t="s">
        <v>128</v>
      </c>
      <c r="BE176" s="140">
        <f t="shared" si="34"/>
        <v>0</v>
      </c>
      <c r="BF176" s="140">
        <f t="shared" si="35"/>
        <v>0</v>
      </c>
      <c r="BG176" s="140">
        <f t="shared" si="36"/>
        <v>0</v>
      </c>
      <c r="BH176" s="140">
        <f t="shared" si="37"/>
        <v>0</v>
      </c>
      <c r="BI176" s="140">
        <f t="shared" si="38"/>
        <v>0</v>
      </c>
      <c r="BJ176" s="13" t="s">
        <v>17</v>
      </c>
      <c r="BK176" s="140">
        <f t="shared" si="39"/>
        <v>0</v>
      </c>
      <c r="BL176" s="13" t="s">
        <v>385</v>
      </c>
      <c r="BM176" s="13" t="s">
        <v>545</v>
      </c>
    </row>
    <row r="177" spans="2:65" s="1" customFormat="1" ht="22.5" customHeight="1" x14ac:dyDescent="0.3">
      <c r="B177" s="131"/>
      <c r="C177" s="141" t="s">
        <v>326</v>
      </c>
      <c r="D177" s="141" t="s">
        <v>278</v>
      </c>
      <c r="E177" s="142" t="s">
        <v>536</v>
      </c>
      <c r="F177" s="213" t="s">
        <v>537</v>
      </c>
      <c r="G177" s="214"/>
      <c r="H177" s="214"/>
      <c r="I177" s="214"/>
      <c r="J177" s="143" t="s">
        <v>413</v>
      </c>
      <c r="K177" s="144">
        <v>4</v>
      </c>
      <c r="L177" s="215"/>
      <c r="M177" s="214"/>
      <c r="N177" s="215">
        <f t="shared" si="30"/>
        <v>0</v>
      </c>
      <c r="O177" s="211"/>
      <c r="P177" s="211"/>
      <c r="Q177" s="211"/>
      <c r="R177" s="136"/>
      <c r="T177" s="137" t="s">
        <v>3</v>
      </c>
      <c r="U177" s="145" t="s">
        <v>35</v>
      </c>
      <c r="V177" s="146">
        <v>0</v>
      </c>
      <c r="W177" s="146">
        <f t="shared" si="31"/>
        <v>0</v>
      </c>
      <c r="X177" s="146">
        <v>0</v>
      </c>
      <c r="Y177" s="146">
        <f t="shared" si="32"/>
        <v>0</v>
      </c>
      <c r="Z177" s="146">
        <v>0</v>
      </c>
      <c r="AA177" s="147">
        <f t="shared" si="33"/>
        <v>0</v>
      </c>
      <c r="AR177" s="13" t="s">
        <v>416</v>
      </c>
      <c r="AT177" s="13" t="s">
        <v>278</v>
      </c>
      <c r="AU177" s="13" t="s">
        <v>86</v>
      </c>
      <c r="AY177" s="13" t="s">
        <v>128</v>
      </c>
      <c r="BE177" s="140">
        <f t="shared" si="34"/>
        <v>0</v>
      </c>
      <c r="BF177" s="140">
        <f t="shared" si="35"/>
        <v>0</v>
      </c>
      <c r="BG177" s="140">
        <f t="shared" si="36"/>
        <v>0</v>
      </c>
      <c r="BH177" s="140">
        <f t="shared" si="37"/>
        <v>0</v>
      </c>
      <c r="BI177" s="140">
        <f t="shared" si="38"/>
        <v>0</v>
      </c>
      <c r="BJ177" s="13" t="s">
        <v>17</v>
      </c>
      <c r="BK177" s="140">
        <f t="shared" si="39"/>
        <v>0</v>
      </c>
      <c r="BL177" s="13" t="s">
        <v>385</v>
      </c>
      <c r="BM177" s="13" t="s">
        <v>546</v>
      </c>
    </row>
    <row r="178" spans="2:65" s="1" customFormat="1" ht="7.05" customHeight="1" x14ac:dyDescent="0.3"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3"/>
    </row>
  </sheetData>
  <mergeCells count="21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H1:K1"/>
    <mergeCell ref="S2:AC2"/>
    <mergeCell ref="F176:I176"/>
    <mergeCell ref="L176:M176"/>
    <mergeCell ref="N176:Q176"/>
    <mergeCell ref="F177:I177"/>
    <mergeCell ref="L177:M177"/>
    <mergeCell ref="N177:Q177"/>
    <mergeCell ref="N118:Q118"/>
    <mergeCell ref="N119:Q119"/>
    <mergeCell ref="N120:Q120"/>
    <mergeCell ref="N123:Q123"/>
    <mergeCell ref="N128:Q128"/>
    <mergeCell ref="N133:Q133"/>
    <mergeCell ref="N148:Q148"/>
    <mergeCell ref="N156:Q156"/>
    <mergeCell ref="N165:Q165"/>
    <mergeCell ref="N168:Q168"/>
    <mergeCell ref="F173:I173"/>
    <mergeCell ref="L173:M173"/>
    <mergeCell ref="N173:Q173"/>
    <mergeCell ref="F174:I174"/>
    <mergeCell ref="L174:M174"/>
    <mergeCell ref="N174:Q17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 01 - Stavební náklady</vt:lpstr>
      <vt:lpstr>SO 02 - Technologie hraze...</vt:lpstr>
      <vt:lpstr>'Rekapitulace stavby'!Názvy_tisku</vt:lpstr>
      <vt:lpstr>'SO 01 - Stavební náklady'!Názvy_tisku</vt:lpstr>
      <vt:lpstr>'SO 02 - Technologie hraze...'!Názvy_tisku</vt:lpstr>
      <vt:lpstr>'Rekapitulace stavby'!Oblast_tisku</vt:lpstr>
      <vt:lpstr>'SO 01 - Stavební náklady'!Oblast_tisku</vt:lpstr>
      <vt:lpstr>'SO 02 - Technologie hraze...'!Oblast_tisku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Smaha</dc:creator>
  <cp:lastModifiedBy>Jana Skálová</cp:lastModifiedBy>
  <dcterms:created xsi:type="dcterms:W3CDTF">2017-01-29T11:51:59Z</dcterms:created>
  <dcterms:modified xsi:type="dcterms:W3CDTF">2019-07-10T10:24:45Z</dcterms:modified>
</cp:coreProperties>
</file>