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Rekapitulace stavby" sheetId="1" r:id="rId1"/>
    <sheet name="SO 01 a - Stavební část -..." sheetId="2" r:id="rId2"/>
    <sheet name="SO 01 b - Stavební část -..." sheetId="3" r:id="rId3"/>
    <sheet name="01 - Elektroinstalace" sheetId="4" r:id="rId4"/>
    <sheet name="02 - Uzemnění" sheetId="5" r:id="rId5"/>
    <sheet name="03 - Přípojky" sheetId="6" r:id="rId6"/>
    <sheet name="04 - Aktivní hromosvod" sheetId="7" r:id="rId7"/>
    <sheet name="SO 01 d - C1 - ZTI - Rozv..." sheetId="8" r:id="rId8"/>
    <sheet name="SO 01 d - C2 - ZTI - Spla..." sheetId="9" r:id="rId9"/>
    <sheet name="PS 01 - Technologie hraze..." sheetId="10" r:id="rId10"/>
    <sheet name="PS 02 - Technologie napáj..." sheetId="11" r:id="rId11"/>
    <sheet name="PS 03 - Hydraulická brána" sheetId="12" r:id="rId12"/>
    <sheet name="PS 04 - Stáj - vyhrnovací..." sheetId="13" r:id="rId13"/>
    <sheet name="PS 05 - Technologie větrá..." sheetId="14" r:id="rId14"/>
    <sheet name="PS 06 - Stáj - gumové mat..." sheetId="15" r:id="rId15"/>
    <sheet name="PS 07 - Stáj - gumové rohože" sheetId="16" r:id="rId16"/>
    <sheet name="SO 03a - Přečerpávací jím..." sheetId="17" r:id="rId17"/>
    <sheet name="SO 03b - Přečerpávací jím..." sheetId="18" r:id="rId18"/>
    <sheet name="SO 03c - Elektroinstalace..." sheetId="19" r:id="rId19"/>
  </sheets>
  <definedNames>
    <definedName name="_xlnm._FilterDatabase" localSheetId="3" hidden="1">'01 - Elektroinstalace'!$C$126:$K$202</definedName>
    <definedName name="_xlnm._FilterDatabase" localSheetId="4" hidden="1">'02 - Uzemnění'!$C$125:$K$143</definedName>
    <definedName name="_xlnm._FilterDatabase" localSheetId="5" hidden="1">'03 - Přípojky'!$C$126:$K$168</definedName>
    <definedName name="_xlnm._FilterDatabase" localSheetId="6" hidden="1">'04 - Aktivní hromosvod'!$C$126:$K$157</definedName>
    <definedName name="_xlnm._FilterDatabase" localSheetId="9" hidden="1">'PS 01 - Technologie hraze...'!$C$131:$K$199</definedName>
    <definedName name="_xlnm._FilterDatabase" localSheetId="10" hidden="1">'PS 02 - Technologie napáj...'!$C$125:$K$130</definedName>
    <definedName name="_xlnm._FilterDatabase" localSheetId="11" hidden="1">'PS 03 - Hydraulická brána'!$C$124:$K$127</definedName>
    <definedName name="_xlnm._FilterDatabase" localSheetId="12" hidden="1">'PS 04 - Stáj - vyhrnovací...'!$C$125:$K$139</definedName>
    <definedName name="_xlnm._FilterDatabase" localSheetId="13" hidden="1">'PS 05 - Technologie větrá...'!$C$124:$K$143</definedName>
    <definedName name="_xlnm._FilterDatabase" localSheetId="14" hidden="1">'PS 06 - Stáj - gumové mat...'!$C$125:$K$132</definedName>
    <definedName name="_xlnm._FilterDatabase" localSheetId="15" hidden="1">'PS 07 - Stáj - gumové rohože'!$C$125:$K$131</definedName>
    <definedName name="_xlnm._FilterDatabase" localSheetId="1" hidden="1">'SO 01 a - Stavební část -...'!$C$137:$K$226</definedName>
    <definedName name="_xlnm._FilterDatabase" localSheetId="2" hidden="1">'SO 01 b - Stavební část -...'!$C$127:$K$141</definedName>
    <definedName name="_xlnm._FilterDatabase" localSheetId="7" hidden="1">'SO 01 d - C1 - ZTI - Rozv...'!$C$128:$K$161</definedName>
    <definedName name="_xlnm._FilterDatabase" localSheetId="8" hidden="1">'SO 01 d - C2 - ZTI - Spla...'!$C$130:$K$160</definedName>
    <definedName name="_xlnm._FilterDatabase" localSheetId="16" hidden="1">'SO 03a - Přečerpávací jím...'!$C$128:$K$161</definedName>
    <definedName name="_xlnm._FilterDatabase" localSheetId="17" hidden="1">'SO 03b - Přečerpávací jím...'!$C$128:$K$161</definedName>
    <definedName name="_xlnm._FilterDatabase" localSheetId="18" hidden="1">'SO 03c - Elektroinstalace...'!$C$121:$K$142</definedName>
    <definedName name="_xlnm.Print_Titles" localSheetId="3">'01 - Elektroinstalace'!$126:$126</definedName>
    <definedName name="_xlnm.Print_Titles" localSheetId="4">'02 - Uzemnění'!$125:$125</definedName>
    <definedName name="_xlnm.Print_Titles" localSheetId="5">'03 - Přípojky'!$126:$126</definedName>
    <definedName name="_xlnm.Print_Titles" localSheetId="6">'04 - Aktivní hromosvod'!$126:$126</definedName>
    <definedName name="_xlnm.Print_Titles" localSheetId="9">'PS 01 - Technologie hraze...'!$131:$131</definedName>
    <definedName name="_xlnm.Print_Titles" localSheetId="10">'PS 02 - Technologie napáj...'!$125:$125</definedName>
    <definedName name="_xlnm.Print_Titles" localSheetId="11">'PS 03 - Hydraulická brána'!$124:$124</definedName>
    <definedName name="_xlnm.Print_Titles" localSheetId="12">'PS 04 - Stáj - vyhrnovací...'!$125:$125</definedName>
    <definedName name="_xlnm.Print_Titles" localSheetId="13">'PS 05 - Technologie větrá...'!$124:$124</definedName>
    <definedName name="_xlnm.Print_Titles" localSheetId="14">'PS 06 - Stáj - gumové mat...'!$125:$125</definedName>
    <definedName name="_xlnm.Print_Titles" localSheetId="15">'PS 07 - Stáj - gumové rohože'!$125:$125</definedName>
    <definedName name="_xlnm.Print_Titles" localSheetId="0">'Rekapitulace stavby'!$92:$92</definedName>
    <definedName name="_xlnm.Print_Titles" localSheetId="1">'SO 01 a - Stavební část -...'!$137:$137</definedName>
    <definedName name="_xlnm.Print_Titles" localSheetId="2">'SO 01 b - Stavební část -...'!$127:$127</definedName>
    <definedName name="_xlnm.Print_Titles" localSheetId="7">'SO 01 d - C1 - ZTI - Rozv...'!$128:$128</definedName>
    <definedName name="_xlnm.Print_Titles" localSheetId="8">'SO 01 d - C2 - ZTI - Spla...'!$130:$130</definedName>
    <definedName name="_xlnm.Print_Titles" localSheetId="16">'SO 03a - Přečerpávací jím...'!$128:$128</definedName>
    <definedName name="_xlnm.Print_Titles" localSheetId="17">'SO 03b - Přečerpávací jím...'!$128:$128</definedName>
    <definedName name="_xlnm.Print_Titles" localSheetId="18">'SO 03c - Elektroinstalace...'!$121:$121</definedName>
    <definedName name="_xlnm.Print_Area" localSheetId="3">'01 - Elektroinstalace'!$C$4:$J$76,'01 - Elektroinstalace'!$C$110:$K$202</definedName>
    <definedName name="_xlnm.Print_Area" localSheetId="4">'02 - Uzemnění'!$C$4:$J$76,'02 - Uzemnění'!$C$109:$K$143</definedName>
    <definedName name="_xlnm.Print_Area" localSheetId="5">'03 - Přípojky'!$C$4:$J$76,'03 - Přípojky'!$C$110:$K$168</definedName>
    <definedName name="_xlnm.Print_Area" localSheetId="6">'04 - Aktivní hromosvod'!$C$4:$J$76,'04 - Aktivní hromosvod'!$C$110:$K$157</definedName>
    <definedName name="_xlnm.Print_Area" localSheetId="9">'PS 01 - Technologie hraze...'!$C$4:$J$76,'PS 01 - Technologie hraze...'!$C$115:$K$199</definedName>
    <definedName name="_xlnm.Print_Area" localSheetId="10">'PS 02 - Technologie napáj...'!$C$4:$J$76,'PS 02 - Technologie napáj...'!$C$109:$K$130</definedName>
    <definedName name="_xlnm.Print_Area" localSheetId="11">'PS 03 - Hydraulická brána'!$C$4:$J$76,'PS 03 - Hydraulická brána'!$C$108:$K$127</definedName>
    <definedName name="_xlnm.Print_Area" localSheetId="12">'PS 04 - Stáj - vyhrnovací...'!$C$4:$J$76,'PS 04 - Stáj - vyhrnovací...'!$C$109:$K$139</definedName>
    <definedName name="_xlnm.Print_Area" localSheetId="13">'PS 05 - Technologie větrá...'!$C$4:$J$76,'PS 05 - Technologie větrá...'!$C$108:$K$143</definedName>
    <definedName name="_xlnm.Print_Area" localSheetId="14">'PS 06 - Stáj - gumové mat...'!$C$4:$J$76,'PS 06 - Stáj - gumové mat...'!$C$109:$K$132</definedName>
    <definedName name="_xlnm.Print_Area" localSheetId="15">'PS 07 - Stáj - gumové rohože'!$C$4:$J$76,'PS 07 - Stáj - gumové rohože'!$C$109:$K$131</definedName>
    <definedName name="_xlnm.Print_Area" localSheetId="0">'Rekapitulace stavby'!$D$4:$AO$76,'Rekapitulace stavby'!$C$82:$AQ$119</definedName>
    <definedName name="_xlnm.Print_Area" localSheetId="1">'SO 01 a - Stavební část -...'!$C$4:$J$76,'SO 01 a - Stavební část -...'!$C$121:$K$226</definedName>
    <definedName name="_xlnm.Print_Area" localSheetId="2">'SO 01 b - Stavební část -...'!$C$4:$J$76,'SO 01 b - Stavební část -...'!$C$111:$K$141</definedName>
    <definedName name="_xlnm.Print_Area" localSheetId="7">'SO 01 d - C1 - ZTI - Rozv...'!$C$4:$J$76,'SO 01 d - C1 - ZTI - Rozv...'!$C$112:$K$161</definedName>
    <definedName name="_xlnm.Print_Area" localSheetId="8">'SO 01 d - C2 - ZTI - Spla...'!$C$4:$J$76,'SO 01 d - C2 - ZTI - Spla...'!$C$114:$K$160</definedName>
    <definedName name="_xlnm.Print_Area" localSheetId="16">'SO 03a - Přečerpávací jím...'!$C$4:$J$76,'SO 03a - Přečerpávací jím...'!$C$114:$K$161</definedName>
    <definedName name="_xlnm.Print_Area" localSheetId="17">'SO 03b - Přečerpávací jím...'!$C$4:$J$76,'SO 03b - Přečerpávací jím...'!$C$114:$K$161</definedName>
    <definedName name="_xlnm.Print_Area" localSheetId="18">'SO 03c - Elektroinstalace...'!$C$4:$J$76,'SO 03c - Elektroinstalace...'!$C$107:$K$142</definedName>
  </definedNames>
  <calcPr calcId="125725"/>
</workbook>
</file>

<file path=xl/calcChain.xml><?xml version="1.0" encoding="utf-8"?>
<calcChain xmlns="http://schemas.openxmlformats.org/spreadsheetml/2006/main">
  <c r="J39" i="19"/>
  <c r="J38"/>
  <c r="AY118" i="1"/>
  <c r="J37" i="19"/>
  <c r="AX118" i="1"/>
  <c r="BI142" i="19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F118"/>
  <c r="F116"/>
  <c r="E114"/>
  <c r="F93"/>
  <c r="F91"/>
  <c r="E89"/>
  <c r="J26"/>
  <c r="E26"/>
  <c r="J94" s="1"/>
  <c r="J25"/>
  <c r="J23"/>
  <c r="E23"/>
  <c r="J93"/>
  <c r="J22"/>
  <c r="J20"/>
  <c r="E20"/>
  <c r="F94" s="1"/>
  <c r="J19"/>
  <c r="J14"/>
  <c r="J116" s="1"/>
  <c r="E7"/>
  <c r="E110" s="1"/>
  <c r="J39" i="18"/>
  <c r="J38"/>
  <c r="AY117" i="1"/>
  <c r="J37" i="18"/>
  <c r="AX117" i="1"/>
  <c r="BI161" i="18"/>
  <c r="BH161"/>
  <c r="BG161"/>
  <c r="BF161"/>
  <c r="T161"/>
  <c r="T160"/>
  <c r="T159"/>
  <c r="R161"/>
  <c r="R160"/>
  <c r="R159"/>
  <c r="P161"/>
  <c r="P160"/>
  <c r="P159"/>
  <c r="BI158"/>
  <c r="BH158"/>
  <c r="BG158"/>
  <c r="BF158"/>
  <c r="T158"/>
  <c r="T157"/>
  <c r="R158"/>
  <c r="R157"/>
  <c r="P158"/>
  <c r="P157" s="1"/>
  <c r="BI156"/>
  <c r="BH156"/>
  <c r="BG156"/>
  <c r="BF156"/>
  <c r="T156"/>
  <c r="R156"/>
  <c r="P156"/>
  <c r="BI155"/>
  <c r="BH155"/>
  <c r="BG155"/>
  <c r="BF155"/>
  <c r="T155"/>
  <c r="R155"/>
  <c r="P155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F125"/>
  <c r="F123"/>
  <c r="E121"/>
  <c r="F93"/>
  <c r="F91"/>
  <c r="E89"/>
  <c r="J26"/>
  <c r="E26"/>
  <c r="J94" s="1"/>
  <c r="J25"/>
  <c r="J23"/>
  <c r="E23"/>
  <c r="J93" s="1"/>
  <c r="J22"/>
  <c r="J20"/>
  <c r="E20"/>
  <c r="F126" s="1"/>
  <c r="J19"/>
  <c r="J14"/>
  <c r="J123"/>
  <c r="E7"/>
  <c r="E117" s="1"/>
  <c r="J39" i="17"/>
  <c r="J38"/>
  <c r="AY116" i="1"/>
  <c r="J37" i="17"/>
  <c r="AX116" i="1" s="1"/>
  <c r="BI161" i="17"/>
  <c r="BH161"/>
  <c r="BG161"/>
  <c r="BF161"/>
  <c r="T161"/>
  <c r="T160" s="1"/>
  <c r="T159" s="1"/>
  <c r="R161"/>
  <c r="R160" s="1"/>
  <c r="R159" s="1"/>
  <c r="P161"/>
  <c r="P160" s="1"/>
  <c r="P159" s="1"/>
  <c r="BI158"/>
  <c r="BH158"/>
  <c r="BG158"/>
  <c r="BF158"/>
  <c r="T158"/>
  <c r="T157" s="1"/>
  <c r="R158"/>
  <c r="R157" s="1"/>
  <c r="P158"/>
  <c r="P157"/>
  <c r="BI156"/>
  <c r="BH156"/>
  <c r="BG156"/>
  <c r="BF156"/>
  <c r="T156"/>
  <c r="R156"/>
  <c r="P156"/>
  <c r="BI155"/>
  <c r="BH155"/>
  <c r="BG155"/>
  <c r="BF155"/>
  <c r="T155"/>
  <c r="R155"/>
  <c r="P155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F125"/>
  <c r="F123"/>
  <c r="E121"/>
  <c r="F93"/>
  <c r="F91"/>
  <c r="E89"/>
  <c r="J26"/>
  <c r="E26"/>
  <c r="J126"/>
  <c r="J25"/>
  <c r="J23"/>
  <c r="E23"/>
  <c r="J93" s="1"/>
  <c r="J22"/>
  <c r="J20"/>
  <c r="E20"/>
  <c r="F126" s="1"/>
  <c r="J19"/>
  <c r="J14"/>
  <c r="J91" s="1"/>
  <c r="E7"/>
  <c r="E117" s="1"/>
  <c r="J41" i="16"/>
  <c r="J40"/>
  <c r="AY114" i="1" s="1"/>
  <c r="J39" i="16"/>
  <c r="AX114" i="1"/>
  <c r="BI131" i="16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F122"/>
  <c r="F120"/>
  <c r="E118"/>
  <c r="F95"/>
  <c r="F93"/>
  <c r="E91"/>
  <c r="J28"/>
  <c r="E28"/>
  <c r="J96" s="1"/>
  <c r="J27"/>
  <c r="J25"/>
  <c r="E25"/>
  <c r="J122" s="1"/>
  <c r="J24"/>
  <c r="J22"/>
  <c r="E22"/>
  <c r="F123" s="1"/>
  <c r="J21"/>
  <c r="J16"/>
  <c r="J120" s="1"/>
  <c r="E7"/>
  <c r="E85" s="1"/>
  <c r="J41" i="15"/>
  <c r="J40"/>
  <c r="AY113" i="1" s="1"/>
  <c r="J39" i="15"/>
  <c r="AX113" i="1"/>
  <c r="BI132" i="15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F122"/>
  <c r="F120"/>
  <c r="E118"/>
  <c r="F95"/>
  <c r="F93"/>
  <c r="E91"/>
  <c r="J28"/>
  <c r="E28"/>
  <c r="J96" s="1"/>
  <c r="J27"/>
  <c r="J25"/>
  <c r="E25"/>
  <c r="J95"/>
  <c r="J24"/>
  <c r="J22"/>
  <c r="E22"/>
  <c r="F123"/>
  <c r="J21"/>
  <c r="J16"/>
  <c r="J93" s="1"/>
  <c r="E7"/>
  <c r="E112" s="1"/>
  <c r="J41" i="14"/>
  <c r="J40"/>
  <c r="AY112" i="1"/>
  <c r="J39" i="14"/>
  <c r="AX112" i="1" s="1"/>
  <c r="BI143" i="14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F121"/>
  <c r="F119"/>
  <c r="E117"/>
  <c r="F95"/>
  <c r="F93"/>
  <c r="E91"/>
  <c r="J28"/>
  <c r="E28"/>
  <c r="J96" s="1"/>
  <c r="J27"/>
  <c r="J25"/>
  <c r="E25"/>
  <c r="J95" s="1"/>
  <c r="J24"/>
  <c r="J22"/>
  <c r="E22"/>
  <c r="F122"/>
  <c r="J21"/>
  <c r="J16"/>
  <c r="J119" s="1"/>
  <c r="E7"/>
  <c r="E85" s="1"/>
  <c r="J41" i="13"/>
  <c r="J40"/>
  <c r="AY111" i="1" s="1"/>
  <c r="J39" i="13"/>
  <c r="AX111" i="1"/>
  <c r="BI139" i="13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F122"/>
  <c r="F120"/>
  <c r="E118"/>
  <c r="F95"/>
  <c r="F93"/>
  <c r="E91"/>
  <c r="J28"/>
  <c r="E28"/>
  <c r="J96"/>
  <c r="J27"/>
  <c r="J25"/>
  <c r="E25"/>
  <c r="J122"/>
  <c r="J24"/>
  <c r="J22"/>
  <c r="E22"/>
  <c r="F123" s="1"/>
  <c r="J21"/>
  <c r="J16"/>
  <c r="J93" s="1"/>
  <c r="E7"/>
  <c r="E112" s="1"/>
  <c r="J41" i="12"/>
  <c r="J40"/>
  <c r="AY110" i="1"/>
  <c r="J39" i="12"/>
  <c r="AX110" i="1"/>
  <c r="BI127" i="12"/>
  <c r="F41" s="1"/>
  <c r="BD110" i="1" s="1"/>
  <c r="BH127" i="12"/>
  <c r="BG127"/>
  <c r="BF127"/>
  <c r="T127"/>
  <c r="T126"/>
  <c r="T125"/>
  <c r="R127"/>
  <c r="R126"/>
  <c r="R125"/>
  <c r="P127"/>
  <c r="P126"/>
  <c r="P125"/>
  <c r="AU110" i="1" s="1"/>
  <c r="F121" i="12"/>
  <c r="F119"/>
  <c r="E117"/>
  <c r="F95"/>
  <c r="F93"/>
  <c r="E91"/>
  <c r="J28"/>
  <c r="E28"/>
  <c r="J96" s="1"/>
  <c r="J27"/>
  <c r="J25"/>
  <c r="E25"/>
  <c r="J95" s="1"/>
  <c r="J24"/>
  <c r="J22"/>
  <c r="E22"/>
  <c r="F96" s="1"/>
  <c r="J21"/>
  <c r="J16"/>
  <c r="J119" s="1"/>
  <c r="E7"/>
  <c r="E85" s="1"/>
  <c r="J41" i="11"/>
  <c r="J40"/>
  <c r="AY109" i="1"/>
  <c r="J39" i="11"/>
  <c r="AX109" i="1" s="1"/>
  <c r="BI130" i="11"/>
  <c r="BH130"/>
  <c r="BG130"/>
  <c r="BF130"/>
  <c r="T130"/>
  <c r="R130"/>
  <c r="P130"/>
  <c r="BI129"/>
  <c r="BH129"/>
  <c r="BG129"/>
  <c r="BF129"/>
  <c r="T129"/>
  <c r="R129"/>
  <c r="P129"/>
  <c r="F122"/>
  <c r="F120"/>
  <c r="E118"/>
  <c r="F95"/>
  <c r="F93"/>
  <c r="E91"/>
  <c r="J28"/>
  <c r="E28"/>
  <c r="J123"/>
  <c r="J27"/>
  <c r="J25"/>
  <c r="E25"/>
  <c r="J95" s="1"/>
  <c r="J24"/>
  <c r="J22"/>
  <c r="E22"/>
  <c r="F96" s="1"/>
  <c r="J21"/>
  <c r="J16"/>
  <c r="J120"/>
  <c r="E7"/>
  <c r="E85" s="1"/>
  <c r="J133" i="10"/>
  <c r="J101" s="1"/>
  <c r="J41"/>
  <c r="J40"/>
  <c r="AY108" i="1"/>
  <c r="J39" i="10"/>
  <c r="AX108" i="1" s="1"/>
  <c r="BI199" i="10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F128"/>
  <c r="F126"/>
  <c r="E124"/>
  <c r="F95"/>
  <c r="F93"/>
  <c r="E91"/>
  <c r="J28"/>
  <c r="E28"/>
  <c r="J129" s="1"/>
  <c r="J27"/>
  <c r="J25"/>
  <c r="E25"/>
  <c r="J95" s="1"/>
  <c r="J24"/>
  <c r="J22"/>
  <c r="E22"/>
  <c r="F129" s="1"/>
  <c r="J21"/>
  <c r="J16"/>
  <c r="J93"/>
  <c r="E7"/>
  <c r="E85"/>
  <c r="J41" i="9"/>
  <c r="J40"/>
  <c r="AY106" i="1"/>
  <c r="J39" i="9"/>
  <c r="AX106" i="1" s="1"/>
  <c r="BI160" i="9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5"/>
  <c r="BH155"/>
  <c r="BG155"/>
  <c r="BF155"/>
  <c r="T155"/>
  <c r="T154" s="1"/>
  <c r="R155"/>
  <c r="R154"/>
  <c r="P155"/>
  <c r="P154" s="1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2"/>
  <c r="BH142"/>
  <c r="BG142"/>
  <c r="BF142"/>
  <c r="T142"/>
  <c r="T141"/>
  <c r="R142"/>
  <c r="R141" s="1"/>
  <c r="P142"/>
  <c r="P141" s="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F127"/>
  <c r="F125"/>
  <c r="E123"/>
  <c r="F95"/>
  <c r="F93"/>
  <c r="E91"/>
  <c r="J28"/>
  <c r="E28"/>
  <c r="J128" s="1"/>
  <c r="J27"/>
  <c r="J25"/>
  <c r="E25"/>
  <c r="J127"/>
  <c r="J24"/>
  <c r="J22"/>
  <c r="E22"/>
  <c r="F128" s="1"/>
  <c r="J21"/>
  <c r="J16"/>
  <c r="J125" s="1"/>
  <c r="E7"/>
  <c r="E117" s="1"/>
  <c r="J41" i="8"/>
  <c r="J40"/>
  <c r="AY105" i="1"/>
  <c r="J39" i="8"/>
  <c r="AX105" i="1"/>
  <c r="BI161" i="8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0"/>
  <c r="BH140"/>
  <c r="BG140"/>
  <c r="BF140"/>
  <c r="T140"/>
  <c r="T139"/>
  <c r="R140"/>
  <c r="R139"/>
  <c r="P140"/>
  <c r="P139" s="1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F125"/>
  <c r="F123"/>
  <c r="E121"/>
  <c r="F95"/>
  <c r="F93"/>
  <c r="E91"/>
  <c r="J28"/>
  <c r="E28"/>
  <c r="J96"/>
  <c r="J27"/>
  <c r="J25"/>
  <c r="E25"/>
  <c r="J95"/>
  <c r="J24"/>
  <c r="J22"/>
  <c r="E22"/>
  <c r="F126" s="1"/>
  <c r="J21"/>
  <c r="J16"/>
  <c r="J93" s="1"/>
  <c r="E7"/>
  <c r="E85" s="1"/>
  <c r="J41" i="7"/>
  <c r="J40"/>
  <c r="AY103" i="1"/>
  <c r="J39" i="7"/>
  <c r="AX103" i="1"/>
  <c r="BI157" i="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F123"/>
  <c r="F121"/>
  <c r="E119"/>
  <c r="F95"/>
  <c r="F93"/>
  <c r="E91"/>
  <c r="J28"/>
  <c r="E28"/>
  <c r="J124"/>
  <c r="J27"/>
  <c r="J25"/>
  <c r="E25"/>
  <c r="J123"/>
  <c r="J24"/>
  <c r="J22"/>
  <c r="E22"/>
  <c r="F96" s="1"/>
  <c r="J21"/>
  <c r="J16"/>
  <c r="J93" s="1"/>
  <c r="E7"/>
  <c r="E85" s="1"/>
  <c r="J41" i="6"/>
  <c r="J40"/>
  <c r="AY102" i="1"/>
  <c r="J39" i="6"/>
  <c r="AX102" i="1"/>
  <c r="BI168" i="6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F123"/>
  <c r="F121"/>
  <c r="E119"/>
  <c r="F95"/>
  <c r="F93"/>
  <c r="E91"/>
  <c r="J28"/>
  <c r="E28"/>
  <c r="J124" s="1"/>
  <c r="J27"/>
  <c r="J25"/>
  <c r="E25"/>
  <c r="J95"/>
  <c r="J24"/>
  <c r="J22"/>
  <c r="E22"/>
  <c r="F124"/>
  <c r="J21"/>
  <c r="J16"/>
  <c r="J93" s="1"/>
  <c r="E7"/>
  <c r="E85"/>
  <c r="J41" i="5"/>
  <c r="J40"/>
  <c r="AY101" i="1"/>
  <c r="J39" i="5"/>
  <c r="AX101" i="1" s="1"/>
  <c r="BI143" i="5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F122"/>
  <c r="F120"/>
  <c r="E118"/>
  <c r="F95"/>
  <c r="F93"/>
  <c r="E91"/>
  <c r="J28"/>
  <c r="E28"/>
  <c r="J96" s="1"/>
  <c r="J27"/>
  <c r="J25"/>
  <c r="E25"/>
  <c r="J122" s="1"/>
  <c r="J24"/>
  <c r="J22"/>
  <c r="E22"/>
  <c r="F123" s="1"/>
  <c r="J21"/>
  <c r="J16"/>
  <c r="J120"/>
  <c r="E7"/>
  <c r="E112"/>
  <c r="J41" i="4"/>
  <c r="J40"/>
  <c r="AY100" i="1"/>
  <c r="J39" i="4"/>
  <c r="AX100" i="1" s="1"/>
  <c r="BI202" i="4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F123"/>
  <c r="F121"/>
  <c r="E119"/>
  <c r="F95"/>
  <c r="F93"/>
  <c r="E91"/>
  <c r="J28"/>
  <c r="E28"/>
  <c r="J96" s="1"/>
  <c r="J27"/>
  <c r="J25"/>
  <c r="E25"/>
  <c r="J95"/>
  <c r="J24"/>
  <c r="J22"/>
  <c r="E22"/>
  <c r="F124"/>
  <c r="J21"/>
  <c r="J16"/>
  <c r="J93" s="1"/>
  <c r="E7"/>
  <c r="E85" s="1"/>
  <c r="J41" i="3"/>
  <c r="J40"/>
  <c r="AY98" i="1"/>
  <c r="J39" i="3"/>
  <c r="AX98" i="1" s="1"/>
  <c r="BI141" i="3"/>
  <c r="BH141"/>
  <c r="BG141"/>
  <c r="BF141"/>
  <c r="T141"/>
  <c r="T140" s="1"/>
  <c r="R141"/>
  <c r="R140"/>
  <c r="P141"/>
  <c r="P140"/>
  <c r="BI139"/>
  <c r="BH139"/>
  <c r="BG139"/>
  <c r="BF139"/>
  <c r="T139"/>
  <c r="T138"/>
  <c r="R139"/>
  <c r="R138" s="1"/>
  <c r="P139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F124"/>
  <c r="F122"/>
  <c r="E120"/>
  <c r="F95"/>
  <c r="F93"/>
  <c r="E91"/>
  <c r="J28"/>
  <c r="E28"/>
  <c r="J96" s="1"/>
  <c r="J27"/>
  <c r="J25"/>
  <c r="E25"/>
  <c r="J95"/>
  <c r="J24"/>
  <c r="J22"/>
  <c r="E22"/>
  <c r="F125"/>
  <c r="J21"/>
  <c r="J16"/>
  <c r="J122" s="1"/>
  <c r="E7"/>
  <c r="E85"/>
  <c r="J41" i="2"/>
  <c r="J40"/>
  <c r="AY97" i="1"/>
  <c r="J39" i="2"/>
  <c r="AX97" i="1" s="1"/>
  <c r="BI226" i="2"/>
  <c r="BH226"/>
  <c r="BG226"/>
  <c r="BF226"/>
  <c r="T226"/>
  <c r="T225" s="1"/>
  <c r="R226"/>
  <c r="R225"/>
  <c r="P226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09"/>
  <c r="BH209"/>
  <c r="BG209"/>
  <c r="BF209"/>
  <c r="T209"/>
  <c r="T208"/>
  <c r="R209"/>
  <c r="R208" s="1"/>
  <c r="P209"/>
  <c r="P208"/>
  <c r="BI207"/>
  <c r="BH207"/>
  <c r="BG207"/>
  <c r="BF207"/>
  <c r="T207"/>
  <c r="R207"/>
  <c r="P207"/>
  <c r="BI206"/>
  <c r="BH206"/>
  <c r="BG206"/>
  <c r="BF206"/>
  <c r="T206"/>
  <c r="R206"/>
  <c r="P206"/>
  <c r="BI204"/>
  <c r="BH204"/>
  <c r="BG204"/>
  <c r="BF204"/>
  <c r="T204"/>
  <c r="R204"/>
  <c r="P204"/>
  <c r="BI203"/>
  <c r="BH203"/>
  <c r="BG203"/>
  <c r="BF203"/>
  <c r="T203"/>
  <c r="R203"/>
  <c r="P203"/>
  <c r="BI201"/>
  <c r="BH201"/>
  <c r="BG201"/>
  <c r="BF201"/>
  <c r="T201"/>
  <c r="T200" s="1"/>
  <c r="R201"/>
  <c r="R200"/>
  <c r="P201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F134"/>
  <c r="F132"/>
  <c r="E130"/>
  <c r="F95"/>
  <c r="F93"/>
  <c r="E91"/>
  <c r="J28"/>
  <c r="E28"/>
  <c r="J135" s="1"/>
  <c r="J27"/>
  <c r="J25"/>
  <c r="E25"/>
  <c r="J95" s="1"/>
  <c r="J24"/>
  <c r="J22"/>
  <c r="E22"/>
  <c r="F96"/>
  <c r="J21"/>
  <c r="J16"/>
  <c r="J132" s="1"/>
  <c r="E7"/>
  <c r="E85" s="1"/>
  <c r="L90" i="1"/>
  <c r="AM90"/>
  <c r="AM89"/>
  <c r="L89"/>
  <c r="AM87"/>
  <c r="L87"/>
  <c r="L85"/>
  <c r="L84"/>
  <c r="J139" i="19"/>
  <c r="BK138"/>
  <c r="BK137"/>
  <c r="BK135"/>
  <c r="BK133"/>
  <c r="BK132"/>
  <c r="J129"/>
  <c r="BK128"/>
  <c r="J125"/>
  <c r="J161" i="18"/>
  <c r="BK158"/>
  <c r="BK153"/>
  <c r="BK152"/>
  <c r="BK151"/>
  <c r="BK150"/>
  <c r="J143"/>
  <c r="J139"/>
  <c r="J133"/>
  <c r="J132"/>
  <c r="J158" i="17"/>
  <c r="BK156"/>
  <c r="J150"/>
  <c r="J143"/>
  <c r="BK142"/>
  <c r="J138"/>
  <c r="J137"/>
  <c r="BK134"/>
  <c r="BK131" i="16"/>
  <c r="J139" i="14"/>
  <c r="BK128"/>
  <c r="J137" i="13"/>
  <c r="J136"/>
  <c r="J132"/>
  <c r="J129"/>
  <c r="BK130" i="11"/>
  <c r="BK199" i="10"/>
  <c r="J198"/>
  <c r="BK195"/>
  <c r="J194"/>
  <c r="J190"/>
  <c r="J184"/>
  <c r="J183"/>
  <c r="BK182"/>
  <c r="BK180"/>
  <c r="J179"/>
  <c r="BK175"/>
  <c r="BK173"/>
  <c r="J171"/>
  <c r="J168"/>
  <c r="BK166"/>
  <c r="J162"/>
  <c r="J160"/>
  <c r="J159"/>
  <c r="BK158"/>
  <c r="BK156"/>
  <c r="BK150"/>
  <c r="BK147"/>
  <c r="J146"/>
  <c r="J144"/>
  <c r="J142"/>
  <c r="J138"/>
  <c r="BK137"/>
  <c r="J136"/>
  <c r="BK159" i="9"/>
  <c r="J153"/>
  <c r="BK150"/>
  <c r="BK146"/>
  <c r="BK145"/>
  <c r="BK142"/>
  <c r="J140"/>
  <c r="J136"/>
  <c r="BK161" i="8"/>
  <c r="J158"/>
  <c r="BK156"/>
  <c r="BK153"/>
  <c r="J148"/>
  <c r="BK146"/>
  <c r="BK145"/>
  <c r="BK143"/>
  <c r="BK140"/>
  <c r="J138"/>
  <c r="BK137"/>
  <c r="J135"/>
  <c r="J133"/>
  <c r="BK156" i="7"/>
  <c r="J155"/>
  <c r="BK154"/>
  <c r="J150"/>
  <c r="BK149"/>
  <c r="BK141"/>
  <c r="J140"/>
  <c r="J139"/>
  <c r="BK137"/>
  <c r="J131"/>
  <c r="J168" i="6"/>
  <c r="J167"/>
  <c r="BK159"/>
  <c r="BK157"/>
  <c r="BK156"/>
  <c r="J155"/>
  <c r="BK154"/>
  <c r="BK153"/>
  <c r="J152"/>
  <c r="J149"/>
  <c r="J148"/>
  <c r="J147"/>
  <c r="BK145"/>
  <c r="J138"/>
  <c r="BK137"/>
  <c r="BK136"/>
  <c r="J131"/>
  <c r="J143" i="5"/>
  <c r="J141"/>
  <c r="BK140"/>
  <c r="J135"/>
  <c r="BK132"/>
  <c r="BK130"/>
  <c r="J129"/>
  <c r="BK202" i="4"/>
  <c r="BK200"/>
  <c r="BK191"/>
  <c r="BK190"/>
  <c r="J189"/>
  <c r="BK186"/>
  <c r="J182"/>
  <c r="BK179"/>
  <c r="BK178"/>
  <c r="BK177"/>
  <c r="J176"/>
  <c r="J174"/>
  <c r="J172"/>
  <c r="J171"/>
  <c r="J170"/>
  <c r="BK167"/>
  <c r="J165"/>
  <c r="J164"/>
  <c r="BK163"/>
  <c r="BK162"/>
  <c r="J159"/>
  <c r="BK157"/>
  <c r="BK156"/>
  <c r="BK155"/>
  <c r="BK154"/>
  <c r="BK153"/>
  <c r="J152"/>
  <c r="J150"/>
  <c r="J149"/>
  <c r="BK147"/>
  <c r="J143"/>
  <c r="BK142"/>
  <c r="BK141"/>
  <c r="BK138"/>
  <c r="J137"/>
  <c r="BK135"/>
  <c r="J134"/>
  <c r="J135" i="3"/>
  <c r="J133"/>
  <c r="BK226" i="2"/>
  <c r="J224"/>
  <c r="BK223"/>
  <c r="BK218"/>
  <c r="J215"/>
  <c r="BK214"/>
  <c r="BK201"/>
  <c r="BK197"/>
  <c r="J196"/>
  <c r="J192"/>
  <c r="BK191"/>
  <c r="J190"/>
  <c r="BK188"/>
  <c r="J184"/>
  <c r="BK182"/>
  <c r="BK173"/>
  <c r="BK169"/>
  <c r="BK167"/>
  <c r="J164"/>
  <c r="BK153"/>
  <c r="J151"/>
  <c r="J149"/>
  <c r="J147"/>
  <c r="AS107" i="1"/>
  <c r="BK142" i="19"/>
  <c r="J142"/>
  <c r="BK141"/>
  <c r="J141"/>
  <c r="BK140"/>
  <c r="J140"/>
  <c r="BK139"/>
  <c r="J138"/>
  <c r="J137"/>
  <c r="BK136"/>
  <c r="J136"/>
  <c r="J135"/>
  <c r="BK134"/>
  <c r="J133"/>
  <c r="BK129"/>
  <c r="J128"/>
  <c r="J127"/>
  <c r="J155" i="18"/>
  <c r="J152"/>
  <c r="J147"/>
  <c r="BK143"/>
  <c r="J140"/>
  <c r="BK134"/>
  <c r="J161" i="17"/>
  <c r="J156"/>
  <c r="BK145"/>
  <c r="BK140"/>
  <c r="J139"/>
  <c r="BK137"/>
  <c r="BK133"/>
  <c r="J132"/>
  <c r="J131" i="16"/>
  <c r="BK130"/>
  <c r="BK132" i="15"/>
  <c r="J131"/>
  <c r="BK129"/>
  <c r="BK143" i="14"/>
  <c r="BK140"/>
  <c r="J138"/>
  <c r="J134"/>
  <c r="BK132"/>
  <c r="BK131"/>
  <c r="J129"/>
  <c r="BK135" i="13"/>
  <c r="J133"/>
  <c r="BK127" i="12"/>
  <c r="BK197" i="10"/>
  <c r="BK191"/>
  <c r="J187"/>
  <c r="J186"/>
  <c r="J185"/>
  <c r="BK181"/>
  <c r="J180"/>
  <c r="J174"/>
  <c r="J167"/>
  <c r="BK165"/>
  <c r="BK164"/>
  <c r="BK161"/>
  <c r="BK160"/>
  <c r="BK153"/>
  <c r="J150"/>
  <c r="BK148"/>
  <c r="BK145"/>
  <c r="BK142"/>
  <c r="J139"/>
  <c r="J137"/>
  <c r="J135"/>
  <c r="J134" i="19"/>
  <c r="BK130"/>
  <c r="J126"/>
  <c r="BK161" i="18"/>
  <c r="J158"/>
  <c r="J156"/>
  <c r="BK155"/>
  <c r="J148"/>
  <c r="BK147"/>
  <c r="J146"/>
  <c r="J136"/>
  <c r="J148" i="17"/>
  <c r="J147"/>
  <c r="BK146"/>
  <c r="BK132"/>
  <c r="J143" i="14"/>
  <c r="BK141"/>
  <c r="BK139"/>
  <c r="BK137"/>
  <c r="BK133"/>
  <c r="J132"/>
  <c r="J128"/>
  <c r="BK138" i="13"/>
  <c r="J135"/>
  <c r="J134"/>
  <c r="BK131"/>
  <c r="BK129"/>
  <c r="BK129" i="11"/>
  <c r="BK198" i="10"/>
  <c r="J197"/>
  <c r="BK189"/>
  <c r="BK186"/>
  <c r="J182"/>
  <c r="J176"/>
  <c r="BK170"/>
  <c r="BK167"/>
  <c r="J164"/>
  <c r="BK155"/>
  <c r="J145"/>
  <c r="J143"/>
  <c r="J140"/>
  <c r="BK158" i="9"/>
  <c r="BK153"/>
  <c r="J150"/>
  <c r="J147"/>
  <c r="BK144"/>
  <c r="BK139"/>
  <c r="J153" i="8"/>
  <c r="J152"/>
  <c r="BK150"/>
  <c r="BK149"/>
  <c r="BK147"/>
  <c r="J145"/>
  <c r="J144"/>
  <c r="BK138"/>
  <c r="BK155" i="7"/>
  <c r="BK153"/>
  <c r="BK152"/>
  <c r="J151"/>
  <c r="BK150"/>
  <c r="J148"/>
  <c r="BK143"/>
  <c r="BK140"/>
  <c r="J138"/>
  <c r="BK135"/>
  <c r="J134"/>
  <c r="J132"/>
  <c r="BK167" i="6"/>
  <c r="BK165"/>
  <c r="J164"/>
  <c r="J163"/>
  <c r="J161"/>
  <c r="J157"/>
  <c r="J154"/>
  <c r="BK152"/>
  <c r="J151"/>
  <c r="J146"/>
  <c r="BK144"/>
  <c r="BK141"/>
  <c r="BK140"/>
  <c r="BK139"/>
  <c r="J135"/>
  <c r="BK134"/>
  <c r="BK133"/>
  <c r="J132"/>
  <c r="J136" i="5"/>
  <c r="J134"/>
  <c r="BK133"/>
  <c r="J131"/>
  <c r="J202" i="4"/>
  <c r="BK201"/>
  <c r="J200"/>
  <c r="BK199"/>
  <c r="BK198"/>
  <c r="J196"/>
  <c r="J194"/>
  <c r="J192"/>
  <c r="J188"/>
  <c r="J186"/>
  <c r="BK185"/>
  <c r="BK183"/>
  <c r="BK182"/>
  <c r="BK181"/>
  <c r="BK180"/>
  <c r="J175"/>
  <c r="BK171"/>
  <c r="J166"/>
  <c r="BK165"/>
  <c r="J161"/>
  <c r="J160"/>
  <c r="BK159"/>
  <c r="J156"/>
  <c r="J155"/>
  <c r="BK152"/>
  <c r="J151"/>
  <c r="BK150"/>
  <c r="J145"/>
  <c r="BK139"/>
  <c r="J138"/>
  <c r="J136"/>
  <c r="BK132"/>
  <c r="BK137" i="3"/>
  <c r="BK135"/>
  <c r="J132"/>
  <c r="J130"/>
  <c r="BK224" i="2"/>
  <c r="BK222"/>
  <c r="BK220"/>
  <c r="BK215"/>
  <c r="J213"/>
  <c r="BK207"/>
  <c r="BK206"/>
  <c r="J204"/>
  <c r="BK199"/>
  <c r="BK198"/>
  <c r="J197"/>
  <c r="J194"/>
  <c r="BK192"/>
  <c r="J191"/>
  <c r="BK185"/>
  <c r="BK183"/>
  <c r="J176"/>
  <c r="J174"/>
  <c r="BK171"/>
  <c r="J170"/>
  <c r="J165"/>
  <c r="BK162"/>
  <c r="BK161"/>
  <c r="BK157"/>
  <c r="BK156"/>
  <c r="J155"/>
  <c r="J148"/>
  <c r="BK147"/>
  <c r="J145"/>
  <c r="J143"/>
  <c r="J142"/>
  <c r="J132" i="19"/>
  <c r="J131"/>
  <c r="J130"/>
  <c r="BK126"/>
  <c r="BK125"/>
  <c r="BK156" i="18"/>
  <c r="J153"/>
  <c r="J150"/>
  <c r="BK146"/>
  <c r="BK142"/>
  <c r="BK138"/>
  <c r="BK161" i="17"/>
  <c r="BK158"/>
  <c r="J155"/>
  <c r="J151"/>
  <c r="BK148"/>
  <c r="J146"/>
  <c r="J140"/>
  <c r="BK139"/>
  <c r="BK136"/>
  <c r="BK135"/>
  <c r="J134"/>
  <c r="J129" i="16"/>
  <c r="BK131" i="15"/>
  <c r="J130"/>
  <c r="J129"/>
  <c r="J141" i="14"/>
  <c r="J135"/>
  <c r="BK134"/>
  <c r="J130"/>
  <c r="J127"/>
  <c r="BK139" i="13"/>
  <c r="BK137"/>
  <c r="BK132"/>
  <c r="BK130"/>
  <c r="J130" i="11"/>
  <c r="J199" i="10"/>
  <c r="BK193"/>
  <c r="J189"/>
  <c r="BK188"/>
  <c r="BK187"/>
  <c r="BK179"/>
  <c r="J177"/>
  <c r="J173"/>
  <c r="BK163"/>
  <c r="BK154"/>
  <c r="J149"/>
  <c r="J147"/>
  <c r="BK146"/>
  <c r="BK144"/>
  <c r="J141"/>
  <c r="BK138"/>
  <c r="BK160" i="9"/>
  <c r="J155"/>
  <c r="J152"/>
  <c r="BK148"/>
  <c r="BK147"/>
  <c r="J142"/>
  <c r="BK138"/>
  <c r="J137"/>
  <c r="BK136"/>
  <c r="J135"/>
  <c r="BK134"/>
  <c r="J159" i="8"/>
  <c r="BK157"/>
  <c r="J149"/>
  <c r="BK144"/>
  <c r="BK134"/>
  <c r="J132"/>
  <c r="BK157" i="7"/>
  <c r="J154"/>
  <c r="BK144"/>
  <c r="BK142"/>
  <c r="BK138"/>
  <c r="J133"/>
  <c r="BK168" i="6"/>
  <c r="J166"/>
  <c r="J165"/>
  <c r="J162"/>
  <c r="BK158"/>
  <c r="BK151"/>
  <c r="J150"/>
  <c r="BK148"/>
  <c r="BK147"/>
  <c r="J136"/>
  <c r="J133"/>
  <c r="BK131"/>
  <c r="J130"/>
  <c r="BK141" i="5"/>
  <c r="J139"/>
  <c r="BK138"/>
  <c r="J133"/>
  <c r="J132"/>
  <c r="J201" i="4"/>
  <c r="BK196"/>
  <c r="J193"/>
  <c r="J187"/>
  <c r="BK184"/>
  <c r="J183"/>
  <c r="J181"/>
  <c r="J169"/>
  <c r="BK168"/>
  <c r="J163"/>
  <c r="BK161"/>
  <c r="BK158"/>
  <c r="J157"/>
  <c r="J154"/>
  <c r="BK151"/>
  <c r="J148"/>
  <c r="J144"/>
  <c r="BK136"/>
  <c r="BK133"/>
  <c r="J141" i="3"/>
  <c r="J137"/>
  <c r="BK136"/>
  <c r="BK133"/>
  <c r="BK132"/>
  <c r="BK131"/>
  <c r="BK130"/>
  <c r="J222" i="2"/>
  <c r="BK217"/>
  <c r="BK216"/>
  <c r="J214"/>
  <c r="BK209"/>
  <c r="J206"/>
  <c r="BK204"/>
  <c r="BK203"/>
  <c r="BK196"/>
  <c r="J193"/>
  <c r="BK190"/>
  <c r="J189"/>
  <c r="BK186"/>
  <c r="BK184"/>
  <c r="BK178"/>
  <c r="BK176"/>
  <c r="BK175"/>
  <c r="J172"/>
  <c r="J171"/>
  <c r="BK170"/>
  <c r="BK168"/>
  <c r="J166"/>
  <c r="BK163"/>
  <c r="BK159"/>
  <c r="BK158"/>
  <c r="BK155"/>
  <c r="J152"/>
  <c r="BK145"/>
  <c r="BK144"/>
  <c r="BK143"/>
  <c r="J141"/>
  <c r="BK131" i="19"/>
  <c r="J151" i="18"/>
  <c r="BK148"/>
  <c r="BK145"/>
  <c r="J142"/>
  <c r="J138"/>
  <c r="BK137"/>
  <c r="BK136"/>
  <c r="BK135"/>
  <c r="J134"/>
  <c r="BK132"/>
  <c r="BK155" i="17"/>
  <c r="BK153"/>
  <c r="BK152"/>
  <c r="BK151"/>
  <c r="BK147"/>
  <c r="J145"/>
  <c r="J142"/>
  <c r="BK138"/>
  <c r="J136"/>
  <c r="J135"/>
  <c r="J133"/>
  <c r="J130" i="16"/>
  <c r="BK129"/>
  <c r="J132" i="15"/>
  <c r="BK130"/>
  <c r="BK142" i="14"/>
  <c r="J140"/>
  <c r="BK136"/>
  <c r="J133"/>
  <c r="BK129"/>
  <c r="J139" i="13"/>
  <c r="BK136"/>
  <c r="J130"/>
  <c r="J127" i="12"/>
  <c r="J129" i="11"/>
  <c r="BK194" i="10"/>
  <c r="BK190"/>
  <c r="J188"/>
  <c r="BK184"/>
  <c r="BK176"/>
  <c r="J172"/>
  <c r="BK171"/>
  <c r="J166"/>
  <c r="J165"/>
  <c r="J158"/>
  <c r="J156"/>
  <c r="BK151"/>
  <c r="BK149"/>
  <c r="BK143"/>
  <c r="BK140"/>
  <c r="BK139"/>
  <c r="BK135"/>
  <c r="J159" i="9"/>
  <c r="J158"/>
  <c r="BK155"/>
  <c r="J151"/>
  <c r="BK149"/>
  <c r="J148"/>
  <c r="J146"/>
  <c r="J145"/>
  <c r="BK140"/>
  <c r="J139"/>
  <c r="BK137"/>
  <c r="J160" i="8"/>
  <c r="BK159"/>
  <c r="BK155"/>
  <c r="BK154"/>
  <c r="BK151"/>
  <c r="J146"/>
  <c r="J143"/>
  <c r="J140"/>
  <c r="J137"/>
  <c r="J136"/>
  <c r="BK133"/>
  <c r="BK132"/>
  <c r="J156" i="7"/>
  <c r="J153"/>
  <c r="BK148"/>
  <c r="BK146"/>
  <c r="BK145"/>
  <c r="J142"/>
  <c r="J141"/>
  <c r="BK139"/>
  <c r="J136"/>
  <c r="BK134"/>
  <c r="J130"/>
  <c r="BK166" i="6"/>
  <c r="BK164"/>
  <c r="BK155"/>
  <c r="J153"/>
  <c r="BK149"/>
  <c r="J145"/>
  <c r="BK143"/>
  <c r="BK142"/>
  <c r="J141"/>
  <c r="J139"/>
  <c r="J137"/>
  <c r="BK135"/>
  <c r="J134"/>
  <c r="BK132"/>
  <c r="BK130"/>
  <c r="BK142" i="5"/>
  <c r="BK139"/>
  <c r="J138"/>
  <c r="BK137"/>
  <c r="BK136"/>
  <c r="BK135"/>
  <c r="BK129"/>
  <c r="J199" i="4"/>
  <c r="J198"/>
  <c r="BK197"/>
  <c r="BK194"/>
  <c r="BK193"/>
  <c r="BK192"/>
  <c r="BK188"/>
  <c r="J185"/>
  <c r="J178"/>
  <c r="BK176"/>
  <c r="BK174"/>
  <c r="BK173"/>
  <c r="J158"/>
  <c r="J153"/>
  <c r="BK148"/>
  <c r="J146"/>
  <c r="BK144"/>
  <c r="BK143"/>
  <c r="J142"/>
  <c r="J140"/>
  <c r="BK137"/>
  <c r="BK134"/>
  <c r="J133"/>
  <c r="J132"/>
  <c r="BK131"/>
  <c r="BK130"/>
  <c r="BK139" i="3"/>
  <c r="J131"/>
  <c r="J220" i="2"/>
  <c r="BK219"/>
  <c r="J216"/>
  <c r="BK213"/>
  <c r="BK212"/>
  <c r="J209"/>
  <c r="J201"/>
  <c r="BK195"/>
  <c r="BK194"/>
  <c r="J185"/>
  <c r="J183"/>
  <c r="J182"/>
  <c r="J180"/>
  <c r="BK179"/>
  <c r="J178"/>
  <c r="J177"/>
  <c r="J175"/>
  <c r="J168"/>
  <c r="J167"/>
  <c r="BK166"/>
  <c r="J163"/>
  <c r="J162"/>
  <c r="J159"/>
  <c r="J157"/>
  <c r="BK152"/>
  <c r="BK151"/>
  <c r="BK150"/>
  <c r="BK149"/>
  <c r="BK148"/>
  <c r="BK146"/>
  <c r="J144"/>
  <c r="AS104" i="1"/>
  <c r="AS99"/>
  <c r="BK127" i="19"/>
  <c r="J145" i="18"/>
  <c r="BK140"/>
  <c r="BK139"/>
  <c r="J137"/>
  <c r="J135"/>
  <c r="BK133"/>
  <c r="J153" i="17"/>
  <c r="J152"/>
  <c r="BK150"/>
  <c r="BK143"/>
  <c r="J142" i="14"/>
  <c r="BK138"/>
  <c r="J137"/>
  <c r="J136"/>
  <c r="BK135"/>
  <c r="J131"/>
  <c r="BK130"/>
  <c r="BK127"/>
  <c r="J138" i="13"/>
  <c r="BK134"/>
  <c r="BK133"/>
  <c r="J131"/>
  <c r="J195" i="10"/>
  <c r="J193"/>
  <c r="J191"/>
  <c r="BK185"/>
  <c r="BK183"/>
  <c r="J181"/>
  <c r="BK177"/>
  <c r="J175"/>
  <c r="BK174"/>
  <c r="BK172"/>
  <c r="J170"/>
  <c r="BK168"/>
  <c r="J163"/>
  <c r="BK162"/>
  <c r="J161"/>
  <c r="BK159"/>
  <c r="J155"/>
  <c r="J154"/>
  <c r="J153"/>
  <c r="J151"/>
  <c r="J148"/>
  <c r="BK141"/>
  <c r="BK136"/>
  <c r="J160" i="9"/>
  <c r="BK152"/>
  <c r="BK151"/>
  <c r="J149"/>
  <c r="J144"/>
  <c r="J138"/>
  <c r="BK135"/>
  <c r="J134"/>
  <c r="J161" i="8"/>
  <c r="BK160"/>
  <c r="BK158"/>
  <c r="J157"/>
  <c r="J156"/>
  <c r="J155"/>
  <c r="J154"/>
  <c r="BK152"/>
  <c r="J151"/>
  <c r="J150"/>
  <c r="BK148"/>
  <c r="J147"/>
  <c r="BK136"/>
  <c r="BK135"/>
  <c r="J134"/>
  <c r="J157" i="7"/>
  <c r="J152"/>
  <c r="BK151"/>
  <c r="J149"/>
  <c r="J146"/>
  <c r="J145"/>
  <c r="J144"/>
  <c r="J143"/>
  <c r="J137"/>
  <c r="BK136"/>
  <c r="J135"/>
  <c r="BK133"/>
  <c r="BK132"/>
  <c r="BK131"/>
  <c r="BK130"/>
  <c r="BK163" i="6"/>
  <c r="BK162"/>
  <c r="BK161"/>
  <c r="J159"/>
  <c r="J158"/>
  <c r="J156"/>
  <c r="BK150"/>
  <c r="BK146"/>
  <c r="J144"/>
  <c r="J143"/>
  <c r="J142"/>
  <c r="J140"/>
  <c r="BK138"/>
  <c r="BK143" i="5"/>
  <c r="J142"/>
  <c r="J140"/>
  <c r="J137"/>
  <c r="BK134"/>
  <c r="BK131"/>
  <c r="J130"/>
  <c r="J197" i="4"/>
  <c r="J191"/>
  <c r="J190"/>
  <c r="BK189"/>
  <c r="BK187"/>
  <c r="J184"/>
  <c r="J180"/>
  <c r="J179"/>
  <c r="J177"/>
  <c r="BK175"/>
  <c r="J173"/>
  <c r="BK172"/>
  <c r="BK170"/>
  <c r="BK169"/>
  <c r="J168"/>
  <c r="J167"/>
  <c r="BK166"/>
  <c r="BK164"/>
  <c r="J162"/>
  <c r="BK160"/>
  <c r="BK149"/>
  <c r="J147"/>
  <c r="BK146"/>
  <c r="BK145"/>
  <c r="J141"/>
  <c r="BK140"/>
  <c r="J139"/>
  <c r="J135"/>
  <c r="J131"/>
  <c r="J130"/>
  <c r="BK141" i="3"/>
  <c r="J139"/>
  <c r="J136"/>
  <c r="J226" i="2"/>
  <c r="J223"/>
  <c r="J219"/>
  <c r="J218"/>
  <c r="J217"/>
  <c r="J212"/>
  <c r="J207"/>
  <c r="J203"/>
  <c r="J199"/>
  <c r="J198"/>
  <c r="J195"/>
  <c r="BK193"/>
  <c r="BK189"/>
  <c r="J188"/>
  <c r="J186"/>
  <c r="BK180"/>
  <c r="J179"/>
  <c r="BK177"/>
  <c r="BK174"/>
  <c r="J173"/>
  <c r="BK172"/>
  <c r="J169"/>
  <c r="BK165"/>
  <c r="BK164"/>
  <c r="J161"/>
  <c r="J158"/>
  <c r="J156"/>
  <c r="J153"/>
  <c r="J150"/>
  <c r="J146"/>
  <c r="BK142"/>
  <c r="BK141"/>
  <c r="AS115" i="1"/>
  <c r="F40" i="12"/>
  <c r="BC110" i="1" s="1"/>
  <c r="J38" i="12"/>
  <c r="AW110" i="1"/>
  <c r="F39" i="12"/>
  <c r="BB110" i="1" s="1"/>
  <c r="BK140" i="2" l="1"/>
  <c r="J140" s="1"/>
  <c r="J102" s="1"/>
  <c r="BK154"/>
  <c r="J154"/>
  <c r="J103" s="1"/>
  <c r="R160"/>
  <c r="R181"/>
  <c r="T187"/>
  <c r="T202"/>
  <c r="R211"/>
  <c r="R210" s="1"/>
  <c r="R221"/>
  <c r="BK129" i="3"/>
  <c r="J129"/>
  <c r="J101" s="1"/>
  <c r="T134"/>
  <c r="P129" i="4"/>
  <c r="R195"/>
  <c r="T128" i="5"/>
  <c r="T127"/>
  <c r="T126" s="1"/>
  <c r="T129" i="6"/>
  <c r="T129" i="7"/>
  <c r="BK131" i="8"/>
  <c r="P142"/>
  <c r="P141"/>
  <c r="BK133" i="9"/>
  <c r="J133"/>
  <c r="J102" s="1"/>
  <c r="T143"/>
  <c r="T132" s="1"/>
  <c r="P157"/>
  <c r="P156"/>
  <c r="BK152" i="10"/>
  <c r="J152"/>
  <c r="J103" s="1"/>
  <c r="R157"/>
  <c r="R178"/>
  <c r="T192"/>
  <c r="BK128" i="13"/>
  <c r="J128"/>
  <c r="J102" s="1"/>
  <c r="BK141" i="17"/>
  <c r="J141" s="1"/>
  <c r="J101" s="1"/>
  <c r="P144"/>
  <c r="R149"/>
  <c r="P140" i="2"/>
  <c r="BK160"/>
  <c r="J160" s="1"/>
  <c r="J104" s="1"/>
  <c r="BK181"/>
  <c r="J181"/>
  <c r="J105" s="1"/>
  <c r="BK187"/>
  <c r="J187" s="1"/>
  <c r="J106" s="1"/>
  <c r="P202"/>
  <c r="R205"/>
  <c r="T211"/>
  <c r="R129" i="3"/>
  <c r="BK134"/>
  <c r="J134"/>
  <c r="J102" s="1"/>
  <c r="T195" i="4"/>
  <c r="R129" i="6"/>
  <c r="T160"/>
  <c r="P129" i="7"/>
  <c r="R147"/>
  <c r="T131" i="8"/>
  <c r="T130"/>
  <c r="BK142"/>
  <c r="BK141"/>
  <c r="J141" s="1"/>
  <c r="J104" s="1"/>
  <c r="T133" i="9"/>
  <c r="T157"/>
  <c r="T156" s="1"/>
  <c r="P134" i="10"/>
  <c r="T157"/>
  <c r="R169"/>
  <c r="R192"/>
  <c r="T128" i="11"/>
  <c r="T127" s="1"/>
  <c r="T126" s="1"/>
  <c r="P128" i="13"/>
  <c r="P127"/>
  <c r="P126" s="1"/>
  <c r="AU111" i="1" s="1"/>
  <c r="BK126" i="14"/>
  <c r="J126"/>
  <c r="J101" s="1"/>
  <c r="P128" i="16"/>
  <c r="P127" s="1"/>
  <c r="P126" s="1"/>
  <c r="AU114" i="1" s="1"/>
  <c r="BK144" i="17"/>
  <c r="J144" s="1"/>
  <c r="J102" s="1"/>
  <c r="T149"/>
  <c r="R140" i="2"/>
  <c r="R139" s="1"/>
  <c r="R138" s="1"/>
  <c r="R154"/>
  <c r="T154"/>
  <c r="R187"/>
  <c r="R202"/>
  <c r="P205"/>
  <c r="P211"/>
  <c r="P210" s="1"/>
  <c r="P221"/>
  <c r="T129" i="3"/>
  <c r="T128"/>
  <c r="BK129" i="4"/>
  <c r="J129"/>
  <c r="J102" s="1"/>
  <c r="BK195"/>
  <c r="J195" s="1"/>
  <c r="J103" s="1"/>
  <c r="P128" i="5"/>
  <c r="P127"/>
  <c r="P126" s="1"/>
  <c r="AU101" i="1" s="1"/>
  <c r="P129" i="6"/>
  <c r="R160"/>
  <c r="R129" i="7"/>
  <c r="R128"/>
  <c r="R127" s="1"/>
  <c r="T147"/>
  <c r="R131" i="8"/>
  <c r="R130"/>
  <c r="R142"/>
  <c r="R141"/>
  <c r="R133" i="9"/>
  <c r="P143"/>
  <c r="BK157"/>
  <c r="J157"/>
  <c r="J107" s="1"/>
  <c r="R134" i="10"/>
  <c r="P157"/>
  <c r="T169"/>
  <c r="BK192"/>
  <c r="J192"/>
  <c r="J107" s="1"/>
  <c r="BK196"/>
  <c r="J196" s="1"/>
  <c r="J108" s="1"/>
  <c r="T128" i="13"/>
  <c r="T127"/>
  <c r="T126" s="1"/>
  <c r="P126" i="14"/>
  <c r="P125" s="1"/>
  <c r="AU112" i="1" s="1"/>
  <c r="BK128" i="15"/>
  <c r="BK127"/>
  <c r="J127" s="1"/>
  <c r="J101" s="1"/>
  <c r="R128" i="16"/>
  <c r="R127"/>
  <c r="R126" s="1"/>
  <c r="BK131" i="17"/>
  <c r="J131" s="1"/>
  <c r="J100" s="1"/>
  <c r="R144"/>
  <c r="P154"/>
  <c r="P131" i="18"/>
  <c r="BK141"/>
  <c r="J141" s="1"/>
  <c r="J101" s="1"/>
  <c r="R141"/>
  <c r="T144"/>
  <c r="T149"/>
  <c r="T154"/>
  <c r="T140" i="2"/>
  <c r="P160"/>
  <c r="P181"/>
  <c r="T181"/>
  <c r="BK202"/>
  <c r="J202"/>
  <c r="J108" s="1"/>
  <c r="BK205"/>
  <c r="J205" s="1"/>
  <c r="J109" s="1"/>
  <c r="BK211"/>
  <c r="J211"/>
  <c r="J112" s="1"/>
  <c r="BK221"/>
  <c r="J221" s="1"/>
  <c r="J113" s="1"/>
  <c r="R134" i="3"/>
  <c r="R129" i="4"/>
  <c r="R128" s="1"/>
  <c r="R127" s="1"/>
  <c r="P195"/>
  <c r="R128" i="5"/>
  <c r="R127" s="1"/>
  <c r="R126" s="1"/>
  <c r="BK160" i="6"/>
  <c r="J160"/>
  <c r="J103" s="1"/>
  <c r="BK147" i="7"/>
  <c r="J147" s="1"/>
  <c r="J103" s="1"/>
  <c r="BK143" i="9"/>
  <c r="J143"/>
  <c r="J104" s="1"/>
  <c r="R157"/>
  <c r="R156" s="1"/>
  <c r="T134" i="10"/>
  <c r="R152"/>
  <c r="BK169"/>
  <c r="J169" s="1"/>
  <c r="J105" s="1"/>
  <c r="P178"/>
  <c r="P196"/>
  <c r="BK128" i="11"/>
  <c r="BK127"/>
  <c r="BK126" s="1"/>
  <c r="J126" s="1"/>
  <c r="J34" s="1"/>
  <c r="AG109" i="1" s="1"/>
  <c r="R128" i="15"/>
  <c r="R127"/>
  <c r="R126" s="1"/>
  <c r="BK128" i="16"/>
  <c r="J128" s="1"/>
  <c r="J102" s="1"/>
  <c r="P131" i="17"/>
  <c r="P130"/>
  <c r="P129" s="1"/>
  <c r="AU116" i="1" s="1"/>
  <c r="P141" i="17"/>
  <c r="P149"/>
  <c r="T154"/>
  <c r="T131" i="18"/>
  <c r="P141"/>
  <c r="BK149"/>
  <c r="J149" s="1"/>
  <c r="J103" s="1"/>
  <c r="BK154"/>
  <c r="J154"/>
  <c r="J104" s="1"/>
  <c r="BK134" i="10"/>
  <c r="J134" s="1"/>
  <c r="J102" s="1"/>
  <c r="BK157"/>
  <c r="J157"/>
  <c r="J104" s="1"/>
  <c r="P169"/>
  <c r="T178"/>
  <c r="R196"/>
  <c r="P128" i="11"/>
  <c r="P127"/>
  <c r="P126" s="1"/>
  <c r="AU109" i="1" s="1"/>
  <c r="R128" i="13"/>
  <c r="R127"/>
  <c r="R126"/>
  <c r="R126" i="14"/>
  <c r="R125" s="1"/>
  <c r="T128" i="15"/>
  <c r="T127" s="1"/>
  <c r="T126" s="1"/>
  <c r="T131" i="17"/>
  <c r="T141"/>
  <c r="BK149"/>
  <c r="J149"/>
  <c r="J103" s="1"/>
  <c r="BK154"/>
  <c r="J154"/>
  <c r="J104"/>
  <c r="R131" i="18"/>
  <c r="BK144"/>
  <c r="J144" s="1"/>
  <c r="J102" s="1"/>
  <c r="R144"/>
  <c r="R149"/>
  <c r="R154"/>
  <c r="BK124" i="19"/>
  <c r="J124" s="1"/>
  <c r="J100" s="1"/>
  <c r="P124"/>
  <c r="P123"/>
  <c r="P122" s="1"/>
  <c r="AU118" i="1" s="1"/>
  <c r="R124" i="19"/>
  <c r="R123"/>
  <c r="R122"/>
  <c r="P154" i="2"/>
  <c r="T160"/>
  <c r="P187"/>
  <c r="T205"/>
  <c r="T221"/>
  <c r="P129" i="3"/>
  <c r="P134"/>
  <c r="P128" s="1"/>
  <c r="AU98" i="1" s="1"/>
  <c r="T129" i="4"/>
  <c r="T128"/>
  <c r="T127"/>
  <c r="BK128" i="5"/>
  <c r="J128" s="1"/>
  <c r="J102" s="1"/>
  <c r="BK129" i="6"/>
  <c r="J129"/>
  <c r="J102"/>
  <c r="P160"/>
  <c r="BK129" i="7"/>
  <c r="J129"/>
  <c r="J102" s="1"/>
  <c r="P147"/>
  <c r="P131" i="8"/>
  <c r="P130"/>
  <c r="P129" s="1"/>
  <c r="AU105" i="1" s="1"/>
  <c r="T142" i="8"/>
  <c r="T141"/>
  <c r="P133" i="9"/>
  <c r="P132"/>
  <c r="P131" s="1"/>
  <c r="AU106" i="1" s="1"/>
  <c r="R143" i="9"/>
  <c r="P152" i="10"/>
  <c r="T152"/>
  <c r="BK178"/>
  <c r="J178" s="1"/>
  <c r="J106" s="1"/>
  <c r="P192"/>
  <c r="T196"/>
  <c r="R128" i="11"/>
  <c r="R127"/>
  <c r="R126" s="1"/>
  <c r="T126" i="14"/>
  <c r="T125" s="1"/>
  <c r="P128" i="15"/>
  <c r="P127" s="1"/>
  <c r="P126" s="1"/>
  <c r="AU113" i="1" s="1"/>
  <c r="T128" i="16"/>
  <c r="T127" s="1"/>
  <c r="T126" s="1"/>
  <c r="R131" i="17"/>
  <c r="R141"/>
  <c r="T144"/>
  <c r="R154"/>
  <c r="BK131" i="18"/>
  <c r="J131"/>
  <c r="J100" s="1"/>
  <c r="T141"/>
  <c r="P144"/>
  <c r="P149"/>
  <c r="P154"/>
  <c r="T124" i="19"/>
  <c r="T123" s="1"/>
  <c r="T122" s="1"/>
  <c r="J93" i="2"/>
  <c r="J134"/>
  <c r="BE145"/>
  <c r="BE149"/>
  <c r="BE155"/>
  <c r="BE157"/>
  <c r="BE159"/>
  <c r="BE162"/>
  <c r="BE171"/>
  <c r="BE173"/>
  <c r="BE176"/>
  <c r="BE178"/>
  <c r="BE179"/>
  <c r="BE182"/>
  <c r="BE191"/>
  <c r="BE194"/>
  <c r="BE206"/>
  <c r="BE215"/>
  <c r="BE216"/>
  <c r="BE222"/>
  <c r="BE226"/>
  <c r="J93" i="3"/>
  <c r="J124"/>
  <c r="BE131"/>
  <c r="BK140"/>
  <c r="J140"/>
  <c r="J104" s="1"/>
  <c r="E113" i="4"/>
  <c r="J123"/>
  <c r="BE136"/>
  <c r="BE138"/>
  <c r="BE142"/>
  <c r="BE156"/>
  <c r="BE161"/>
  <c r="BE163"/>
  <c r="BE165"/>
  <c r="BE171"/>
  <c r="BE176"/>
  <c r="BE181"/>
  <c r="BE185"/>
  <c r="J93" i="5"/>
  <c r="F96"/>
  <c r="J123"/>
  <c r="BE133"/>
  <c r="BE136"/>
  <c r="BE139"/>
  <c r="BE141"/>
  <c r="F96" i="6"/>
  <c r="J123"/>
  <c r="BE133"/>
  <c r="BE139"/>
  <c r="BE141"/>
  <c r="BE142"/>
  <c r="BE155"/>
  <c r="BE157"/>
  <c r="BE165"/>
  <c r="J95" i="7"/>
  <c r="E113"/>
  <c r="F124"/>
  <c r="BE134"/>
  <c r="BE140"/>
  <c r="BE146"/>
  <c r="BE148"/>
  <c r="BE150"/>
  <c r="BE152"/>
  <c r="BE154"/>
  <c r="BE156"/>
  <c r="E115" i="8"/>
  <c r="J126"/>
  <c r="BE133"/>
  <c r="BE137"/>
  <c r="BE140"/>
  <c r="BE149"/>
  <c r="BE153"/>
  <c r="E85" i="9"/>
  <c r="F96"/>
  <c r="BE137"/>
  <c r="BE145"/>
  <c r="BE153"/>
  <c r="BE159"/>
  <c r="F96" i="10"/>
  <c r="J126"/>
  <c r="BE137"/>
  <c r="BE142"/>
  <c r="BE156"/>
  <c r="BE158"/>
  <c r="BE171"/>
  <c r="BE173"/>
  <c r="BE176"/>
  <c r="BE180"/>
  <c r="BE182"/>
  <c r="BE184"/>
  <c r="BE190"/>
  <c r="BE197"/>
  <c r="BE199"/>
  <c r="E112" i="11"/>
  <c r="F123"/>
  <c r="BE130"/>
  <c r="E111" i="12"/>
  <c r="E85" i="13"/>
  <c r="F96"/>
  <c r="BE132"/>
  <c r="BE137"/>
  <c r="J93" i="14"/>
  <c r="E111"/>
  <c r="J121"/>
  <c r="BE134"/>
  <c r="BE142" i="17"/>
  <c r="BE156"/>
  <c r="BE158"/>
  <c r="F94" i="18"/>
  <c r="J125"/>
  <c r="BE132"/>
  <c r="BE134"/>
  <c r="BE138"/>
  <c r="J91" i="19"/>
  <c r="J119"/>
  <c r="J96" i="2"/>
  <c r="F135"/>
  <c r="BE142"/>
  <c r="BE147"/>
  <c r="BE156"/>
  <c r="BE161"/>
  <c r="BE164"/>
  <c r="BE165"/>
  <c r="BE174"/>
  <c r="BE184"/>
  <c r="BE188"/>
  <c r="BE196"/>
  <c r="BE198"/>
  <c r="BE199"/>
  <c r="BE207"/>
  <c r="BE214"/>
  <c r="BE218"/>
  <c r="E114" i="3"/>
  <c r="J125"/>
  <c r="BE130"/>
  <c r="BE133"/>
  <c r="BE135"/>
  <c r="BE137"/>
  <c r="J121" i="4"/>
  <c r="J124"/>
  <c r="BE135"/>
  <c r="BE139"/>
  <c r="BE147"/>
  <c r="BE150"/>
  <c r="BE152"/>
  <c r="BE155"/>
  <c r="BE157"/>
  <c r="BE159"/>
  <c r="BE166"/>
  <c r="BE179"/>
  <c r="BE184"/>
  <c r="BE190"/>
  <c r="BE196"/>
  <c r="E85" i="5"/>
  <c r="BE132"/>
  <c r="BE134"/>
  <c r="E113" i="6"/>
  <c r="BE131"/>
  <c r="BE136"/>
  <c r="BE138"/>
  <c r="BE144"/>
  <c r="BE146"/>
  <c r="BE148"/>
  <c r="BE166"/>
  <c r="J121" i="7"/>
  <c r="BE131"/>
  <c r="BE135"/>
  <c r="BE144"/>
  <c r="BE151"/>
  <c r="BE155"/>
  <c r="J125" i="8"/>
  <c r="BE138"/>
  <c r="BE145"/>
  <c r="BE150"/>
  <c r="BE152"/>
  <c r="BE156"/>
  <c r="BE158"/>
  <c r="BE138" i="9"/>
  <c r="BE142"/>
  <c r="BE147"/>
  <c r="BE150"/>
  <c r="BK141"/>
  <c r="J141" s="1"/>
  <c r="J103" s="1"/>
  <c r="E118" i="10"/>
  <c r="J128"/>
  <c r="BE138"/>
  <c r="BE150"/>
  <c r="BE159"/>
  <c r="BE164"/>
  <c r="BE167"/>
  <c r="BE168"/>
  <c r="BE183"/>
  <c r="BE193"/>
  <c r="J120" i="13"/>
  <c r="J123"/>
  <c r="BE135"/>
  <c r="BE139"/>
  <c r="BE128" i="14"/>
  <c r="BE135"/>
  <c r="BE141"/>
  <c r="J120" i="15"/>
  <c r="J123"/>
  <c r="J93" i="16"/>
  <c r="E112"/>
  <c r="BE131"/>
  <c r="J94" i="17"/>
  <c r="J125"/>
  <c r="BE132"/>
  <c r="BE134"/>
  <c r="BE150"/>
  <c r="BE161"/>
  <c r="J91" i="18"/>
  <c r="BE143"/>
  <c r="BE146" i="2"/>
  <c r="BE148"/>
  <c r="BE151"/>
  <c r="BE192"/>
  <c r="BE197"/>
  <c r="BE213"/>
  <c r="BE219"/>
  <c r="F96" i="3"/>
  <c r="BE141"/>
  <c r="BK138"/>
  <c r="J138" s="1"/>
  <c r="J103" s="1"/>
  <c r="F96" i="4"/>
  <c r="BE132"/>
  <c r="BE143"/>
  <c r="BE149"/>
  <c r="BE153"/>
  <c r="BE160"/>
  <c r="BE162"/>
  <c r="BE164"/>
  <c r="BE167"/>
  <c r="BE177"/>
  <c r="BE182"/>
  <c r="BE186"/>
  <c r="BE194"/>
  <c r="BE198"/>
  <c r="BE130" i="5"/>
  <c r="BE135"/>
  <c r="BE140"/>
  <c r="J96" i="6"/>
  <c r="J121"/>
  <c r="BE132"/>
  <c r="BE137"/>
  <c r="BE145"/>
  <c r="BE152"/>
  <c r="BE164"/>
  <c r="BE167"/>
  <c r="BE139" i="7"/>
  <c r="BE149"/>
  <c r="BE153"/>
  <c r="BE157"/>
  <c r="F96" i="8"/>
  <c r="J123"/>
  <c r="BE146"/>
  <c r="BE148"/>
  <c r="BE157"/>
  <c r="BE159"/>
  <c r="BE160"/>
  <c r="J93" i="9"/>
  <c r="J95"/>
  <c r="J96"/>
  <c r="BE139"/>
  <c r="BE140"/>
  <c r="BE151"/>
  <c r="BE140" i="10"/>
  <c r="BE143"/>
  <c r="BE145"/>
  <c r="BE148"/>
  <c r="BE153"/>
  <c r="BE160"/>
  <c r="BE162"/>
  <c r="BE186"/>
  <c r="BE198"/>
  <c r="J93" i="11"/>
  <c r="J96"/>
  <c r="J122" i="12"/>
  <c r="BE127"/>
  <c r="BK126"/>
  <c r="J126" s="1"/>
  <c r="J101" s="1"/>
  <c r="BE129" i="13"/>
  <c r="BE131"/>
  <c r="BE136"/>
  <c r="BE138"/>
  <c r="BE129" i="14"/>
  <c r="BE133"/>
  <c r="BE137"/>
  <c r="F96" i="15"/>
  <c r="J122"/>
  <c r="F96" i="16"/>
  <c r="F94" i="17"/>
  <c r="J123"/>
  <c r="BE133"/>
  <c r="BE137"/>
  <c r="BE138"/>
  <c r="BK160"/>
  <c r="BK159" s="1"/>
  <c r="J159" s="1"/>
  <c r="J106" s="1"/>
  <c r="E85" i="18"/>
  <c r="BE137"/>
  <c r="BE145"/>
  <c r="BE151"/>
  <c r="BE158"/>
  <c r="J118" i="19"/>
  <c r="BE129"/>
  <c r="BE130"/>
  <c r="E124" i="2"/>
  <c r="BE144"/>
  <c r="BE153"/>
  <c r="BE167"/>
  <c r="BE168"/>
  <c r="BE169"/>
  <c r="BE175"/>
  <c r="BE177"/>
  <c r="BE180"/>
  <c r="BE189"/>
  <c r="BE190"/>
  <c r="BE193"/>
  <c r="BE195"/>
  <c r="BE201"/>
  <c r="BE203"/>
  <c r="BE209"/>
  <c r="BE212"/>
  <c r="BE223"/>
  <c r="BE224"/>
  <c r="BK208"/>
  <c r="J208"/>
  <c r="J110" s="1"/>
  <c r="BK225"/>
  <c r="J225" s="1"/>
  <c r="J114" s="1"/>
  <c r="BE136" i="3"/>
  <c r="BE139"/>
  <c r="BE130" i="4"/>
  <c r="BE134"/>
  <c r="BE137"/>
  <c r="BE140"/>
  <c r="BE141"/>
  <c r="BE144"/>
  <c r="BE145"/>
  <c r="BE148"/>
  <c r="BE154"/>
  <c r="BE168"/>
  <c r="BE170"/>
  <c r="BE172"/>
  <c r="BE174"/>
  <c r="BE178"/>
  <c r="BE187"/>
  <c r="BE189"/>
  <c r="BE191"/>
  <c r="BE193"/>
  <c r="BE197"/>
  <c r="BE200"/>
  <c r="BE202"/>
  <c r="J95" i="5"/>
  <c r="BE129"/>
  <c r="BE137"/>
  <c r="BE142"/>
  <c r="BE143" i="6"/>
  <c r="BE147"/>
  <c r="BE149"/>
  <c r="BE150"/>
  <c r="BE153"/>
  <c r="BE154"/>
  <c r="BE156"/>
  <c r="BE159"/>
  <c r="BE162"/>
  <c r="BE163"/>
  <c r="J96" i="7"/>
  <c r="BE133"/>
  <c r="BE137"/>
  <c r="BE141"/>
  <c r="BE142"/>
  <c r="BE135" i="8"/>
  <c r="BE136"/>
  <c r="BE143"/>
  <c r="BE151"/>
  <c r="BE154"/>
  <c r="BE155"/>
  <c r="BE134" i="9"/>
  <c r="BE136"/>
  <c r="BE146"/>
  <c r="BE155"/>
  <c r="BK154"/>
  <c r="J154"/>
  <c r="J105" s="1"/>
  <c r="BE146" i="10"/>
  <c r="BE154"/>
  <c r="BE161"/>
  <c r="BE163"/>
  <c r="BE166"/>
  <c r="BE185"/>
  <c r="BE187"/>
  <c r="BE188"/>
  <c r="BE191"/>
  <c r="BE194"/>
  <c r="BE195"/>
  <c r="J122" i="11"/>
  <c r="J93" i="12"/>
  <c r="F122"/>
  <c r="J95" i="13"/>
  <c r="BE130"/>
  <c r="BE133"/>
  <c r="F96" i="14"/>
  <c r="J122"/>
  <c r="BE127"/>
  <c r="BE131"/>
  <c r="BE136"/>
  <c r="BE140"/>
  <c r="BE142"/>
  <c r="E85" i="15"/>
  <c r="BE129"/>
  <c r="BE131"/>
  <c r="BE132"/>
  <c r="J95" i="16"/>
  <c r="J123"/>
  <c r="BE129"/>
  <c r="BE135" i="17"/>
  <c r="BE139"/>
  <c r="BE145"/>
  <c r="BE135" i="18"/>
  <c r="BE142"/>
  <c r="BE148"/>
  <c r="BE150"/>
  <c r="BE152"/>
  <c r="BK157"/>
  <c r="J157"/>
  <c r="J105" s="1"/>
  <c r="E85" i="19"/>
  <c r="F119"/>
  <c r="BE127"/>
  <c r="BE128"/>
  <c r="BE131"/>
  <c r="BE133"/>
  <c r="BE136" i="10"/>
  <c r="BE139"/>
  <c r="BE141"/>
  <c r="BE144"/>
  <c r="BE147"/>
  <c r="BE149"/>
  <c r="BE151"/>
  <c r="BE175"/>
  <c r="BE179"/>
  <c r="J121" i="12"/>
  <c r="BE134" i="13"/>
  <c r="BE130" i="14"/>
  <c r="BE139"/>
  <c r="BE130" i="15"/>
  <c r="BE143" i="17"/>
  <c r="BE146"/>
  <c r="BE151"/>
  <c r="BE153"/>
  <c r="BE155"/>
  <c r="BK157"/>
  <c r="J157"/>
  <c r="J105" s="1"/>
  <c r="J126" i="18"/>
  <c r="BE133"/>
  <c r="BE136"/>
  <c r="BE139"/>
  <c r="BE146"/>
  <c r="BE153"/>
  <c r="BE155"/>
  <c r="BK160"/>
  <c r="J160"/>
  <c r="J107" s="1"/>
  <c r="BE125" i="19"/>
  <c r="BE126"/>
  <c r="BE132"/>
  <c r="BE134"/>
  <c r="BE138"/>
  <c r="BE141"/>
  <c r="BE142"/>
  <c r="BE141" i="2"/>
  <c r="BE143"/>
  <c r="BE150"/>
  <c r="BE152"/>
  <c r="BE158"/>
  <c r="BE163"/>
  <c r="BE166"/>
  <c r="BE170"/>
  <c r="BE172"/>
  <c r="BE183"/>
  <c r="BE185"/>
  <c r="BE186"/>
  <c r="BE204"/>
  <c r="BE217"/>
  <c r="BE220"/>
  <c r="BK200"/>
  <c r="J200" s="1"/>
  <c r="J107" s="1"/>
  <c r="BE132" i="3"/>
  <c r="BE131" i="4"/>
  <c r="BE133"/>
  <c r="BE146"/>
  <c r="BE151"/>
  <c r="BE158"/>
  <c r="BE169"/>
  <c r="BE173"/>
  <c r="BE175"/>
  <c r="BE180"/>
  <c r="BE183"/>
  <c r="BE188"/>
  <c r="BE192"/>
  <c r="BE199"/>
  <c r="BE201"/>
  <c r="BE131" i="5"/>
  <c r="BE138"/>
  <c r="BE143"/>
  <c r="BE130" i="6"/>
  <c r="BE134"/>
  <c r="BE135"/>
  <c r="BE140"/>
  <c r="BE151"/>
  <c r="BE158"/>
  <c r="BE161"/>
  <c r="BE168"/>
  <c r="BE130" i="7"/>
  <c r="BE132"/>
  <c r="BE136"/>
  <c r="BE138"/>
  <c r="BE143"/>
  <c r="BE145"/>
  <c r="BE132" i="8"/>
  <c r="BE134"/>
  <c r="BE144"/>
  <c r="BE147"/>
  <c r="BE161"/>
  <c r="BK139"/>
  <c r="J139" s="1"/>
  <c r="J103" s="1"/>
  <c r="BE135" i="9"/>
  <c r="BE144"/>
  <c r="BE148"/>
  <c r="BE149"/>
  <c r="BE152"/>
  <c r="BE158"/>
  <c r="BE160"/>
  <c r="J96" i="10"/>
  <c r="BE135"/>
  <c r="BE155"/>
  <c r="BE165"/>
  <c r="BE170"/>
  <c r="BE172"/>
  <c r="BE174"/>
  <c r="BE177"/>
  <c r="BE181"/>
  <c r="BE189"/>
  <c r="BE129" i="11"/>
  <c r="BE132" i="14"/>
  <c r="BE138"/>
  <c r="BE143"/>
  <c r="BE130" i="16"/>
  <c r="E85" i="17"/>
  <c r="BE136"/>
  <c r="BE140"/>
  <c r="BE147"/>
  <c r="BE148"/>
  <c r="BE152"/>
  <c r="BE140" i="18"/>
  <c r="BE147"/>
  <c r="BE156"/>
  <c r="BE161"/>
  <c r="BE135" i="19"/>
  <c r="BE136"/>
  <c r="BE137"/>
  <c r="BE139"/>
  <c r="BE140"/>
  <c r="F38" i="2"/>
  <c r="BA97" i="1" s="1"/>
  <c r="F39" i="8"/>
  <c r="BB105" i="1" s="1"/>
  <c r="F40" i="2"/>
  <c r="BC97" i="1" s="1"/>
  <c r="F41" i="8"/>
  <c r="BD105" i="1" s="1"/>
  <c r="F40" i="16"/>
  <c r="BC114" i="1" s="1"/>
  <c r="J36" i="17"/>
  <c r="AW116" i="1" s="1"/>
  <c r="F40" i="3"/>
  <c r="BC98" i="1" s="1"/>
  <c r="F38" i="9"/>
  <c r="BA106" i="1" s="1"/>
  <c r="F39" i="14"/>
  <c r="BB112" i="1" s="1"/>
  <c r="F36" i="18"/>
  <c r="BA117" i="1" s="1"/>
  <c r="F39" i="4"/>
  <c r="BB100" i="1" s="1"/>
  <c r="F41" i="14"/>
  <c r="BD112" i="1" s="1"/>
  <c r="F38" i="17"/>
  <c r="BC116" i="1" s="1"/>
  <c r="F38" i="10"/>
  <c r="BA108" i="1" s="1"/>
  <c r="F38" i="11"/>
  <c r="BA109" i="1" s="1"/>
  <c r="F40" i="14"/>
  <c r="BC112" i="1" s="1"/>
  <c r="F37" i="18"/>
  <c r="BB117" i="1" s="1"/>
  <c r="F39" i="9"/>
  <c r="BB106" i="1" s="1"/>
  <c r="J36" i="18"/>
  <c r="AW117" i="1" s="1"/>
  <c r="F38" i="12"/>
  <c r="BA110" i="1" s="1"/>
  <c r="AS96"/>
  <c r="AS95" s="1"/>
  <c r="AS94" s="1"/>
  <c r="F39" i="7"/>
  <c r="BB103" i="1"/>
  <c r="F41" i="7"/>
  <c r="BD103" i="1"/>
  <c r="F40" i="9"/>
  <c r="BC106" i="1"/>
  <c r="F41" i="15"/>
  <c r="BD113" i="1"/>
  <c r="F38" i="4"/>
  <c r="BA100" i="1" s="1"/>
  <c r="F40" i="6"/>
  <c r="BC102" i="1"/>
  <c r="F40" i="8"/>
  <c r="BC105" i="1"/>
  <c r="F39" i="13"/>
  <c r="BB111" i="1"/>
  <c r="F39" i="18"/>
  <c r="BD117" i="1"/>
  <c r="F41" i="10"/>
  <c r="BD108" i="1"/>
  <c r="F36" i="19"/>
  <c r="BA118" i="1"/>
  <c r="F38" i="5"/>
  <c r="BA101" i="1"/>
  <c r="F38" i="14"/>
  <c r="BA112" i="1"/>
  <c r="J38" i="9"/>
  <c r="AW106" i="1"/>
  <c r="F41" i="4"/>
  <c r="BD100" i="1"/>
  <c r="F41" i="9"/>
  <c r="BD106" i="1"/>
  <c r="F38" i="18"/>
  <c r="BC117" i="1"/>
  <c r="F41" i="13"/>
  <c r="BD111" i="1"/>
  <c r="F37" i="19"/>
  <c r="BB118" i="1"/>
  <c r="F39" i="2"/>
  <c r="BB97" i="1"/>
  <c r="J38" i="8"/>
  <c r="AW105" i="1"/>
  <c r="F38" i="15"/>
  <c r="BA113" i="1"/>
  <c r="F39" i="17"/>
  <c r="BD116" i="1"/>
  <c r="F41" i="3"/>
  <c r="BD98" i="1"/>
  <c r="F41" i="6"/>
  <c r="BD102" i="1"/>
  <c r="J38" i="11"/>
  <c r="AW109" i="1"/>
  <c r="J38" i="3"/>
  <c r="AW98" i="1"/>
  <c r="F38" i="8"/>
  <c r="BA105" i="1"/>
  <c r="F39" i="10"/>
  <c r="BB108" i="1"/>
  <c r="F41" i="5"/>
  <c r="BD101" i="1"/>
  <c r="J38" i="10"/>
  <c r="AW108" i="1"/>
  <c r="J38" i="5"/>
  <c r="AW101" i="1"/>
  <c r="F38" i="7"/>
  <c r="BA103" i="1"/>
  <c r="F38" i="13"/>
  <c r="BA111" i="1"/>
  <c r="F39" i="16"/>
  <c r="BB114" i="1"/>
  <c r="F38" i="19"/>
  <c r="BC118" i="1"/>
  <c r="F36" i="17"/>
  <c r="BA116" i="1"/>
  <c r="J36" i="19"/>
  <c r="AW118" i="1"/>
  <c r="F40" i="4"/>
  <c r="BC100" i="1"/>
  <c r="F40" i="10"/>
  <c r="BC108" i="1"/>
  <c r="J38" i="4"/>
  <c r="AW100" i="1" s="1"/>
  <c r="F40" i="13"/>
  <c r="BC111" i="1"/>
  <c r="F40" i="5"/>
  <c r="BC101" i="1"/>
  <c r="J38" i="14"/>
  <c r="AW112" i="1"/>
  <c r="F41" i="2"/>
  <c r="BD97" i="1"/>
  <c r="J38" i="7"/>
  <c r="AW103" i="1"/>
  <c r="F39" i="15"/>
  <c r="BB113" i="1"/>
  <c r="F38" i="16"/>
  <c r="BA114" i="1"/>
  <c r="F39" i="19"/>
  <c r="BD118" i="1"/>
  <c r="F39" i="3"/>
  <c r="BB98" i="1"/>
  <c r="J38" i="6"/>
  <c r="AW102" i="1"/>
  <c r="F38" i="3"/>
  <c r="BA98" i="1"/>
  <c r="F40" i="7"/>
  <c r="BC103" i="1"/>
  <c r="F37" i="12"/>
  <c r="AZ110" i="1"/>
  <c r="F39" i="5"/>
  <c r="BB101" i="1"/>
  <c r="F37" i="17"/>
  <c r="BB116" i="1"/>
  <c r="F39" i="6"/>
  <c r="BB102" i="1"/>
  <c r="F41" i="11"/>
  <c r="BD109" i="1"/>
  <c r="F40" i="11"/>
  <c r="BC109" i="1"/>
  <c r="J38" i="2"/>
  <c r="AW97" i="1"/>
  <c r="F39" i="11"/>
  <c r="BB109" i="1"/>
  <c r="J38" i="15"/>
  <c r="AW113" i="1"/>
  <c r="F40" i="15"/>
  <c r="BC113" i="1"/>
  <c r="J38" i="16"/>
  <c r="AW114" i="1"/>
  <c r="F38" i="6"/>
  <c r="BA102" i="1"/>
  <c r="J38" i="13"/>
  <c r="AW111" i="1"/>
  <c r="F41" i="16"/>
  <c r="BD114" i="1"/>
  <c r="T131" i="9" l="1"/>
  <c r="R130" i="17"/>
  <c r="R129"/>
  <c r="T129" i="8"/>
  <c r="T210" i="2"/>
  <c r="T138" s="1"/>
  <c r="T128" i="7"/>
  <c r="T127" s="1"/>
  <c r="T130" i="17"/>
  <c r="T129"/>
  <c r="T132" i="10"/>
  <c r="P130" i="18"/>
  <c r="P129"/>
  <c r="AU117" i="1" s="1"/>
  <c r="AU115" s="1"/>
  <c r="R132" i="10"/>
  <c r="R132" i="9"/>
  <c r="R131"/>
  <c r="P128" i="7"/>
  <c r="P127"/>
  <c r="AU103" i="1" s="1"/>
  <c r="R128" i="3"/>
  <c r="R130" i="18"/>
  <c r="R129"/>
  <c r="T130"/>
  <c r="T129"/>
  <c r="T139" i="2"/>
  <c r="R128" i="6"/>
  <c r="R127"/>
  <c r="P139" i="2"/>
  <c r="P138"/>
  <c r="AU97" i="1" s="1"/>
  <c r="BK130" i="8"/>
  <c r="BK129"/>
  <c r="J129"/>
  <c r="J34" s="1"/>
  <c r="AG105" i="1" s="1"/>
  <c r="R129" i="8"/>
  <c r="P128" i="6"/>
  <c r="P127" s="1"/>
  <c r="AU102" i="1" s="1"/>
  <c r="P128" i="4"/>
  <c r="P127"/>
  <c r="AU100" i="1" s="1"/>
  <c r="P132" i="10"/>
  <c r="AU108" i="1" s="1"/>
  <c r="AU107" s="1"/>
  <c r="T128" i="6"/>
  <c r="T127"/>
  <c r="J131" i="8"/>
  <c r="J102" s="1"/>
  <c r="BK132" i="10"/>
  <c r="J132" s="1"/>
  <c r="J34" s="1"/>
  <c r="AG108" i="1" s="1"/>
  <c r="J127" i="11"/>
  <c r="J101"/>
  <c r="J128"/>
  <c r="J102" s="1"/>
  <c r="BK130" i="17"/>
  <c r="J130" s="1"/>
  <c r="J99" s="1"/>
  <c r="J160"/>
  <c r="J107"/>
  <c r="BK210" i="2"/>
  <c r="J210"/>
  <c r="J111" s="1"/>
  <c r="BK128" i="4"/>
  <c r="J128" s="1"/>
  <c r="J101" s="1"/>
  <c r="BK127" i="5"/>
  <c r="J127"/>
  <c r="J101" s="1"/>
  <c r="J142" i="8"/>
  <c r="J105"/>
  <c r="J100" i="11"/>
  <c r="BK126" i="15"/>
  <c r="J126"/>
  <c r="J34" s="1"/>
  <c r="AG113" i="1" s="1"/>
  <c r="J128" i="15"/>
  <c r="J102"/>
  <c r="BK139" i="2"/>
  <c r="BK138"/>
  <c r="J138" s="1"/>
  <c r="J100" s="1"/>
  <c r="BK128" i="3"/>
  <c r="J128"/>
  <c r="J100"/>
  <c r="BK125" i="12"/>
  <c r="J125" s="1"/>
  <c r="J100" s="1"/>
  <c r="BK127" i="16"/>
  <c r="J127"/>
  <c r="J101"/>
  <c r="BK130" i="18"/>
  <c r="J130" s="1"/>
  <c r="J99" s="1"/>
  <c r="BK128" i="6"/>
  <c r="J128"/>
  <c r="J101"/>
  <c r="BK128" i="7"/>
  <c r="BK127" s="1"/>
  <c r="J127" s="1"/>
  <c r="J34" s="1"/>
  <c r="AG103" i="1" s="1"/>
  <c r="BK132" i="9"/>
  <c r="J132"/>
  <c r="J101"/>
  <c r="BK156"/>
  <c r="J156" s="1"/>
  <c r="J106" s="1"/>
  <c r="BK127" i="13"/>
  <c r="BK126"/>
  <c r="J126"/>
  <c r="BK125" i="14"/>
  <c r="J125" s="1"/>
  <c r="J100" s="1"/>
  <c r="BK159" i="18"/>
  <c r="J159"/>
  <c r="J106"/>
  <c r="BK123" i="19"/>
  <c r="J123" s="1"/>
  <c r="J99" s="1"/>
  <c r="J37" i="12"/>
  <c r="AV110" i="1" s="1"/>
  <c r="AT110" s="1"/>
  <c r="BD99"/>
  <c r="F37" i="4"/>
  <c r="AZ100" i="1"/>
  <c r="F37" i="5"/>
  <c r="AZ101" i="1" s="1"/>
  <c r="F37" i="10"/>
  <c r="AZ108" i="1" s="1"/>
  <c r="F37" i="11"/>
  <c r="AZ109" i="1"/>
  <c r="F37" i="16"/>
  <c r="AZ114" i="1" s="1"/>
  <c r="BD104"/>
  <c r="J37" i="5"/>
  <c r="AV101" i="1"/>
  <c r="AT101"/>
  <c r="BB107"/>
  <c r="AX107" s="1"/>
  <c r="F35" i="17"/>
  <c r="AZ116" i="1" s="1"/>
  <c r="J37" i="14"/>
  <c r="AV112" i="1"/>
  <c r="AT112" s="1"/>
  <c r="F35" i="19"/>
  <c r="AZ118" i="1"/>
  <c r="J37" i="11"/>
  <c r="AV109" i="1"/>
  <c r="AT109"/>
  <c r="BB104"/>
  <c r="AX104" s="1"/>
  <c r="F37" i="8"/>
  <c r="AZ105" i="1"/>
  <c r="BB99"/>
  <c r="AX99" s="1"/>
  <c r="BD115"/>
  <c r="F37" i="2"/>
  <c r="AZ97" i="1"/>
  <c r="BA115"/>
  <c r="AW115" s="1"/>
  <c r="J35" i="17"/>
  <c r="AV116" i="1"/>
  <c r="AT116" s="1"/>
  <c r="F37" i="13"/>
  <c r="AZ111" i="1"/>
  <c r="F35" i="18"/>
  <c r="AZ117" i="1" s="1"/>
  <c r="BC99"/>
  <c r="AY99" s="1"/>
  <c r="F37" i="7"/>
  <c r="AZ103" i="1"/>
  <c r="BB115"/>
  <c r="AX115" s="1"/>
  <c r="J34" i="13"/>
  <c r="AG111" i="1" s="1"/>
  <c r="AU104"/>
  <c r="J37" i="6"/>
  <c r="AV102" i="1"/>
  <c r="AT102"/>
  <c r="BC107"/>
  <c r="AY107" s="1"/>
  <c r="J37" i="4"/>
  <c r="AV100" i="1" s="1"/>
  <c r="AT100" s="1"/>
  <c r="J37" i="7"/>
  <c r="AV103" i="1"/>
  <c r="AT103" s="1"/>
  <c r="J37" i="15"/>
  <c r="AV113" i="1" s="1"/>
  <c r="AT113" s="1"/>
  <c r="BA104"/>
  <c r="AW104" s="1"/>
  <c r="J37" i="2"/>
  <c r="AV97" i="1"/>
  <c r="AT97" s="1"/>
  <c r="BC104"/>
  <c r="AY104"/>
  <c r="J37" i="9"/>
  <c r="AV106" i="1" s="1"/>
  <c r="AT106" s="1"/>
  <c r="J35" i="18"/>
  <c r="AV117" i="1"/>
  <c r="AT117"/>
  <c r="F37" i="3"/>
  <c r="AZ98" i="1" s="1"/>
  <c r="J37" i="16"/>
  <c r="AV114" i="1" s="1"/>
  <c r="AT114" s="1"/>
  <c r="BA107"/>
  <c r="AW107"/>
  <c r="BA99"/>
  <c r="AW99" s="1"/>
  <c r="J37" i="3"/>
  <c r="AV98" i="1"/>
  <c r="AT98"/>
  <c r="J37" i="10"/>
  <c r="AV108" i="1"/>
  <c r="AT108" s="1"/>
  <c r="F37" i="6"/>
  <c r="AZ102" i="1"/>
  <c r="F37" i="9"/>
  <c r="AZ106" i="1" s="1"/>
  <c r="J37" i="13"/>
  <c r="AV111" i="1" s="1"/>
  <c r="AT111" s="1"/>
  <c r="BD107"/>
  <c r="J37" i="8"/>
  <c r="AV105" i="1" s="1"/>
  <c r="AT105" s="1"/>
  <c r="BC115"/>
  <c r="AY115"/>
  <c r="F37" i="14"/>
  <c r="AZ112" i="1"/>
  <c r="F37" i="15"/>
  <c r="AZ113" i="1"/>
  <c r="J35" i="19"/>
  <c r="AV118" i="1"/>
  <c r="AT118" s="1"/>
  <c r="J43" i="8" l="1"/>
  <c r="J43" i="10"/>
  <c r="J43" i="7"/>
  <c r="J43" i="15"/>
  <c r="J43" i="13"/>
  <c r="BK127" i="6"/>
  <c r="J127" s="1"/>
  <c r="J100" s="1"/>
  <c r="J128" i="7"/>
  <c r="J101"/>
  <c r="J100" i="8"/>
  <c r="BK131" i="9"/>
  <c r="J131" s="1"/>
  <c r="J100" s="1"/>
  <c r="J43" i="11"/>
  <c r="BK129" i="17"/>
  <c r="J129"/>
  <c r="J98" s="1"/>
  <c r="J139" i="2"/>
  <c r="J101"/>
  <c r="BK127" i="4"/>
  <c r="J127" s="1"/>
  <c r="J34" s="1"/>
  <c r="AG100" i="1" s="1"/>
  <c r="AN100" s="1"/>
  <c r="BK126" i="5"/>
  <c r="J126" s="1"/>
  <c r="J100" s="1"/>
  <c r="J130" i="8"/>
  <c r="J101"/>
  <c r="BK126" i="16"/>
  <c r="J126"/>
  <c r="J34" s="1"/>
  <c r="AG114" i="1" s="1"/>
  <c r="AN114" s="1"/>
  <c r="J100" i="7"/>
  <c r="J100" i="13"/>
  <c r="J127"/>
  <c r="J101"/>
  <c r="J100" i="15"/>
  <c r="BK129" i="18"/>
  <c r="J129" s="1"/>
  <c r="J32" s="1"/>
  <c r="AG117" i="1" s="1"/>
  <c r="AN117" s="1"/>
  <c r="J100" i="10"/>
  <c r="BK122" i="19"/>
  <c r="J122"/>
  <c r="J98"/>
  <c r="BA96" i="1"/>
  <c r="AW96" s="1"/>
  <c r="BC96"/>
  <c r="AY96" s="1"/>
  <c r="AN109"/>
  <c r="BB96"/>
  <c r="BB95" s="1"/>
  <c r="AX95" s="1"/>
  <c r="BD96"/>
  <c r="BD95"/>
  <c r="BD94" s="1"/>
  <c r="W33" s="1"/>
  <c r="AN113"/>
  <c r="AN103"/>
  <c r="AN108"/>
  <c r="AN105"/>
  <c r="AN111"/>
  <c r="AZ99"/>
  <c r="AV99" s="1"/>
  <c r="AT99" s="1"/>
  <c r="AZ115"/>
  <c r="AV115" s="1"/>
  <c r="AT115" s="1"/>
  <c r="AU99"/>
  <c r="J34" i="12"/>
  <c r="AG110" i="1"/>
  <c r="AN110"/>
  <c r="J34" i="3"/>
  <c r="AG98" i="1" s="1"/>
  <c r="AN98" s="1"/>
  <c r="AZ104"/>
  <c r="AV104" s="1"/>
  <c r="AT104" s="1"/>
  <c r="AZ107"/>
  <c r="AV107" s="1"/>
  <c r="AT107" s="1"/>
  <c r="J34" i="2"/>
  <c r="AG97" i="1"/>
  <c r="J34" i="14"/>
  <c r="AG112" i="1"/>
  <c r="AN112"/>
  <c r="J43" i="2" l="1"/>
  <c r="J41" i="18"/>
  <c r="J43" i="3"/>
  <c r="J43" i="4"/>
  <c r="J100"/>
  <c r="J43" i="12"/>
  <c r="J100" i="16"/>
  <c r="J43" i="14"/>
  <c r="AN97" i="1"/>
  <c r="J43" i="16"/>
  <c r="J98" i="18"/>
  <c r="AZ96" i="1"/>
  <c r="AV96" s="1"/>
  <c r="AT96" s="1"/>
  <c r="AU96"/>
  <c r="AU95" s="1"/>
  <c r="AU94" s="1"/>
  <c r="J32" i="17"/>
  <c r="AG116" i="1" s="1"/>
  <c r="AN116" s="1"/>
  <c r="AX96"/>
  <c r="J34" i="6"/>
  <c r="AG102" i="1"/>
  <c r="AN102" s="1"/>
  <c r="J32" i="19"/>
  <c r="AG118" i="1"/>
  <c r="AN118"/>
  <c r="AG107"/>
  <c r="AN107"/>
  <c r="J34" i="5"/>
  <c r="AG101" i="1" s="1"/>
  <c r="AN101" s="1"/>
  <c r="BA95"/>
  <c r="BA94"/>
  <c r="AW94" s="1"/>
  <c r="AK30" s="1"/>
  <c r="J34" i="9"/>
  <c r="AG106" i="1"/>
  <c r="AN106"/>
  <c r="BC95"/>
  <c r="AY95"/>
  <c r="BB94"/>
  <c r="W31" s="1"/>
  <c r="J43" i="6" l="1"/>
  <c r="J41" i="17"/>
  <c r="J43" i="9"/>
  <c r="J41" i="19"/>
  <c r="J43" i="5"/>
  <c r="AG99" i="1"/>
  <c r="AN99" s="1"/>
  <c r="AG115"/>
  <c r="AN115" s="1"/>
  <c r="AW95"/>
  <c r="AZ95"/>
  <c r="AZ94"/>
  <c r="W29" s="1"/>
  <c r="W30"/>
  <c r="AX94"/>
  <c r="AG104"/>
  <c r="AN104"/>
  <c r="BC94"/>
  <c r="W32" s="1"/>
  <c r="AG96" l="1"/>
  <c r="AG95" s="1"/>
  <c r="AG94" s="1"/>
  <c r="AK26" s="1"/>
  <c r="AY94"/>
  <c r="AV94"/>
  <c r="AK29" s="1"/>
  <c r="AV95"/>
  <c r="AT95"/>
  <c r="AK35" l="1"/>
  <c r="AN96"/>
  <c r="AN95"/>
  <c r="AT94"/>
  <c r="AN94" l="1"/>
</calcChain>
</file>

<file path=xl/sharedStrings.xml><?xml version="1.0" encoding="utf-8"?>
<sst xmlns="http://schemas.openxmlformats.org/spreadsheetml/2006/main" count="9196" uniqueCount="1514">
  <si>
    <t>Export Komplet</t>
  </si>
  <si>
    <t/>
  </si>
  <si>
    <t>2.0</t>
  </si>
  <si>
    <t>ZAMOK</t>
  </si>
  <si>
    <t>False</t>
  </si>
  <si>
    <t>{1a97157e-9b14-44a3-8665-ecf758376775}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</si>
  <si>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</si>
  <si>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</si>
  <si>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</si>
  <si>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</si>
  <si>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</si>
  <si>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</si>
  <si>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</si>
  <si>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</si>
  <si>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200304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</si>
  <si>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</si>
  <si>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</si>
  <si>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Novostavba produkční stáje s dojírnou - 1. etapa - stáj</t>
  </si>
  <si>
    <t>KSO:</t>
  </si>
  <si>
    <t>CC-CZ:</t>
  </si>
  <si>
    <t>Místo:</t>
  </si>
  <si>
    <t xml:space="preserve"> </t>
  </si>
  <si>
    <t>Datum:</t>
  </si>
  <si>
    <t>Zadavatel:</t>
  </si>
  <si>
    <t>IČ:</t>
  </si>
  <si>
    <t>00108405</t>
  </si>
  <si>
    <t>ZOD Starosedlský Hrádek</t>
  </si>
  <si>
    <t>DIČ:</t>
  </si>
  <si>
    <t>CZ00108405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</si>
  <si>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</si>
  <si>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</si>
  <si>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</si>
  <si>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</si>
  <si>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</si>
  <si>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</si>
  <si>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</si>
  <si>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</si>
  <si>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</si>
  <si>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</si>
  <si>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</si>
  <si>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</si>
  <si>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</si>
  <si>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</si>
  <si>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</si>
  <si>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</si>
  <si>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</si>
  <si>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</si>
  <si>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</si>
  <si>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</si>
  <si>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</si>
  <si>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</si>
  <si>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</si>
  <si>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</si>
  <si>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</si>
  <si>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</si>
  <si>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</si>
  <si>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</si>
  <si>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</si>
  <si>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</si>
  <si>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</si>
  <si>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</si>
  <si>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</si>
  <si>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</si>
  <si>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</si>
  <si>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</si>
  <si>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</si>
  <si>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</si>
  <si>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</si>
  <si>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</si>
  <si>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</si>
  <si>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</si>
  <si>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</si>
  <si>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</si>
  <si>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</si>
  <si>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</si>
  <si>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</si>
  <si>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</si>
  <si>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</si>
  <si>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</si>
  <si>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</si>
  <si>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Produkční stáj</t>
  </si>
  <si>
    <t>STA</t>
  </si>
  <si>
    <t>1</t>
  </si>
  <si>
    <t>{2f91189c-9918-4709-b012-206be2a92d64}</t>
  </si>
  <si>
    <t>2</t>
  </si>
  <si>
    <t>STAVEBNI</t>
  </si>
  <si>
    <t>STAVEBNÍ NÁKLADY</t>
  </si>
  <si>
    <t>Soupis</t>
  </si>
  <si>
    <t>{a8313359-af65-4b87-97e5-7233a4aaa479}</t>
  </si>
  <si>
    <t>/</t>
  </si>
  <si>
    <t>SO 01 a</t>
  </si>
  <si>
    <t>Stavební část - spodní stavba</t>
  </si>
  <si>
    <t>3</t>
  </si>
  <si>
    <t>{18153a7b-c19b-43dc-aab2-04343e1b6e49}</t>
  </si>
  <si>
    <t>SO 01 b</t>
  </si>
  <si>
    <t>Stavební část - vrchní stavba</t>
  </si>
  <si>
    <t>{2abe309f-e718-471d-9757-d387530cb9d2}</t>
  </si>
  <si>
    <t>SO 01 c</t>
  </si>
  <si>
    <t>Elektroinstalace</t>
  </si>
  <si>
    <t>{f4b6ccdd-3997-417c-8ff9-f5e4e7fac10b}</t>
  </si>
  <si>
    <t>01</t>
  </si>
  <si>
    <t>4</t>
  </si>
  <si>
    <t>{07ee6ae3-be0b-4862-8b37-092956ebcc17}</t>
  </si>
  <si>
    <t>02</t>
  </si>
  <si>
    <t>Uzemnění</t>
  </si>
  <si>
    <t>{dd4264f8-ab27-4ae4-b6e3-78adc5b4cb81}</t>
  </si>
  <si>
    <t>03</t>
  </si>
  <si>
    <t>Přípojky</t>
  </si>
  <si>
    <t>{48254522-b212-4535-a148-0536eb9fda2e}</t>
  </si>
  <si>
    <t>04</t>
  </si>
  <si>
    <t>Aktivní hromosvod</t>
  </si>
  <si>
    <t>{68b95d26-a3f0-43d2-a403-c1fbeaa3cf2f}</t>
  </si>
  <si>
    <t>SO 01 d</t>
  </si>
  <si>
    <t>ZTI</t>
  </si>
  <si>
    <t>{db276110-e473-4077-a358-8c2fac6f9830}</t>
  </si>
  <si>
    <t>SO 01 d - C1</t>
  </si>
  <si>
    <t>ZTI - Rozvod vody po stáji</t>
  </si>
  <si>
    <t>{ca276900-d8a0-400f-84ae-5e5e1ecb0547}</t>
  </si>
  <si>
    <t>SO 01 d - C2</t>
  </si>
  <si>
    <t>ZTI - Splašková kanalizace</t>
  </si>
  <si>
    <t>{6ad835f0-e7b3-4d51-a57c-ce1dc84b5fd1}</t>
  </si>
  <si>
    <t>TECHNOLOGIE</t>
  </si>
  <si>
    <t>{b85ce042-d11e-49c1-822a-3007eddd0faa}</t>
  </si>
  <si>
    <t>PS 01</t>
  </si>
  <si>
    <t>Technologie hrazení ve stáji</t>
  </si>
  <si>
    <t>{2ea5e65a-964d-40b4-bf8a-c3af12b8ddb2}</t>
  </si>
  <si>
    <t>PS 02</t>
  </si>
  <si>
    <t>Technologie napájení skotu (ve stáji)</t>
  </si>
  <si>
    <t>{af4784ab-d6e1-4f37-92b1-61294d041d86}</t>
  </si>
  <si>
    <t>PS 03</t>
  </si>
  <si>
    <t>Hydraulická brána</t>
  </si>
  <si>
    <t>{242e0506-e47e-4412-8bd4-341e52c41754}</t>
  </si>
  <si>
    <t>PS 04</t>
  </si>
  <si>
    <t>Stáj - vyhrnovací lopaty</t>
  </si>
  <si>
    <t>{52a76b7e-34a2-454c-94dd-870305689abc}</t>
  </si>
  <si>
    <t>PS 05</t>
  </si>
  <si>
    <t>Technologie větrání ve stáji</t>
  </si>
  <si>
    <t>{15dcdca9-bb3c-484a-b661-08473dc81209}</t>
  </si>
  <si>
    <t>PS 06</t>
  </si>
  <si>
    <t>Stáj - gumové matrace</t>
  </si>
  <si>
    <t>{a677cb3e-2179-4c67-8a86-94d3184acc82}</t>
  </si>
  <si>
    <t>PS 07</t>
  </si>
  <si>
    <t>Stáj - gumové rohože</t>
  </si>
  <si>
    <t>{fde86fce-d642-49eb-a8fb-16c772a28518}</t>
  </si>
  <si>
    <t>SO 03</t>
  </si>
  <si>
    <t>Jímky</t>
  </si>
  <si>
    <t>{a9ac6883-03f4-47c0-9fa0-65c942293ea5}</t>
  </si>
  <si>
    <t>SO 03a</t>
  </si>
  <si>
    <t>Přečerpávací jímka č. 1 - stavební část</t>
  </si>
  <si>
    <t>{793c7d41-d13b-4971-b500-114aba257444}</t>
  </si>
  <si>
    <t>SO 03b</t>
  </si>
  <si>
    <t>Přečerpávací jímka č. 2 - stavební část</t>
  </si>
  <si>
    <t>{50c398f0-3181-4670-97d5-1cb4e38ebfac}</t>
  </si>
  <si>
    <t>SO 03c</t>
  </si>
  <si>
    <t>Elektroinstalace přípojka</t>
  </si>
  <si>
    <t>{baebee05-16f8-42a6-9c0e-54f9d753e585}</t>
  </si>
  <si>
    <t>KRYCÍ LIST SOUPISU PRACÍ</t>
  </si>
  <si>
    <t>Objekt:</t>
  </si>
  <si>
    <t>SO 01 - Produkční stáj</t>
  </si>
  <si>
    <t>Soupis:</t>
  </si>
  <si>
    <t>STAVEBNI - STAVEBNÍ NÁKLADY</t>
  </si>
  <si>
    <t>Úroveň 3:</t>
  </si>
  <si>
    <t>SO 01 a - Stavební část - spodní stavba</t>
  </si>
  <si>
    <t>REKAPITULACE ČLENĚNÍ SOUPISU PRACÍ</t>
  </si>
  <si>
    <t>Kód dílu - Popis</t>
  </si>
  <si>
    <t>Cena celkem [CZK]</t>
  </si>
  <si>
    <t>Náklady ze soupisu prací</t>
  </si>
  <si>
    <t>-1</t>
  </si>
  <si>
    <t>HSV -  Práce a dodávky HSV</t>
  </si>
  <si>
    <t xml:space="preserve">    1 -  Zemní práce</t>
  </si>
  <si>
    <t xml:space="preserve">    2 - Zakládání</t>
  </si>
  <si>
    <t xml:space="preserve">    3 - Svislé a kompletní konstrukce</t>
  </si>
  <si>
    <t xml:space="preserve">    4 -  Vodorovné konstrukce</t>
  </si>
  <si>
    <t xml:space="preserve">    6 -  Úpravy povrchu, podlahy, osazení</t>
  </si>
  <si>
    <t xml:space="preserve">    8 -  Trubní vedení</t>
  </si>
  <si>
    <t xml:space="preserve">    9 - Ostatní konstrukce a práce, bourání</t>
  </si>
  <si>
    <t xml:space="preserve">    95 -  Různé dokončovací konstrukce a práce pozemních staveb</t>
  </si>
  <si>
    <t xml:space="preserve">    99 -  Přesun hmot</t>
  </si>
  <si>
    <t>PSV -  Práce a dodávky PSV</t>
  </si>
  <si>
    <t xml:space="preserve">    767 - Konstrukce zámečnické</t>
  </si>
  <si>
    <t xml:space="preserve">    777 - Podlahy lité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</si>
  <si>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</si>
  <si>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</si>
  <si>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</si>
  <si>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</si>
  <si>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</si>
  <si>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</si>
  <si>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</si>
  <si>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</si>
  <si>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</si>
  <si>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</si>
  <si>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</si>
  <si>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</si>
  <si>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</si>
  <si>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</si>
  <si>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</si>
  <si>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</si>
  <si>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</si>
  <si>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 xml:space="preserve"> Zemní práce</t>
  </si>
  <si>
    <t>K</t>
  </si>
  <si>
    <t>001</t>
  </si>
  <si>
    <t>Vytýčení stavby - založení objektu</t>
  </si>
  <si>
    <t>soubor</t>
  </si>
  <si>
    <t>550112552</t>
  </si>
  <si>
    <t>121103111</t>
  </si>
  <si>
    <t>Skrývka zemin schopných zúrodnění v rovině a svahu do 1:5</t>
  </si>
  <si>
    <t>m3</t>
  </si>
  <si>
    <t>-72457759</t>
  </si>
  <si>
    <t>122251106</t>
  </si>
  <si>
    <t>Odkopávky a prokopávky nezapažené v hornině třídy těžitelnosti I, skupiny 3 objem do 5000 m3 strojně</t>
  </si>
  <si>
    <t>-1657381891</t>
  </si>
  <si>
    <t>131251104</t>
  </si>
  <si>
    <t>Hloubení jam nezapažených v hornině třídy těžitelnosti I, skupiny 3 objem do 500 m3 strojně</t>
  </si>
  <si>
    <t>1437533804</t>
  </si>
  <si>
    <t>5</t>
  </si>
  <si>
    <t>132251103</t>
  </si>
  <si>
    <t>Hloubení rýh nezapažených  š do 800 mm v hornině třídy těžitelnosti I, skupiny 3 objem do 100 m3 strojně</t>
  </si>
  <si>
    <t>1547584293</t>
  </si>
  <si>
    <t>6</t>
  </si>
  <si>
    <t>132251255</t>
  </si>
  <si>
    <t>Hloubení rýh nezapažených š do 2000 mm v hornině třídy těžitelnosti I, skupiny 3 objem do 1000 m3 strojně</t>
  </si>
  <si>
    <t>-1218595619</t>
  </si>
  <si>
    <t>7</t>
  </si>
  <si>
    <t>162306112</t>
  </si>
  <si>
    <t>Vodorovné přemístění do 1000 m bez naložení výkopku ze zemin schopných zúrodnění</t>
  </si>
  <si>
    <t>1104110995</t>
  </si>
  <si>
    <t>8</t>
  </si>
  <si>
    <t>162351104</t>
  </si>
  <si>
    <t>Vodorovné přemístění do 1000 m výkopku/sypaniny z horniny třídy těžitelnosti I, skupiny 1 až 3</t>
  </si>
  <si>
    <t>63324650</t>
  </si>
  <si>
    <t>9</t>
  </si>
  <si>
    <t>167151111</t>
  </si>
  <si>
    <t>Nakládání výkopku z hornin třídy těžitelnosti I, skupiny 1 až 3 přes 100 m3</t>
  </si>
  <si>
    <t>1636604763</t>
  </si>
  <si>
    <t>10</t>
  </si>
  <si>
    <t>171151131</t>
  </si>
  <si>
    <t>Uložení sypaniny z hornin nesoudržných a soudržných střídavě do násypů zhutněných</t>
  </si>
  <si>
    <t>1992136643</t>
  </si>
  <si>
    <t>11</t>
  </si>
  <si>
    <t>171251201</t>
  </si>
  <si>
    <t>Uložení sypaniny na skládky nebo meziskládky</t>
  </si>
  <si>
    <t>-2041016806</t>
  </si>
  <si>
    <t>12</t>
  </si>
  <si>
    <t>174151102</t>
  </si>
  <si>
    <t>Zásyp v uzavřených prostorech sypaninou se zhutněním</t>
  </si>
  <si>
    <t>-1284161457</t>
  </si>
  <si>
    <t>13</t>
  </si>
  <si>
    <t>181951112</t>
  </si>
  <si>
    <t>Úprava pláně v hornině třídy těžitelnosti I, skupiny 1 až 3 se zhutněním</t>
  </si>
  <si>
    <t>m2</t>
  </si>
  <si>
    <t>-1211528161</t>
  </si>
  <si>
    <t>Zakládání</t>
  </si>
  <si>
    <t>14</t>
  </si>
  <si>
    <t>274313711</t>
  </si>
  <si>
    <t>Základové pásy z betonu tř. C 20/25</t>
  </si>
  <si>
    <t>-538654050</t>
  </si>
  <si>
    <t>275321511</t>
  </si>
  <si>
    <t>Základové patky ze ŽB tř. C 25/30</t>
  </si>
  <si>
    <t>-865960943</t>
  </si>
  <si>
    <t>16</t>
  </si>
  <si>
    <t>27435121R</t>
  </si>
  <si>
    <t>Ztracené bednění stěn základových patek</t>
  </si>
  <si>
    <t>1284020844</t>
  </si>
  <si>
    <t>17</t>
  </si>
  <si>
    <t>275361821</t>
  </si>
  <si>
    <t>Výztuž základových patek betonářskou ocelí 10 505 (R)</t>
  </si>
  <si>
    <t>t</t>
  </si>
  <si>
    <t>-676718424</t>
  </si>
  <si>
    <t>18</t>
  </si>
  <si>
    <t>278311214</t>
  </si>
  <si>
    <t>Zálivka kotevních otvorů z cementové zálivkové malty objemu přes 0,25 m3</t>
  </si>
  <si>
    <t>-1528231102</t>
  </si>
  <si>
    <t>Svislé a kompletní konstrukce</t>
  </si>
  <si>
    <t>19</t>
  </si>
  <si>
    <t>311321411</t>
  </si>
  <si>
    <t xml:space="preserve">Nosná zeď ze ŽB tř. C 25/30 bez výztuže </t>
  </si>
  <si>
    <t>420450313</t>
  </si>
  <si>
    <t>20</t>
  </si>
  <si>
    <t>311351121</t>
  </si>
  <si>
    <t>Zřízení oboustranného bednění nosných nadzákladových zdí</t>
  </si>
  <si>
    <t>878027223</t>
  </si>
  <si>
    <t>311351122</t>
  </si>
  <si>
    <t>Odstranění oboustranného bednění nosných nadzákladových zdí</t>
  </si>
  <si>
    <t>1740520757</t>
  </si>
  <si>
    <t>22</t>
  </si>
  <si>
    <t>311361821</t>
  </si>
  <si>
    <t>Výztuž nosných zdí betonářskou ocelí 10 505</t>
  </si>
  <si>
    <t>225234614</t>
  </si>
  <si>
    <t>23</t>
  </si>
  <si>
    <t>311362021</t>
  </si>
  <si>
    <t>Výztuž nosných zdí svařovanými sítěmi Kari</t>
  </si>
  <si>
    <t>-202299949</t>
  </si>
  <si>
    <t>24</t>
  </si>
  <si>
    <t>312322511</t>
  </si>
  <si>
    <t>Výplňová zeď ze ŽB odolného proti agresivnímu prostředí tř. C 25/30 XA bez výztuže</t>
  </si>
  <si>
    <t>815771289</t>
  </si>
  <si>
    <t>25</t>
  </si>
  <si>
    <t>312351121</t>
  </si>
  <si>
    <t>Zřízení oboustranného bednění výplňových nadzákladových zdí</t>
  </si>
  <si>
    <t>888399980</t>
  </si>
  <si>
    <t>26</t>
  </si>
  <si>
    <t>312351122</t>
  </si>
  <si>
    <t>Odstranění oboustranného bednění výplňových nadzákladových zdí</t>
  </si>
  <si>
    <t>1511544277</t>
  </si>
  <si>
    <t>27</t>
  </si>
  <si>
    <t>312362021</t>
  </si>
  <si>
    <t>Výztuž výplňových zdí svařovanými sítěmi Kari</t>
  </si>
  <si>
    <t>1421703762</t>
  </si>
  <si>
    <t>28</t>
  </si>
  <si>
    <t>317941123</t>
  </si>
  <si>
    <t>Osazování ocelových válcovaných nosníků na zdivu I, IE, U, UE nebo L do č 22</t>
  </si>
  <si>
    <t>-508624336</t>
  </si>
  <si>
    <t>29</t>
  </si>
  <si>
    <t>M</t>
  </si>
  <si>
    <t>13010720</t>
  </si>
  <si>
    <t>ocel profilová IPN 180 jakost 11 375</t>
  </si>
  <si>
    <t>-1928374085</t>
  </si>
  <si>
    <t>30</t>
  </si>
  <si>
    <t>380321662</t>
  </si>
  <si>
    <t>Kompletní konstrukce ČOV, nádrží, vodojemů, žlabů nebo kanálů ze ŽB tř. C 30/37 tl 300 mm</t>
  </si>
  <si>
    <t>1464689599</t>
  </si>
  <si>
    <t>31</t>
  </si>
  <si>
    <t>380356231</t>
  </si>
  <si>
    <t>Bednění kompletních konstrukcí ČOV, nádrží nebo vodojemů neomítaných ploch rovinných zřízení</t>
  </si>
  <si>
    <t>1447504273</t>
  </si>
  <si>
    <t>32</t>
  </si>
  <si>
    <t>380356232</t>
  </si>
  <si>
    <t>Bednění kompletních konstrukcí ČOV, nádrží nebo vodojemů neomítaných ploch rovinných odstranění</t>
  </si>
  <si>
    <t>296091408</t>
  </si>
  <si>
    <t>33</t>
  </si>
  <si>
    <t>380361006</t>
  </si>
  <si>
    <t>Výztuž kompletních konstrukcí ČOV, nádrží nebo vodojemů z betonářské oceli 10 505</t>
  </si>
  <si>
    <t>1795680898</t>
  </si>
  <si>
    <t>34</t>
  </si>
  <si>
    <t>380361011</t>
  </si>
  <si>
    <t>Výztuž kompletních konstrukcí ČOV, nádrží nebo vodojemů ze svařovaných sítí KARI</t>
  </si>
  <si>
    <t>788642187</t>
  </si>
  <si>
    <t>35</t>
  </si>
  <si>
    <t>300003R00</t>
  </si>
  <si>
    <t>Svislá dilatační spára</t>
  </si>
  <si>
    <t>m</t>
  </si>
  <si>
    <t>-2092668913</t>
  </si>
  <si>
    <t>36</t>
  </si>
  <si>
    <t>300006R00</t>
  </si>
  <si>
    <t>Svislá smršťovací spára</t>
  </si>
  <si>
    <t>260559858</t>
  </si>
  <si>
    <t>37</t>
  </si>
  <si>
    <t>3 001R</t>
  </si>
  <si>
    <t>Sokl k napájecím žlabům - bednění, beton, výztuž</t>
  </si>
  <si>
    <t>ks</t>
  </si>
  <si>
    <t>1135926352</t>
  </si>
  <si>
    <t>38</t>
  </si>
  <si>
    <t>3 002R</t>
  </si>
  <si>
    <t>Osazení napájecích žlabů</t>
  </si>
  <si>
    <t>1842405855</t>
  </si>
  <si>
    <t xml:space="preserve"> Vodorovné konstrukce</t>
  </si>
  <si>
    <t>39</t>
  </si>
  <si>
    <t>411121232</t>
  </si>
  <si>
    <t>Montáž prefabrikovaných ŽB stropů ze stropních desek dl do 1800 mm</t>
  </si>
  <si>
    <t>kus</t>
  </si>
  <si>
    <t>615815454</t>
  </si>
  <si>
    <t>40</t>
  </si>
  <si>
    <t>59341120</t>
  </si>
  <si>
    <t>deska stropní plná PZD 1490x290x100mm</t>
  </si>
  <si>
    <t>-1001203334</t>
  </si>
  <si>
    <t>41</t>
  </si>
  <si>
    <t>412950R</t>
  </si>
  <si>
    <t>Propadlo kejdového kanálu d. 3,20 m</t>
  </si>
  <si>
    <t>-304785722</t>
  </si>
  <si>
    <t>42</t>
  </si>
  <si>
    <t>412951R</t>
  </si>
  <si>
    <t>Propadlo kejdového kanálu d. 4,20 m</t>
  </si>
  <si>
    <t>1805226003</t>
  </si>
  <si>
    <t>43</t>
  </si>
  <si>
    <t>411000000VD</t>
  </si>
  <si>
    <t>ŽB rošty V+D+M</t>
  </si>
  <si>
    <t>16695724</t>
  </si>
  <si>
    <t xml:space="preserve"> Úpravy povrchu, podlahy, osazení</t>
  </si>
  <si>
    <t>44</t>
  </si>
  <si>
    <t>631311124</t>
  </si>
  <si>
    <t>Mazanina tl do 120 mm z betonu prostého bez zvýšených nároků na prostředí tř. C 16/20</t>
  </si>
  <si>
    <t>1627974534</t>
  </si>
  <si>
    <t>45</t>
  </si>
  <si>
    <t>631311136a</t>
  </si>
  <si>
    <t>Mazanina tl 200 mm z betonu prostého tř. C 25/30 XC4, XA1</t>
  </si>
  <si>
    <t>1774970368</t>
  </si>
  <si>
    <t>46</t>
  </si>
  <si>
    <t>631319175</t>
  </si>
  <si>
    <t>Příplatek k mazanině tl do 240 mm za přehlazení povrchu</t>
  </si>
  <si>
    <t>-1194986937</t>
  </si>
  <si>
    <t>47</t>
  </si>
  <si>
    <t>631319R</t>
  </si>
  <si>
    <t>Příplatek k mazanině tl do 240 mm za strojní přehlazení - krmný stůl</t>
  </si>
  <si>
    <t>725736993</t>
  </si>
  <si>
    <t>48</t>
  </si>
  <si>
    <t>631 01 R</t>
  </si>
  <si>
    <t>Příplatek za distanční podložky</t>
  </si>
  <si>
    <t>-1672740602</t>
  </si>
  <si>
    <t>49</t>
  </si>
  <si>
    <t>63131950R</t>
  </si>
  <si>
    <t>Rýhování beton.mazaniny do kosočtverce</t>
  </si>
  <si>
    <t>-1292759417</t>
  </si>
  <si>
    <t>50</t>
  </si>
  <si>
    <t>63131950R.</t>
  </si>
  <si>
    <t>Rýhování beton.mazaniny podélné</t>
  </si>
  <si>
    <t>1891967046</t>
  </si>
  <si>
    <t>51</t>
  </si>
  <si>
    <t>631362021</t>
  </si>
  <si>
    <t xml:space="preserve">Výztuž mazanin svařovanými sítěmi </t>
  </si>
  <si>
    <t>-1238509672</t>
  </si>
  <si>
    <t>52</t>
  </si>
  <si>
    <t>63100000R</t>
  </si>
  <si>
    <t>Betonové terče pod ocelové profily</t>
  </si>
  <si>
    <t>-1190846578</t>
  </si>
  <si>
    <t>53</t>
  </si>
  <si>
    <t>635111232</t>
  </si>
  <si>
    <t>Násyp pod podlahy z drobného kameniva 0-4 se zhutněním</t>
  </si>
  <si>
    <t>-1084905835</t>
  </si>
  <si>
    <t>54</t>
  </si>
  <si>
    <t>6351112R</t>
  </si>
  <si>
    <t>Násyp pod podlahy z hrubého kameniva 32-63 se zhutněním</t>
  </si>
  <si>
    <t>120897117</t>
  </si>
  <si>
    <t>55</t>
  </si>
  <si>
    <t>6351112Ra</t>
  </si>
  <si>
    <t>Násyp pod podlahy ze štěrkodrti 0-32 se zhutněním</t>
  </si>
  <si>
    <t>391203008</t>
  </si>
  <si>
    <t xml:space="preserve"> Trubní vedení</t>
  </si>
  <si>
    <t>56</t>
  </si>
  <si>
    <t>893215121</t>
  </si>
  <si>
    <t xml:space="preserve">Šachtice pro technologii pohonu lopat, obestavěný prostor do 0,75 m3 se stěnami z betonu </t>
  </si>
  <si>
    <t>439167357</t>
  </si>
  <si>
    <t>Ostatní konstrukce a práce, bourání</t>
  </si>
  <si>
    <t>57</t>
  </si>
  <si>
    <t>931994105</t>
  </si>
  <si>
    <t>Těsnění pracovní spáry betonové konstrukce těsnícím plechem 100mm</t>
  </si>
  <si>
    <t>-159458102</t>
  </si>
  <si>
    <t>58</t>
  </si>
  <si>
    <t>949111112</t>
  </si>
  <si>
    <t>Lešení lehké pomocné kozové trubkové o výšce lešeňové podlahy do 1,9 m</t>
  </si>
  <si>
    <t>-1469382129</t>
  </si>
  <si>
    <t>95</t>
  </si>
  <si>
    <t xml:space="preserve"> Různé dokončovací konstrukce a práce pozemních staveb</t>
  </si>
  <si>
    <t>59</t>
  </si>
  <si>
    <t>3381711R</t>
  </si>
  <si>
    <t>Osazování sloupků hrazení ocelových  se zabetonováním</t>
  </si>
  <si>
    <t>64</t>
  </si>
  <si>
    <t>410450752</t>
  </si>
  <si>
    <t>60</t>
  </si>
  <si>
    <t>952901311</t>
  </si>
  <si>
    <t>Vyčištění zemědělských budov a objektů</t>
  </si>
  <si>
    <t>-985514531</t>
  </si>
  <si>
    <t>99</t>
  </si>
  <si>
    <t xml:space="preserve"> Přesun hmot</t>
  </si>
  <si>
    <t>61</t>
  </si>
  <si>
    <t>998014111</t>
  </si>
  <si>
    <t>Přesun hmot pro haly</t>
  </si>
  <si>
    <t>-220073760</t>
  </si>
  <si>
    <t>PSV</t>
  </si>
  <si>
    <t xml:space="preserve"> Práce a dodávky PSV</t>
  </si>
  <si>
    <t>767</t>
  </si>
  <si>
    <t>Konstrukce zámečnické</t>
  </si>
  <si>
    <t>62</t>
  </si>
  <si>
    <t>767 01</t>
  </si>
  <si>
    <t>D+M úhelníku ve vratech a chodbách 60/60/6 mm</t>
  </si>
  <si>
    <t>kg</t>
  </si>
  <si>
    <t>1051391153</t>
  </si>
  <si>
    <t>63</t>
  </si>
  <si>
    <t>767 04</t>
  </si>
  <si>
    <t>Osazení vodících prvků</t>
  </si>
  <si>
    <t>-499960998</t>
  </si>
  <si>
    <t>13010424</t>
  </si>
  <si>
    <t>úhelník ocelový rovnostranný jakost 11 375 60x60x6mm</t>
  </si>
  <si>
    <t>-1711701147</t>
  </si>
  <si>
    <t>65</t>
  </si>
  <si>
    <t>13010814</t>
  </si>
  <si>
    <t>ocel profilová UPN 80 jakost 11 375</t>
  </si>
  <si>
    <t>-45748603</t>
  </si>
  <si>
    <t>66</t>
  </si>
  <si>
    <t>76799R</t>
  </si>
  <si>
    <t xml:space="preserve">Montáž atypických zámečnických konstrukcí - přivaření pásoviny </t>
  </si>
  <si>
    <t>1830836116</t>
  </si>
  <si>
    <t>67</t>
  </si>
  <si>
    <t>13010204</t>
  </si>
  <si>
    <t>tyč ocelová plochá jakost 11 375 40x6mm</t>
  </si>
  <si>
    <t>-1756307936</t>
  </si>
  <si>
    <t>68</t>
  </si>
  <si>
    <t>767510111</t>
  </si>
  <si>
    <t>Montáž osazení kanálového krytu</t>
  </si>
  <si>
    <t>2142634577</t>
  </si>
  <si>
    <t>69</t>
  </si>
  <si>
    <t>5530000R</t>
  </si>
  <si>
    <t>Žebrovaný slzičkový plechem tl.10mm -  šachty</t>
  </si>
  <si>
    <t>-1694201833</t>
  </si>
  <si>
    <t>70</t>
  </si>
  <si>
    <t>998767101</t>
  </si>
  <si>
    <t>Přesun hmot tonážní pro zámečnické konstrukce v objektech v do 6 m</t>
  </si>
  <si>
    <t>1171577638</t>
  </si>
  <si>
    <t>777</t>
  </si>
  <si>
    <t>Podlahy lité</t>
  </si>
  <si>
    <t>71</t>
  </si>
  <si>
    <t>777 007</t>
  </si>
  <si>
    <t>Antibakteriální čtyřkomponentní polyuretanový cementový fabion poloměr 50 mm (např. UCRETE RG)</t>
  </si>
  <si>
    <t>1805843101</t>
  </si>
  <si>
    <t>72</t>
  </si>
  <si>
    <t>777 008</t>
  </si>
  <si>
    <t>Příprava podkladu brokováním, frézováním, vč. vysátí plochy, dobroušení krajů</t>
  </si>
  <si>
    <t>852004884</t>
  </si>
  <si>
    <t>73</t>
  </si>
  <si>
    <t>777 009</t>
  </si>
  <si>
    <t>Polyuretanová  podlahovina, jemně strukturovaný, protiskluzný tl. do 4 mm - krmný stůl (např. UCRETE DP10)</t>
  </si>
  <si>
    <t>1773490199</t>
  </si>
  <si>
    <t>783</t>
  </si>
  <si>
    <t>Dokončovací práce - nátěry</t>
  </si>
  <si>
    <t>74</t>
  </si>
  <si>
    <t>783 0001</t>
  </si>
  <si>
    <t>Nátěr betonové požlabnice  - s atestem na styk s potravinami (např. Bisil)</t>
  </si>
  <si>
    <t>1866184349</t>
  </si>
  <si>
    <t>SO 01 b - Stavební část - vrchní stavba</t>
  </si>
  <si>
    <t>2 - Ocelová konstrukce stáje</t>
  </si>
  <si>
    <t>3 - Opláštění střechy a štítů</t>
  </si>
  <si>
    <t>4 - Výplně otvorů</t>
  </si>
  <si>
    <t>5 - Klempířské konstrukce</t>
  </si>
  <si>
    <t>Ocelová konstrukce stáje</t>
  </si>
  <si>
    <t>2 001</t>
  </si>
  <si>
    <t>Ocelová konstrukce stáje, sloupy epoxidová barva, ostatní prvky konstrukce alkyduretanová barva - dodávka (vč. statického výpočtu a dílenské dokumentace)</t>
  </si>
  <si>
    <t>kpl.</t>
  </si>
  <si>
    <t>2 002</t>
  </si>
  <si>
    <t>Ocelová konstrukce přední a zadní stěny - dodávka</t>
  </si>
  <si>
    <t>2 003</t>
  </si>
  <si>
    <t>Vaznice – ocelové Z profily zinkované - dodávka + montáž</t>
  </si>
  <si>
    <t>2 004</t>
  </si>
  <si>
    <t>Montáž ocelové konstrukce</t>
  </si>
  <si>
    <t>Opláštění střechy a štítů</t>
  </si>
  <si>
    <t>3 001</t>
  </si>
  <si>
    <t>Střešní PUR panel  tl. 40 mm -1/2, včetně lemování, spojovacího a těsnícího materiálu - dodávka + montáž</t>
  </si>
  <si>
    <t>3 002</t>
  </si>
  <si>
    <t>Polykarbonátová střešní krytina Onda - 1/2, dodávka + montáž</t>
  </si>
  <si>
    <t>-1198869428</t>
  </si>
  <si>
    <t>3 003</t>
  </si>
  <si>
    <t>Opláštění štítů stěnovým polykarbonátem tl. 20 mm, zabarvení opál, spoj P+D, včetně lemování, spojovacího a těsniciho materiálu - dodávka + montáž</t>
  </si>
  <si>
    <t>Výplně otvorů</t>
  </si>
  <si>
    <t>4 001</t>
  </si>
  <si>
    <t>Betonový parapetní panel 5,00 x 1,20 m, tl. 015 m - 38 kusů</t>
  </si>
  <si>
    <t>Klempířské konstrukce</t>
  </si>
  <si>
    <t>5 001</t>
  </si>
  <si>
    <t>Okapový systém zinkovaný lakovaný tl. plechu 0,6 mm, povrchová úprava polyuretanový lak - dodávka + montáž</t>
  </si>
  <si>
    <t>-242750510</t>
  </si>
  <si>
    <t>Úroveň 4:</t>
  </si>
  <si>
    <t>01 - Elektroinstalace</t>
  </si>
  <si>
    <t>PSV - Práce a dodávky PSV</t>
  </si>
  <si>
    <t xml:space="preserve">    741 - Elektroinstalace - silnoproud</t>
  </si>
  <si>
    <t xml:space="preserve">    74101 - Ostatní</t>
  </si>
  <si>
    <t>Práce a dodávky PSV</t>
  </si>
  <si>
    <t>741</t>
  </si>
  <si>
    <t>Elektroinstalace - silnoproud</t>
  </si>
  <si>
    <t>741110002</t>
  </si>
  <si>
    <t>Montáž trubka plastová tuhá D přes 23 do 35 mm uložená pevně</t>
  </si>
  <si>
    <t>-2134379298</t>
  </si>
  <si>
    <t>34571093</t>
  </si>
  <si>
    <t>trubka elektroinstalační tuhá z PVC D 22,1/25 mm, délka 3m</t>
  </si>
  <si>
    <t>-646602765</t>
  </si>
  <si>
    <t>741110042</t>
  </si>
  <si>
    <t>Montáž trubka plastová ohebná D přes 23 do 35 mm uložená pevně</t>
  </si>
  <si>
    <t>-480494461</t>
  </si>
  <si>
    <t>34571073</t>
  </si>
  <si>
    <t>trubka elektroinstalační ohebná z PVC (EN) 2325</t>
  </si>
  <si>
    <t>81039832</t>
  </si>
  <si>
    <t>741011</t>
  </si>
  <si>
    <t>Montáž úchyttů trubky</t>
  </si>
  <si>
    <t>973324378</t>
  </si>
  <si>
    <t>741012</t>
  </si>
  <si>
    <t>příchytka PVC pro trubku 25mm</t>
  </si>
  <si>
    <t>627525716</t>
  </si>
  <si>
    <t>741110043</t>
  </si>
  <si>
    <t>Montáž trubka plastová ohebná D přes 35 mm uložená pevně</t>
  </si>
  <si>
    <t>-998964255</t>
  </si>
  <si>
    <t>34571361</t>
  </si>
  <si>
    <t>trubka elektroinstalační HDPE tuhá dvouplášťová korugovaná D 41/50mm</t>
  </si>
  <si>
    <t>1842547375</t>
  </si>
  <si>
    <t>741112042</t>
  </si>
  <si>
    <t>Montáž krabice nástěnná kovová čtyřhranná 120x120 mm</t>
  </si>
  <si>
    <t>800355695</t>
  </si>
  <si>
    <t>34571533</t>
  </si>
  <si>
    <t>krabice odbočná z polystyrénu D 9020/CR 88x88x53mm 4xEST 13,5 bez svorkovnice</t>
  </si>
  <si>
    <t>1731351752</t>
  </si>
  <si>
    <t>741120101</t>
  </si>
  <si>
    <t>Montáž vodič Cu izolovaný plný a laněný s PVC pláštěm žíla 0,15-16 mm2 zatažený (CY, CHAH-R(V))</t>
  </si>
  <si>
    <t>-1809504492</t>
  </si>
  <si>
    <t>34140826</t>
  </si>
  <si>
    <t>vodič silový s Cu jádrem 6mm2</t>
  </si>
  <si>
    <t>-768253310</t>
  </si>
  <si>
    <t>34140850R</t>
  </si>
  <si>
    <t>vodič izolovaný s Cu jádrem 16mm2</t>
  </si>
  <si>
    <t>-593627453</t>
  </si>
  <si>
    <t>34140850</t>
  </si>
  <si>
    <t>vodič izolovaný s Cu jádrem 25mm2</t>
  </si>
  <si>
    <t>1714502509</t>
  </si>
  <si>
    <t>741024</t>
  </si>
  <si>
    <t>Montáž svorka s měděným páskem</t>
  </si>
  <si>
    <t>-1394560682</t>
  </si>
  <si>
    <t>741025</t>
  </si>
  <si>
    <t>svorka pospojení včetně pásku</t>
  </si>
  <si>
    <t>-1930684371</t>
  </si>
  <si>
    <t>741122122</t>
  </si>
  <si>
    <t>Montáž kabel Cu plný kulatý žíla 3x1,5 až 6 mm2 zatažený v trubkách (CYKY)</t>
  </si>
  <si>
    <t>-276426317</t>
  </si>
  <si>
    <t>34111036</t>
  </si>
  <si>
    <t>kabel silový s Cu jádrem 1kV 3x2,5mm2</t>
  </si>
  <si>
    <t>1294894554</t>
  </si>
  <si>
    <t>34111030</t>
  </si>
  <si>
    <t>kabel silový s Cu jádrem 1kV 3x1,5mm2</t>
  </si>
  <si>
    <t>1548386693</t>
  </si>
  <si>
    <t>741122142</t>
  </si>
  <si>
    <t>Montáž kabel Cu plný kulatý žíla 5x1,5 až 2,5 mm2 zatažený v trubkách (CYKY)</t>
  </si>
  <si>
    <t>1112012013</t>
  </si>
  <si>
    <t>34111090</t>
  </si>
  <si>
    <t>kabel silový s Cu jádrem 1kV 5x1,5mm2</t>
  </si>
  <si>
    <t>747574108</t>
  </si>
  <si>
    <t>34111094</t>
  </si>
  <si>
    <t>kabel silový s Cu jádrem 1kV 5x2,5mm2</t>
  </si>
  <si>
    <t>1156851562</t>
  </si>
  <si>
    <t>741122148</t>
  </si>
  <si>
    <t>Montáž kabel Cu plný kulatý žíla 12x1,5 mm2 zatažený v trubkách (CYKY)</t>
  </si>
  <si>
    <t>-1609237931</t>
  </si>
  <si>
    <t>34111130</t>
  </si>
  <si>
    <t>kabel silový s Cu jádrem 1kV 12x1,5mm2</t>
  </si>
  <si>
    <t>681404328</t>
  </si>
  <si>
    <t>741124731</t>
  </si>
  <si>
    <t>Montáž kabel Cu stíněný ovládací žíly 2 až 19x0,8 mm2 uložený pevně (JYTY)</t>
  </si>
  <si>
    <t>1791217470</t>
  </si>
  <si>
    <t>34121582</t>
  </si>
  <si>
    <t>kabel ovládací stíněný 4x0,8mm</t>
  </si>
  <si>
    <t>-1664379175</t>
  </si>
  <si>
    <t>741016</t>
  </si>
  <si>
    <t>Montáž čidla nástěnné/stropní</t>
  </si>
  <si>
    <t>1980536279</t>
  </si>
  <si>
    <t>741017</t>
  </si>
  <si>
    <t>senzor intenzity osvětlení</t>
  </si>
  <si>
    <t>770733521</t>
  </si>
  <si>
    <t>Montáž tlačítko spínací</t>
  </si>
  <si>
    <t>898876270</t>
  </si>
  <si>
    <t>741013</t>
  </si>
  <si>
    <t>tlačítko PVC červené s bezpečnostním sklem</t>
  </si>
  <si>
    <t>300613568</t>
  </si>
  <si>
    <t>7410161</t>
  </si>
  <si>
    <t>Montáž kabel silový požárně odolná trasa 5x1,5 včetně uchycení</t>
  </si>
  <si>
    <t>-1413763654</t>
  </si>
  <si>
    <t>7410171</t>
  </si>
  <si>
    <t>Kabel 1-CXKH-V-J P60-R B2CAS1D0 5x1,5 včetně příchytek</t>
  </si>
  <si>
    <t>-852538414</t>
  </si>
  <si>
    <t>741110142</t>
  </si>
  <si>
    <t>Montáž trubka pancéřová kovová tuhá závitová D přes 16 do 29 mm uložená pevně</t>
  </si>
  <si>
    <t>1080394582</t>
  </si>
  <si>
    <t>34571124</t>
  </si>
  <si>
    <t>trubka elektroinstalační ocelová závitová D 29mm</t>
  </si>
  <si>
    <t>-1875407464</t>
  </si>
  <si>
    <t>741018</t>
  </si>
  <si>
    <t>Montáž rozvaděče osvětlení včetně nastavení</t>
  </si>
  <si>
    <t>328665256</t>
  </si>
  <si>
    <t>741019</t>
  </si>
  <si>
    <t>rozvaděč osvětlení</t>
  </si>
  <si>
    <t>-1354637183</t>
  </si>
  <si>
    <t>741210002</t>
  </si>
  <si>
    <t>Montáž rozvodnice oceloplechová nebo plastová běžná do 50 kg</t>
  </si>
  <si>
    <t>646566531</t>
  </si>
  <si>
    <t>741002</t>
  </si>
  <si>
    <t>Zásuvková skříň 16A/230, 16A/400V</t>
  </si>
  <si>
    <t>-1897530090</t>
  </si>
  <si>
    <t>741210201</t>
  </si>
  <si>
    <t>Montáž rozváděč skříňový nebo panelový dělitelný pole do 200 kg</t>
  </si>
  <si>
    <t>200716796</t>
  </si>
  <si>
    <t>741001</t>
  </si>
  <si>
    <t>rozvaděč R-ST</t>
  </si>
  <si>
    <t>867592108</t>
  </si>
  <si>
    <t>741003</t>
  </si>
  <si>
    <t>Montáž zapojení rozvodné skříně</t>
  </si>
  <si>
    <t>-126869432</t>
  </si>
  <si>
    <t>741004</t>
  </si>
  <si>
    <t>ovládací skříň osvětlení</t>
  </si>
  <si>
    <t>-2091201037</t>
  </si>
  <si>
    <t>741313101</t>
  </si>
  <si>
    <t>Montáž zásuvek průmyslových spojovacích provedení IP 67 2P+PE 16 A</t>
  </si>
  <si>
    <t>1136649458</t>
  </si>
  <si>
    <t>35811257R</t>
  </si>
  <si>
    <t>zásuvka nástěnná 16A 250V 3pólová</t>
  </si>
  <si>
    <t>772759268</t>
  </si>
  <si>
    <t>741371141</t>
  </si>
  <si>
    <t>Montáž svítidlo zářivkové průmyslové stropní závěsné řetízek 2 zdroje</t>
  </si>
  <si>
    <t>-614068645</t>
  </si>
  <si>
    <t>741006</t>
  </si>
  <si>
    <t>svítidlo LED 54W 3f ABS závěsné průmyslové</t>
  </si>
  <si>
    <t>-1012831753</t>
  </si>
  <si>
    <t>741015</t>
  </si>
  <si>
    <t>karabina ocelová 4x40mm</t>
  </si>
  <si>
    <t>336659054</t>
  </si>
  <si>
    <t>741373002R</t>
  </si>
  <si>
    <t>Montáž svítidlo LED průmyslové stropní na výložník</t>
  </si>
  <si>
    <t>-1500905179</t>
  </si>
  <si>
    <t>741007</t>
  </si>
  <si>
    <t>reflektorové svítidlo LED 50W s pohybovým čidlem</t>
  </si>
  <si>
    <t>-1010616284</t>
  </si>
  <si>
    <t>741910413</t>
  </si>
  <si>
    <t>Montáž žlab kovový šířky do 125 mm bez víka</t>
  </si>
  <si>
    <t>-1373184217</t>
  </si>
  <si>
    <t>34575492</t>
  </si>
  <si>
    <t>žlab kabelový pozinkovaný 2m/ks 50X125 včetně spoj. materiálu</t>
  </si>
  <si>
    <t>-1409660663</t>
  </si>
  <si>
    <t>741910511</t>
  </si>
  <si>
    <t>Montáž se zhotovením konstrukce pro upevnění přístrojů do 5 kg</t>
  </si>
  <si>
    <t>-1973127241</t>
  </si>
  <si>
    <t>741010</t>
  </si>
  <si>
    <t>ocelová nosná konstrukce pro uchycení žlabu</t>
  </si>
  <si>
    <t>-624353562</t>
  </si>
  <si>
    <t>741910711</t>
  </si>
  <si>
    <t>Montáž nosných drátů a lan - napnutí jednoho nosného lana</t>
  </si>
  <si>
    <t>1385200055</t>
  </si>
  <si>
    <t>35441092</t>
  </si>
  <si>
    <t>lano ocelové Pz průřez 50mm2</t>
  </si>
  <si>
    <t>1471009107</t>
  </si>
  <si>
    <t>741910721</t>
  </si>
  <si>
    <t>Montáž nosných drátů a lan - osazení konzoly s jedním napínačem</t>
  </si>
  <si>
    <t>-755536468</t>
  </si>
  <si>
    <t>31197015</t>
  </si>
  <si>
    <t>napínák lanový oko-hák Zn bílý M20</t>
  </si>
  <si>
    <t>545628700</t>
  </si>
  <si>
    <t>741420021R</t>
  </si>
  <si>
    <t>Montáž svorka se 2 šrouby</t>
  </si>
  <si>
    <t>1613250902</t>
  </si>
  <si>
    <t>35441885R</t>
  </si>
  <si>
    <t>svorka spojovací pro lano</t>
  </si>
  <si>
    <t>159618716</t>
  </si>
  <si>
    <t>Montáž nosná kce pro svítidla</t>
  </si>
  <si>
    <t>526112851</t>
  </si>
  <si>
    <t>741014</t>
  </si>
  <si>
    <t>ŘETĚZ DLOUHÝ ČLÁNEK DIN 763/5685C, NEREZ A4</t>
  </si>
  <si>
    <t>-314388245</t>
  </si>
  <si>
    <t>741130001</t>
  </si>
  <si>
    <t>Ukončení vodič izolovaný do 2,5mm2 v rozváděči nebo na přístroji</t>
  </si>
  <si>
    <t>-1059422589</t>
  </si>
  <si>
    <t>741130003</t>
  </si>
  <si>
    <t>Ukončení vodič izolovaný do 4 mm2 v rozváděči nebo na přístroji</t>
  </si>
  <si>
    <t>-1191339874</t>
  </si>
  <si>
    <t>741132417</t>
  </si>
  <si>
    <t>Ukončení kabelů a vodičů do 1 kV celoplastových koncovkou přírubovou jednocestnou 3x95+70 mm2</t>
  </si>
  <si>
    <t>-1897384042</t>
  </si>
  <si>
    <t>741132424R</t>
  </si>
  <si>
    <t>Ukončení kabelů a vodičů do 1 kV celoplastových koncovkou přírubovou jednocestnou 5x0,5 až 16 mm2</t>
  </si>
  <si>
    <t>-2082167616</t>
  </si>
  <si>
    <t>74101</t>
  </si>
  <si>
    <t>Ostatní</t>
  </si>
  <si>
    <t>741026</t>
  </si>
  <si>
    <t>Výsuvná motorová plošina včetně dopravy</t>
  </si>
  <si>
    <t>954197061</t>
  </si>
  <si>
    <t>741027</t>
  </si>
  <si>
    <t>Doprava pracovníků na staveniště</t>
  </si>
  <si>
    <t>-667065239</t>
  </si>
  <si>
    <t>741028</t>
  </si>
  <si>
    <t>Koordinace s ostatními profesemi</t>
  </si>
  <si>
    <t>hod</t>
  </si>
  <si>
    <t>432982076</t>
  </si>
  <si>
    <t>741029</t>
  </si>
  <si>
    <t>Dokumentace skutečného provedení</t>
  </si>
  <si>
    <t>966036356</t>
  </si>
  <si>
    <t>741030</t>
  </si>
  <si>
    <t>Pomocné montážní práce</t>
  </si>
  <si>
    <t>%</t>
  </si>
  <si>
    <t>-539605196</t>
  </si>
  <si>
    <t>741031</t>
  </si>
  <si>
    <t>podružný materiál, prořez</t>
  </si>
  <si>
    <t>-56463608</t>
  </si>
  <si>
    <t>741810003</t>
  </si>
  <si>
    <t>Celková prohlídka elektrického rozvodu a zařízení do 1 milionu Kč</t>
  </si>
  <si>
    <t>-221713728</t>
  </si>
  <si>
    <t>02 - Uzemnění</t>
  </si>
  <si>
    <t>741410022</t>
  </si>
  <si>
    <t>Montáž vodič uzemňovací pásek průřezu do 120 mm2 v průmyslové výstavbě v zemi</t>
  </si>
  <si>
    <t>1301193515</t>
  </si>
  <si>
    <t>35442062</t>
  </si>
  <si>
    <t>pás zemnící 30x4mm FeZn</t>
  </si>
  <si>
    <t>-577632107</t>
  </si>
  <si>
    <t>741410042</t>
  </si>
  <si>
    <t>Montáž vodič uzemňovací drát nebo lano D do 10 mm v průmysl výstavbě</t>
  </si>
  <si>
    <t>2136943748</t>
  </si>
  <si>
    <t>35441072</t>
  </si>
  <si>
    <t>drát D 8mm FeZn pro hromosvod</t>
  </si>
  <si>
    <t>218069543</t>
  </si>
  <si>
    <t>741420021</t>
  </si>
  <si>
    <t>Montáž svorka hromosvodná se 2 šrouby</t>
  </si>
  <si>
    <t>1707553568</t>
  </si>
  <si>
    <t>35441996</t>
  </si>
  <si>
    <t>svorka odbočovací a spojovací pro spojování kruhových a páskových vodičů, FeZn</t>
  </si>
  <si>
    <t>1099918587</t>
  </si>
  <si>
    <t>35441895</t>
  </si>
  <si>
    <t>svorka připojovací k připojení kovových částí</t>
  </si>
  <si>
    <t>-1365696781</t>
  </si>
  <si>
    <t>35441998</t>
  </si>
  <si>
    <t>svorka na potrubí 3/4" - 27mm, FeZn</t>
  </si>
  <si>
    <t>-844574964</t>
  </si>
  <si>
    <t>741420022</t>
  </si>
  <si>
    <t>Montáž svorka hromosvodná se 3 šrouby</t>
  </si>
  <si>
    <t>-1417522890</t>
  </si>
  <si>
    <t>35441986</t>
  </si>
  <si>
    <t>svorka odbočovací a spojovací pro pásek 30x4 mm, FeZn</t>
  </si>
  <si>
    <t>1099607259</t>
  </si>
  <si>
    <t>Pasivní ochrana spojů</t>
  </si>
  <si>
    <t>160162007</t>
  </si>
  <si>
    <t>Svářečské práce</t>
  </si>
  <si>
    <t>-530904476</t>
  </si>
  <si>
    <t>-906660170</t>
  </si>
  <si>
    <t>-1813481345</t>
  </si>
  <si>
    <t>741820001</t>
  </si>
  <si>
    <t>Měření zemních odporů zemniče</t>
  </si>
  <si>
    <t>-338119406</t>
  </si>
  <si>
    <t>03 - Přípojky</t>
  </si>
  <si>
    <t xml:space="preserve">    74101 - Zemní práce</t>
  </si>
  <si>
    <t>741123236</t>
  </si>
  <si>
    <t>Montáž kabel Al plný nebo laněný kulatý žíla 4x240 mm2 uložený volně (AYKY)</t>
  </si>
  <si>
    <t>383878717</t>
  </si>
  <si>
    <t>34113241240</t>
  </si>
  <si>
    <t>kabel silový s Al jádrem 1kV 4x240mm2</t>
  </si>
  <si>
    <t>2000827937</t>
  </si>
  <si>
    <t>741123271</t>
  </si>
  <si>
    <t>Montáž kabel Al plný nebo laněný kulatý s papír izolací žíla 3x70+50až 95+70mm2 uložený volně(AYKYD)</t>
  </si>
  <si>
    <t>-2066293162</t>
  </si>
  <si>
    <t>34113217R</t>
  </si>
  <si>
    <t>kabel silový s Al jádrem 1kV 3x70+50mm2</t>
  </si>
  <si>
    <t>924199382</t>
  </si>
  <si>
    <t>34113217</t>
  </si>
  <si>
    <t>kabel silový s Al jádrem 1kV 3x95+70mm2</t>
  </si>
  <si>
    <t>-253323941</t>
  </si>
  <si>
    <t>741123273</t>
  </si>
  <si>
    <t>Montáž kabel Al plný nebo laněný kulatý s papírovou izolací žíla 3x240+120 mm2 uložený volně(AYKYD)</t>
  </si>
  <si>
    <t>-166868298</t>
  </si>
  <si>
    <t>34113241</t>
  </si>
  <si>
    <t>kabel silový s Al jádrem 1kV 3x240+120mm2</t>
  </si>
  <si>
    <t>-1570940303</t>
  </si>
  <si>
    <t>741320042</t>
  </si>
  <si>
    <t>Montáž pojistka - patrona nožová se zapojením vodičů</t>
  </si>
  <si>
    <t>-1184168819</t>
  </si>
  <si>
    <t>35825268</t>
  </si>
  <si>
    <t>pojistka nožová 160A nízkoztrátová 13W, provedení normální, charakteristika gG</t>
  </si>
  <si>
    <t>-1368356069</t>
  </si>
  <si>
    <t>35825254</t>
  </si>
  <si>
    <t>pojistka nožová 100A nízkoztrátová 8,48W, provedení normální, charakteristika gG</t>
  </si>
  <si>
    <t>1884018174</t>
  </si>
  <si>
    <t>35825270</t>
  </si>
  <si>
    <t>pojistka nožová 200A nízkoztrátová 15,70W, provedení normální, charakteristika gG</t>
  </si>
  <si>
    <t>-255280205</t>
  </si>
  <si>
    <t>35825256</t>
  </si>
  <si>
    <t>pojistka nožová 125A nízkoztrátová 10,50W, provedení normální, charakteristika gG</t>
  </si>
  <si>
    <t>1627697301</t>
  </si>
  <si>
    <t>35825228</t>
  </si>
  <si>
    <t>pojistka nožová 32A nízkoztrátová 3,10W, provedení normální, charakteristika gG</t>
  </si>
  <si>
    <t>-80687605</t>
  </si>
  <si>
    <t>Montáž plastový pilíř</t>
  </si>
  <si>
    <t>-676209509</t>
  </si>
  <si>
    <t>pilíř rozpojovací SD922/NKW2</t>
  </si>
  <si>
    <t>-1865252409</t>
  </si>
  <si>
    <t>pilíř rozpojovací SR501/NKW2</t>
  </si>
  <si>
    <t>867531535</t>
  </si>
  <si>
    <t>-1469966500</t>
  </si>
  <si>
    <t>460150053</t>
  </si>
  <si>
    <t>Hloubení kabelových zapažených i nezapažených rýh ručně š 40 cm, hl 70 cm, v hornině tř 3</t>
  </si>
  <si>
    <t>-1067643089</t>
  </si>
  <si>
    <t>-1863415570</t>
  </si>
  <si>
    <t>-445971640</t>
  </si>
  <si>
    <t>-1760519059</t>
  </si>
  <si>
    <t>626939448</t>
  </si>
  <si>
    <t>741132133</t>
  </si>
  <si>
    <t>Ukončení kabelů 4x16 mm2 smršťovací záklopkou nebo páskem bez letování</t>
  </si>
  <si>
    <t>-1280679904</t>
  </si>
  <si>
    <t>741132122</t>
  </si>
  <si>
    <t>Ukončení kabelů 3x70+50 mm2 smršťovací záklopkou nebo páskem bez letování</t>
  </si>
  <si>
    <t>-100817709</t>
  </si>
  <si>
    <t>741132123</t>
  </si>
  <si>
    <t>Ukončení kabelů 3x95+50 mm2 smršťovací záklopkou nebo páskem bez letování</t>
  </si>
  <si>
    <t>354922157</t>
  </si>
  <si>
    <t>741132144</t>
  </si>
  <si>
    <t>Ukončení kabelů 4x240 mm2 smršťovací záklopkou nebo páskem bez letování</t>
  </si>
  <si>
    <t>115814477</t>
  </si>
  <si>
    <t>741132127</t>
  </si>
  <si>
    <t>Ukončení kabelů 3x240+120 mm2 smršťovací záklopkou nebo páskem bez letování</t>
  </si>
  <si>
    <t>805610215</t>
  </si>
  <si>
    <t>-1205359774</t>
  </si>
  <si>
    <t>741078</t>
  </si>
  <si>
    <t>-1480330039</t>
  </si>
  <si>
    <t>741079</t>
  </si>
  <si>
    <t>Koordinace práce na staveništi</t>
  </si>
  <si>
    <t>208549900</t>
  </si>
  <si>
    <t>Zemní práce</t>
  </si>
  <si>
    <t>460010023</t>
  </si>
  <si>
    <t>Vytyčení trasy vedení kabelového podzemního v terénu volném</t>
  </si>
  <si>
    <t>km</t>
  </si>
  <si>
    <t>926797003</t>
  </si>
  <si>
    <t>460202053</t>
  </si>
  <si>
    <t>Hloubení kabelových nezapažených rýh strojně š 40 cm, hl 70 cm, v hornině tř 3</t>
  </si>
  <si>
    <t>-942698164</t>
  </si>
  <si>
    <t>460421082</t>
  </si>
  <si>
    <t>Lože kabelů z písku nebo štěrkopísku tl 5 cm nad kabel, kryté plastovou folií, š lože do 50 cm</t>
  </si>
  <si>
    <t>763516952</t>
  </si>
  <si>
    <t>460520164</t>
  </si>
  <si>
    <t>Montáž trubek ochranných plastových tuhých D do 110 mm uložených do rýhy</t>
  </si>
  <si>
    <t>-670614711</t>
  </si>
  <si>
    <t>34571365</t>
  </si>
  <si>
    <t>trubka elektroinstalační HDPE tuhá dvouplášťová korugovaná D 94/110mm</t>
  </si>
  <si>
    <t>128</t>
  </si>
  <si>
    <t>-1775576188</t>
  </si>
  <si>
    <t>460561811</t>
  </si>
  <si>
    <t>Zásyp rýh strojně včetně zhutnění a urovnání povrchu - ve volném terénu</t>
  </si>
  <si>
    <t>1662799047</t>
  </si>
  <si>
    <t>460600021</t>
  </si>
  <si>
    <t>Vodorovné přemístění horniny jakékoliv třídy do 50 m</t>
  </si>
  <si>
    <t>225058786</t>
  </si>
  <si>
    <t>460620013</t>
  </si>
  <si>
    <t>Provizorní úprava terénu se zhutněním, v hornině tř 3</t>
  </si>
  <si>
    <t>-733551349</t>
  </si>
  <si>
    <t>04 - Aktivní hromosvod</t>
  </si>
  <si>
    <t>Montáž hlavice jímací</t>
  </si>
  <si>
    <t>-845650892</t>
  </si>
  <si>
    <t>Montáž stožáru do 25m</t>
  </si>
  <si>
    <t>775546007</t>
  </si>
  <si>
    <t>stožár 19m + 2m v zemi - žárový zinek</t>
  </si>
  <si>
    <t>553689145</t>
  </si>
  <si>
    <t>-1234290233</t>
  </si>
  <si>
    <t>713614476</t>
  </si>
  <si>
    <t>301403787</t>
  </si>
  <si>
    <t>35441865</t>
  </si>
  <si>
    <t>svorka FeZn k zemnící tyči - D 28mm</t>
  </si>
  <si>
    <t>-140147959</t>
  </si>
  <si>
    <t>741440031</t>
  </si>
  <si>
    <t>Montáž tyč zemnicí délky do 2 m</t>
  </si>
  <si>
    <t>119156066</t>
  </si>
  <si>
    <t>35442092</t>
  </si>
  <si>
    <t>tyč zemnící 1,5m FeZn</t>
  </si>
  <si>
    <t>2036123489</t>
  </si>
  <si>
    <t>460050814</t>
  </si>
  <si>
    <t>Hloubení nezapažených jam pro stožáry strojně v hornině tř 4</t>
  </si>
  <si>
    <t>1958120488</t>
  </si>
  <si>
    <t>Přesun stavební techniky</t>
  </si>
  <si>
    <t>-621474369</t>
  </si>
  <si>
    <t>460080014</t>
  </si>
  <si>
    <t>Základové konstrukce z monolitického betonu C 16/20 bez bednění</t>
  </si>
  <si>
    <t>1670688330</t>
  </si>
  <si>
    <t>998741101R</t>
  </si>
  <si>
    <t>Přesun hmot pro silnoproud</t>
  </si>
  <si>
    <t>733241642</t>
  </si>
  <si>
    <t>Montáž trubky betonové do výkopu</t>
  </si>
  <si>
    <t>626716477</t>
  </si>
  <si>
    <t>741005</t>
  </si>
  <si>
    <t>trouba betonová přímá do ø 400mm</t>
  </si>
  <si>
    <t>129652999</t>
  </si>
  <si>
    <t>Montáž svařovaný spoj do 120mm2</t>
  </si>
  <si>
    <t>-1009689726</t>
  </si>
  <si>
    <t>1372814259</t>
  </si>
  <si>
    <t>Prováděcí dokumentace aktivního hromosvodu s autorizací</t>
  </si>
  <si>
    <t>-1698532588</t>
  </si>
  <si>
    <t>741810001</t>
  </si>
  <si>
    <t>Celková prohlídka elektrického rozvodu a zařízení do 100 000,- Kč</t>
  </si>
  <si>
    <t>956025074</t>
  </si>
  <si>
    <t>741008</t>
  </si>
  <si>
    <t>Autojeřáb s dosahem výšky do 25m</t>
  </si>
  <si>
    <t>-729781906</t>
  </si>
  <si>
    <t>741009</t>
  </si>
  <si>
    <t>-610791836</t>
  </si>
  <si>
    <t>Doprava pracovníku na staveniště</t>
  </si>
  <si>
    <t>-37713177</t>
  </si>
  <si>
    <t>Demontáž stávající jímací hlavice se zachováním funkčnosti z objektu Porodna krav</t>
  </si>
  <si>
    <t>1298710670</t>
  </si>
  <si>
    <t>Demontáž stávajícího hromosvodového vedení a nosné tyče</t>
  </si>
  <si>
    <t>-373687161</t>
  </si>
  <si>
    <t>945411111</t>
  </si>
  <si>
    <t>Výsuvná šplhací plošina motorová s jedním podvozkem a jedním stožárem v do 80 m</t>
  </si>
  <si>
    <t>den</t>
  </si>
  <si>
    <t>391020781</t>
  </si>
  <si>
    <t>1509091873</t>
  </si>
  <si>
    <t>922409966</t>
  </si>
  <si>
    <t>SO 01 d - C1 - ZTI - Rozvod vody po stáji</t>
  </si>
  <si>
    <t>HSV - Práce a dodávky HSV</t>
  </si>
  <si>
    <t xml:space="preserve">    4 - Vodorovné konstrukce</t>
  </si>
  <si>
    <t xml:space="preserve">    722 - Zdravotechnika - vnitřní vodovod</t>
  </si>
  <si>
    <t>Práce a dodávky HSV</t>
  </si>
  <si>
    <t>132251104</t>
  </si>
  <si>
    <t>Hloubení rýh nezapažených  š do 800 mm v hornině třídy těžitelnosti I, skupiny 3 objem přes 100 m3 strojně</t>
  </si>
  <si>
    <t>-1097199009</t>
  </si>
  <si>
    <t>-1036744105</t>
  </si>
  <si>
    <t>-1025347618</t>
  </si>
  <si>
    <t>-1863421220</t>
  </si>
  <si>
    <t>174151101</t>
  </si>
  <si>
    <t>Zásyp jam, šachet rýh nebo kolem objektů sypaninou se zhutněním</t>
  </si>
  <si>
    <t>171423337</t>
  </si>
  <si>
    <t>175111101</t>
  </si>
  <si>
    <t>Obsypání potrubí ručně sypaninou bez prohození, uloženou do 3 m</t>
  </si>
  <si>
    <t>-984136651</t>
  </si>
  <si>
    <t>58337310</t>
  </si>
  <si>
    <t>štěrkopísek frakce 0/4</t>
  </si>
  <si>
    <t>1999693359</t>
  </si>
  <si>
    <t>Vodorovné konstrukce</t>
  </si>
  <si>
    <t>451572111</t>
  </si>
  <si>
    <t>Lože pod potrubí otevřený výkop z kameniva drobného těženého</t>
  </si>
  <si>
    <t>-1959800903</t>
  </si>
  <si>
    <t>722</t>
  </si>
  <si>
    <t>Zdravotechnika - vnitřní vodovod</t>
  </si>
  <si>
    <t>722176113</t>
  </si>
  <si>
    <t>Montáž potrubí plastové spojované svary polyfuzně do D 25 mm</t>
  </si>
  <si>
    <t>-1413433942</t>
  </si>
  <si>
    <t>28615135</t>
  </si>
  <si>
    <t>trubka vodovodní tlaková PPR řada PN 16 D 25mm dl 4m</t>
  </si>
  <si>
    <t>-1288577362</t>
  </si>
  <si>
    <t>722176114</t>
  </si>
  <si>
    <t>Montáž potrubí plastové spojované svary polyfuzně do D 32 mm</t>
  </si>
  <si>
    <t>-1420717597</t>
  </si>
  <si>
    <t>28615138</t>
  </si>
  <si>
    <t>trubka vodovodní tlaková PPR řada PN 16 D 32mm dl 4m</t>
  </si>
  <si>
    <t>1289632520</t>
  </si>
  <si>
    <t>722176115</t>
  </si>
  <si>
    <t>Montáž potrubí plastové spojované svary polyfuzně do D 40 mm</t>
  </si>
  <si>
    <t>-1207564386</t>
  </si>
  <si>
    <t>28615140</t>
  </si>
  <si>
    <t>trubka vodovodní tlaková PPR řada PN 16 D 40mm dl 4m</t>
  </si>
  <si>
    <t>-6729556</t>
  </si>
  <si>
    <t>722176116</t>
  </si>
  <si>
    <t>Montáž potrubí plastové spojované svary polyfuzně do D 50 mm</t>
  </si>
  <si>
    <t>1593492338</t>
  </si>
  <si>
    <t>28615143</t>
  </si>
  <si>
    <t>trubka vodovodní tlaková PPR řada PN 16 D 50mm dl 4m</t>
  </si>
  <si>
    <t>1955784835</t>
  </si>
  <si>
    <t>722176117</t>
  </si>
  <si>
    <t>Montáž potrubí plastové spojované svary polyfuzně do D 63 mm</t>
  </si>
  <si>
    <t>36680179</t>
  </si>
  <si>
    <t>28615145</t>
  </si>
  <si>
    <t>trubka vodovodní tlaková PPR řada PN 16 D 63mm dl 4m</t>
  </si>
  <si>
    <t>-2077334769</t>
  </si>
  <si>
    <t>55271108</t>
  </si>
  <si>
    <t>potrubí předizolované kompaktní systém dl 6m DN 32/140 izolace tl 45mm včetně spojek a tvarovek</t>
  </si>
  <si>
    <t>-1715230975</t>
  </si>
  <si>
    <t>722181232</t>
  </si>
  <si>
    <t>Ochrana vodovodního potrubí přilepenými termoizolačními trubicemi z PE tl do 13 mm DN do 45 mm</t>
  </si>
  <si>
    <t>983805028</t>
  </si>
  <si>
    <t>722190401</t>
  </si>
  <si>
    <t>Vyvedení a upevnění výpustku do DN 25</t>
  </si>
  <si>
    <t>-79535544</t>
  </si>
  <si>
    <t>722190499R</t>
  </si>
  <si>
    <t>Přípojka napájecího žlabu izolovaná s ochrannou trubkou KG 300 do DN 25</t>
  </si>
  <si>
    <t>-286402855</t>
  </si>
  <si>
    <t>722232044</t>
  </si>
  <si>
    <t>Kohout kulový přímý G 3/4 PN 42 do 185°C vnitřní závit</t>
  </si>
  <si>
    <t>1881797897</t>
  </si>
  <si>
    <t>722232045</t>
  </si>
  <si>
    <t>Kohout kulový přímý G 1 PN 42 do 185°C vnitřní závit</t>
  </si>
  <si>
    <t>-1482234786</t>
  </si>
  <si>
    <t>722290226</t>
  </si>
  <si>
    <t>Zkouška těsnosti vodovodního potrubí závitového do DN 50</t>
  </si>
  <si>
    <t>-636872550</t>
  </si>
  <si>
    <t>722290234</t>
  </si>
  <si>
    <t>Proplach a dezinfekce vodovodního potrubí do DN 80</t>
  </si>
  <si>
    <t>1390689378</t>
  </si>
  <si>
    <t>998722101</t>
  </si>
  <si>
    <t>Přesun hmot tonážní tonážní pro vnitřní vodovod v objektech v do 6 m</t>
  </si>
  <si>
    <t>-1064640292</t>
  </si>
  <si>
    <t>SO 01 d - C2 - ZTI - Splašková kanalizace</t>
  </si>
  <si>
    <t xml:space="preserve">    8 - Trubní vedení</t>
  </si>
  <si>
    <t xml:space="preserve">    998 - Přesun hmot</t>
  </si>
  <si>
    <t xml:space="preserve">    721 - Zdravotechnika - vnitřní kanalizace</t>
  </si>
  <si>
    <t>-1758819649</t>
  </si>
  <si>
    <t>1560369273</t>
  </si>
  <si>
    <t>-785516249</t>
  </si>
  <si>
    <t>1454478682</t>
  </si>
  <si>
    <t>478141411</t>
  </si>
  <si>
    <t>-836764529</t>
  </si>
  <si>
    <t>-1208389092</t>
  </si>
  <si>
    <t>436708043</t>
  </si>
  <si>
    <t>Trubní vedení</t>
  </si>
  <si>
    <t>871321211</t>
  </si>
  <si>
    <t>Montáž potrubí z PE100 SDR 11 otevřený výkop svařovaných elektrotvarovkou D 160 x 14,6 mm</t>
  </si>
  <si>
    <t>-1782775945</t>
  </si>
  <si>
    <t>28613560</t>
  </si>
  <si>
    <t>potrubí dvouvrstvé PE100 RC SDR11 160x14,6 dl 12m</t>
  </si>
  <si>
    <t>1124256024</t>
  </si>
  <si>
    <t>877321101</t>
  </si>
  <si>
    <t>Montáž elektrospojek na vodovodním potrubí z PE trub d 160</t>
  </si>
  <si>
    <t>-1884191869</t>
  </si>
  <si>
    <t>28615978</t>
  </si>
  <si>
    <t>elektrospojka SDR11 PE 100 PN16 D 160mm</t>
  </si>
  <si>
    <t>-212638761</t>
  </si>
  <si>
    <t>28653139R</t>
  </si>
  <si>
    <t>nákružek lemový PE 100 SDR11 160mm s přírubou</t>
  </si>
  <si>
    <t>1286629372</t>
  </si>
  <si>
    <t>28612307R</t>
  </si>
  <si>
    <t>příruba zaslepovací plastová PE PN10/16 D 160mm včetně těsnění a šroubů</t>
  </si>
  <si>
    <t>-1747113997</t>
  </si>
  <si>
    <t>877321112</t>
  </si>
  <si>
    <t>Montáž elektrokolen 90° na vodovodním potrubí z PE trub d 160</t>
  </si>
  <si>
    <t>2094493303</t>
  </si>
  <si>
    <t>28614939</t>
  </si>
  <si>
    <t>elektrokoleno 90° PE 100 PN16 D 160mm</t>
  </si>
  <si>
    <t>-1667201970</t>
  </si>
  <si>
    <t>892351111</t>
  </si>
  <si>
    <t>Tlaková zkouška vodou potrubí DN 150 nebo 200</t>
  </si>
  <si>
    <t>453591367</t>
  </si>
  <si>
    <t>892372111</t>
  </si>
  <si>
    <t>Zabezpečení konců potrubí DN do 300 při tlakových zkouškách vodou</t>
  </si>
  <si>
    <t>813835237</t>
  </si>
  <si>
    <t>998</t>
  </si>
  <si>
    <t>Přesun hmot</t>
  </si>
  <si>
    <t>998276101</t>
  </si>
  <si>
    <t>Přesun hmot pro trubní vedení z trub z plastických hmot otevřený výkop</t>
  </si>
  <si>
    <t>649901341</t>
  </si>
  <si>
    <t>721</t>
  </si>
  <si>
    <t>Zdravotechnika - vnitřní kanalizace</t>
  </si>
  <si>
    <t>721173403</t>
  </si>
  <si>
    <t>Potrubí kanalizační z PVC SN 4 svodné DN 160</t>
  </si>
  <si>
    <t>1793307962</t>
  </si>
  <si>
    <t>721290112</t>
  </si>
  <si>
    <t>Zkouška těsnosti potrubí kanalizace vodou do DN 200</t>
  </si>
  <si>
    <t>-1976373540</t>
  </si>
  <si>
    <t>998721101</t>
  </si>
  <si>
    <t>Přesun hmot tonážní pro vnitřní kanalizace v objektech v do 6 m</t>
  </si>
  <si>
    <t>-529288016</t>
  </si>
  <si>
    <t>TECHNOLOGIE - TECHNOLOGIE</t>
  </si>
  <si>
    <t>PS 01 - Technologie hrazení ve stáji</t>
  </si>
  <si>
    <t>HSV - HSV</t>
  </si>
  <si>
    <t>A. - Boční zábrany</t>
  </si>
  <si>
    <t>B. - Sloupky</t>
  </si>
  <si>
    <t>C. - Branky</t>
  </si>
  <si>
    <t>D. - Hrazení</t>
  </si>
  <si>
    <t>E, - Krmišťová zábrana s předsunutou šíjovou zábranou</t>
  </si>
  <si>
    <t>H. - Drbadla</t>
  </si>
  <si>
    <t>I. - Rosení ve stáji</t>
  </si>
  <si>
    <t>A.</t>
  </si>
  <si>
    <t>Boční zábrany</t>
  </si>
  <si>
    <t>A 001</t>
  </si>
  <si>
    <t>Boční zábrany - montáž</t>
  </si>
  <si>
    <t>-1187246890</t>
  </si>
  <si>
    <t>Zábrana boční - dojnice OZBD 25B P - Boční zábrana lehacího boxu pro dojnice na beton. Délka oblouku 2200 mm, výška oblouku 1015 mm, průměr trubky 60 mm pozink</t>
  </si>
  <si>
    <t>256</t>
  </si>
  <si>
    <t>-1565868661</t>
  </si>
  <si>
    <t>Spona TVZ 60/60 Z</t>
  </si>
  <si>
    <t>1776984896</t>
  </si>
  <si>
    <t>Spona XZ 60/60 Z</t>
  </si>
  <si>
    <t>-2050627267</t>
  </si>
  <si>
    <t>Sloupek BS 76/1800 - silnostěnný sloupek je určen pro instalaci hrazení do stájí, je vyroben z trubky pr. 76x6,3 mm, výška 1800 mm, povrchová úprava - žárové zinkování, pletle, plastové víčko</t>
  </si>
  <si>
    <t>388656043</t>
  </si>
  <si>
    <t>Trubka 2" P závitová</t>
  </si>
  <si>
    <t>565105478</t>
  </si>
  <si>
    <t>Třmen plochý 60/40x5 Z s otvory pr. 14</t>
  </si>
  <si>
    <t>-848050213</t>
  </si>
  <si>
    <t>Třmen kruhový M12 - 76/25 G</t>
  </si>
  <si>
    <t>975679056</t>
  </si>
  <si>
    <t>Matice samojistná M12 G</t>
  </si>
  <si>
    <t>-522704047</t>
  </si>
  <si>
    <t>Trubka 5/4" P závitová Zn</t>
  </si>
  <si>
    <t>441475720</t>
  </si>
  <si>
    <t>Spona T 76/42 Z</t>
  </si>
  <si>
    <t>-19302007</t>
  </si>
  <si>
    <t>Spona X 76/42 Z</t>
  </si>
  <si>
    <t>-1948181270</t>
  </si>
  <si>
    <t>Šíjová zábrana 5/4" vrtaná 1090</t>
  </si>
  <si>
    <t>975259814</t>
  </si>
  <si>
    <t>Šíjová zábrana 5/4" vrtaná 1190</t>
  </si>
  <si>
    <t>2021012866</t>
  </si>
  <si>
    <t>Spona X60/42 Z</t>
  </si>
  <si>
    <t>1540925559</t>
  </si>
  <si>
    <t>Zámek 42 Z</t>
  </si>
  <si>
    <t>1867342538</t>
  </si>
  <si>
    <t>Kotva chemická MB</t>
  </si>
  <si>
    <t>-1260360360</t>
  </si>
  <si>
    <t>B.</t>
  </si>
  <si>
    <t>Sloupky</t>
  </si>
  <si>
    <t>B 001</t>
  </si>
  <si>
    <t>Sloupky - montáž</t>
  </si>
  <si>
    <t>-1573510557</t>
  </si>
  <si>
    <t>-1363416942</t>
  </si>
  <si>
    <t>Sloupek BS 102/2000 - silnostěnný sloupek je zrčen pro instalaci hrazení do stájí, je vyroben z trubky pr. 102x6,3 mm, výška 2000 mm, povrchová úprava - žárové zinkování, pletle, plastové víčko</t>
  </si>
  <si>
    <t>-2010782355</t>
  </si>
  <si>
    <t>Sloupek BS 102/1800 - silnostěnný sloupek je zrčen pro instalaci hrazení do stájí, je vyroben z trubky pr. 102x6,3 mm, výška 1800 mm, povrchová úprava - žárové zinkování, pletle, plastové víčko</t>
  </si>
  <si>
    <t>1759299265</t>
  </si>
  <si>
    <t>C.</t>
  </si>
  <si>
    <t>Branky</t>
  </si>
  <si>
    <t>C 001</t>
  </si>
  <si>
    <t>Branky - montáž</t>
  </si>
  <si>
    <t>-675051600</t>
  </si>
  <si>
    <t>Branka SD-R 1,6-1,9 m zaříznutelná - branka pro dojnice 31,6-31,9 m, výška oblouku 1000 mm, průměr 43, výplň plochoovál. žárově zinkováno</t>
  </si>
  <si>
    <t>-1208100602</t>
  </si>
  <si>
    <t>Branka SD-R 3,4-3,7 m zaříznutelná - branka pro dojnice 3,4-3,7 m, výška oblouku 1000 mm, průměr 43, výplň plochoovál. žárově zinkováno</t>
  </si>
  <si>
    <t>1218180615</t>
  </si>
  <si>
    <t>Branka SD-R 2,2-2,5 m zaříznutelná - branka pro dojnice 2,2-2,5 m, výška oblouku 1000 mm, průměr 43, výplň plochoovál. žárově zinkováno</t>
  </si>
  <si>
    <t>673749100</t>
  </si>
  <si>
    <t>Branka SD-R 1,9-2,2 m zaříznutelná - branka pro dojnice 1,9-2,2 m, výška oblouku 1000 mm, průměr 43, výplň plochoovál. žárově zinkováno</t>
  </si>
  <si>
    <t>143308278</t>
  </si>
  <si>
    <t>Čep branky 18/400 Z - žárově zinkováno</t>
  </si>
  <si>
    <t>-280982038</t>
  </si>
  <si>
    <t>Závěsy 102/42 Z komplet pro branku - soubor dílů pro zavěšení branky průměr 42 na sloupek 102, žárově zinkováno</t>
  </si>
  <si>
    <t>-411102992</t>
  </si>
  <si>
    <t>Závěsy 76/42 Z komplet pro branku - soubor dílů pro zavěšení branky průměr 42 na sloupek 76, žárově zinkováno</t>
  </si>
  <si>
    <t>1861049918</t>
  </si>
  <si>
    <t>Zajištění branky T1 Z na svislou trubku,  tl. 5 mm, žárově zinkováno</t>
  </si>
  <si>
    <t>1212706740</t>
  </si>
  <si>
    <t>Zajištění branky SS1 Z na stěnu svislé, tl. 5 mm, žárově zinkováno</t>
  </si>
  <si>
    <t>1671505016</t>
  </si>
  <si>
    <t>Nespecifikovaný montážní materiál</t>
  </si>
  <si>
    <t>-1624210414</t>
  </si>
  <si>
    <t>D.</t>
  </si>
  <si>
    <t>Hrazení</t>
  </si>
  <si>
    <t>D 001</t>
  </si>
  <si>
    <t>Hrazení - montáž</t>
  </si>
  <si>
    <t>-1514557712</t>
  </si>
  <si>
    <t>-1608911864</t>
  </si>
  <si>
    <t xml:space="preserve">Spona T 76/42 Z </t>
  </si>
  <si>
    <t>-1362647263</t>
  </si>
  <si>
    <t>Spona T 42/42 Z</t>
  </si>
  <si>
    <t>-1298383907</t>
  </si>
  <si>
    <t>225835624</t>
  </si>
  <si>
    <t>-1007798627</t>
  </si>
  <si>
    <t>Kotva chemická</t>
  </si>
  <si>
    <t>193515278</t>
  </si>
  <si>
    <t>-1700675212</t>
  </si>
  <si>
    <t>E,</t>
  </si>
  <si>
    <t>Krmišťová zábrana s předsunutou šíjovou zábranou</t>
  </si>
  <si>
    <t>E 01</t>
  </si>
  <si>
    <t>Montáž</t>
  </si>
  <si>
    <t>-469245626</t>
  </si>
  <si>
    <t>E1</t>
  </si>
  <si>
    <t>Sloupek krmiště jekl 100x100x6/1800 jednostranný Zn</t>
  </si>
  <si>
    <t>1322919281</t>
  </si>
  <si>
    <t>E2</t>
  </si>
  <si>
    <t>Sloupek krmiště jekl 100x100x6/1800 dvojstranný Zn</t>
  </si>
  <si>
    <t>647979755</t>
  </si>
  <si>
    <t>E3</t>
  </si>
  <si>
    <t xml:space="preserve">Konzola žlabová na jekl 100x100 Zn </t>
  </si>
  <si>
    <t>203001800</t>
  </si>
  <si>
    <t>E4</t>
  </si>
  <si>
    <t>Třmen trubkový 2 1/2" x 5/4" Zn</t>
  </si>
  <si>
    <t>1349304622</t>
  </si>
  <si>
    <t>E5</t>
  </si>
  <si>
    <t>Sponka atypická středová 100x100x5/4" Zn</t>
  </si>
  <si>
    <t>1772774689</t>
  </si>
  <si>
    <t>E6</t>
  </si>
  <si>
    <t>Sponka atypická krajová 100x100x5/4" Zn</t>
  </si>
  <si>
    <t>1391705710</t>
  </si>
  <si>
    <t>E7</t>
  </si>
  <si>
    <t>Sponka atypická šikmá 100x100x2" Zn</t>
  </si>
  <si>
    <t>-1207874192</t>
  </si>
  <si>
    <t>E8</t>
  </si>
  <si>
    <t>Trubková spojka 5/4" Zn</t>
  </si>
  <si>
    <t>-1657768039</t>
  </si>
  <si>
    <t>E9</t>
  </si>
  <si>
    <t>Trubková spojka 2" Zn</t>
  </si>
  <si>
    <t>1645023008</t>
  </si>
  <si>
    <t>E10</t>
  </si>
  <si>
    <t>Trubka vodorovná 5/4" Zn</t>
  </si>
  <si>
    <t>721256775</t>
  </si>
  <si>
    <t>E11</t>
  </si>
  <si>
    <t>Trubka vodorovná 2" Zn</t>
  </si>
  <si>
    <t>477827015</t>
  </si>
  <si>
    <t>E12</t>
  </si>
  <si>
    <t>Zátka plastová 100x100</t>
  </si>
  <si>
    <t>-456022701</t>
  </si>
  <si>
    <t>H.</t>
  </si>
  <si>
    <t>Drbadla</t>
  </si>
  <si>
    <t>H 001</t>
  </si>
  <si>
    <t>Drbadla - montáž</t>
  </si>
  <si>
    <t>-680525423</t>
  </si>
  <si>
    <t>Drbadlo rotační REBEL - vyklápěcí</t>
  </si>
  <si>
    <t>-352195089</t>
  </si>
  <si>
    <t>Montážní materiál</t>
  </si>
  <si>
    <t>539225401</t>
  </si>
  <si>
    <t>I.</t>
  </si>
  <si>
    <t>Rosení ve stáji</t>
  </si>
  <si>
    <t>I 001</t>
  </si>
  <si>
    <t>Rosení ve stáji - montáž</t>
  </si>
  <si>
    <t>1125739765</t>
  </si>
  <si>
    <t>Rosení ve stáji - 2x větev na krmišti 93 m, kohouty, filtr, elektromagnetický ventil, potrubí, + podpěrný systém</t>
  </si>
  <si>
    <t>sada</t>
  </si>
  <si>
    <t>960790740</t>
  </si>
  <si>
    <t>-69111205</t>
  </si>
  <si>
    <t>PS 02 - Technologie napájení skotu (ve stáji)</t>
  </si>
  <si>
    <t xml:space="preserve">    0001 - Napájecí žlaby</t>
  </si>
  <si>
    <t>0001</t>
  </si>
  <si>
    <t>Napájecí žlaby</t>
  </si>
  <si>
    <t>G 001</t>
  </si>
  <si>
    <t>Napájecí žlaby - montáž</t>
  </si>
  <si>
    <t>122624689</t>
  </si>
  <si>
    <t>Žlab JUPITER II typ G1 - 600/2110 - napájecí žlab vyhřívaný 230V, d/š/v = 2110/600/1055 mm, objem 130 l, příkon 263 W, dvouplášťový s tepelnou izolací, vnitřní žlab z nerezové oceli, ostatní žárově zinkované</t>
  </si>
  <si>
    <t>1266065929</t>
  </si>
  <si>
    <t>PS 03 - Hydraulická brána</t>
  </si>
  <si>
    <t>F - Hydraulická brána na krmném stole</t>
  </si>
  <si>
    <t>F</t>
  </si>
  <si>
    <t>Hydraulická brána na krmném stole</t>
  </si>
  <si>
    <t>F 001</t>
  </si>
  <si>
    <t>Hydraulická brána na krmném stole - dodávka + montáž</t>
  </si>
  <si>
    <t>-1172985665</t>
  </si>
  <si>
    <t>PS 04 - Stáj - vyhrnovací lopaty</t>
  </si>
  <si>
    <t>M - Práce a dodávky M</t>
  </si>
  <si>
    <t xml:space="preserve">    26-M - Montáže zařízení pro zemědělství</t>
  </si>
  <si>
    <t>Práce a dodávky M</t>
  </si>
  <si>
    <t>26-M</t>
  </si>
  <si>
    <t>Montáže zařízení pro zemědělství</t>
  </si>
  <si>
    <t>26-M 1</t>
  </si>
  <si>
    <t>Montáž zařízení</t>
  </si>
  <si>
    <t>-380542167</t>
  </si>
  <si>
    <t>26-M 2</t>
  </si>
  <si>
    <t>VRN</t>
  </si>
  <si>
    <t>963949429</t>
  </si>
  <si>
    <t>26-M 001</t>
  </si>
  <si>
    <t>Pohon mechanické lopaty, motor 2,2 kW s planetovou převodovkou</t>
  </si>
  <si>
    <t>1513659874</t>
  </si>
  <si>
    <t>26-M 002</t>
  </si>
  <si>
    <t>Řetěz čtvercový pozink pro mechanickou lopatu</t>
  </si>
  <si>
    <t>-643154275</t>
  </si>
  <si>
    <t>26-M 003</t>
  </si>
  <si>
    <t>Oboustranná lopata pro shrnování kejdy, šířka kanálu od 3,01 do 3,50 m</t>
  </si>
  <si>
    <t>-1268196991</t>
  </si>
  <si>
    <t>26-M 004</t>
  </si>
  <si>
    <t>Oboustranná lopata pro shrnování kejdy, šířja kanálu od 4,01 do 4,50 m</t>
  </si>
  <si>
    <t>710636814</t>
  </si>
  <si>
    <t>26-M 005</t>
  </si>
  <si>
    <t>Kladka rohová pro čtvercový řetěz</t>
  </si>
  <si>
    <t>-1211854265</t>
  </si>
  <si>
    <t>26-M 006</t>
  </si>
  <si>
    <t>Vodící lišta lopaty v drážce 80 x 70 mm</t>
  </si>
  <si>
    <t>-1843304365</t>
  </si>
  <si>
    <t>26-M 007</t>
  </si>
  <si>
    <t>Ovládací panel řetězové lopaty</t>
  </si>
  <si>
    <t>519477526</t>
  </si>
  <si>
    <t>26-M 008</t>
  </si>
  <si>
    <t>Montážní a spojovací materiál</t>
  </si>
  <si>
    <t>221184739</t>
  </si>
  <si>
    <t>26-M 009</t>
  </si>
  <si>
    <t>Materiál celkem</t>
  </si>
  <si>
    <t>-577229027</t>
  </si>
  <si>
    <t>PS 05 - Technologie větrání ve stáji</t>
  </si>
  <si>
    <t>26M - Montáže zařízení pro zemědělství</t>
  </si>
  <si>
    <t>26M</t>
  </si>
  <si>
    <t>26M - 001</t>
  </si>
  <si>
    <t>Hřebenová větrací štěrbina dvoukřídlá do šíře 1,5 m, výplň plachta</t>
  </si>
  <si>
    <t>-1339015490</t>
  </si>
  <si>
    <t>26M - 002</t>
  </si>
  <si>
    <t>Plechování štěrbiny LINDAB plech, včetně těsnícího profilu</t>
  </si>
  <si>
    <t>-1748107626</t>
  </si>
  <si>
    <t>26M - 003</t>
  </si>
  <si>
    <t>Elektrický pohon (HVŠ - dvoukřídlá)</t>
  </si>
  <si>
    <t>1220730349</t>
  </si>
  <si>
    <t>26M - 004</t>
  </si>
  <si>
    <t>Meteostanice pro křídlovou štěrbinu, obsahuje ovládací prvek, řídící jednotku, 1x větrné čidlo, 1x dešťové čidlo (meteostanice zavírá štěrbinu při dešti nebo silném větru, neumožní automatické otevření)</t>
  </si>
  <si>
    <t>1813556577</t>
  </si>
  <si>
    <t>26M - 005</t>
  </si>
  <si>
    <t>Rolovací stěna pohyblivá elektrická BVS "D" - výška stěny do 4,50 m</t>
  </si>
  <si>
    <t>374247752</t>
  </si>
  <si>
    <t>26M - 006</t>
  </si>
  <si>
    <t>1789151661</t>
  </si>
  <si>
    <t>26M - 007</t>
  </si>
  <si>
    <t>1632480905</t>
  </si>
  <si>
    <t>26M - 008</t>
  </si>
  <si>
    <t>Ochranný ukončovací kryt plachtový - do výškay 4,50 m</t>
  </si>
  <si>
    <t>1122543641</t>
  </si>
  <si>
    <t>26M - 009</t>
  </si>
  <si>
    <t>Rozvaděč pro centrální ovládání plachet - 4 systémy</t>
  </si>
  <si>
    <t>-426627653</t>
  </si>
  <si>
    <t>26M - 010</t>
  </si>
  <si>
    <t>Výdřeva pro rolovací stěnu (horní hranol 200x100)</t>
  </si>
  <si>
    <t>179092605</t>
  </si>
  <si>
    <t>26M - 011</t>
  </si>
  <si>
    <t>Rolovací vrata elektrická se zastřešením 3500 x 3000 mm - hnojná chodba</t>
  </si>
  <si>
    <t>-1170085071</t>
  </si>
  <si>
    <t>26M - 012</t>
  </si>
  <si>
    <t>Rolovací vrata elektrická se zastřešením 3800 x 3500 mm - krmiště</t>
  </si>
  <si>
    <t>-1230125203</t>
  </si>
  <si>
    <t>26M - 013</t>
  </si>
  <si>
    <t>Rolovací vrata elektrická se zastřešením 4200 x 4500 mm - krmný stůl</t>
  </si>
  <si>
    <t>794449637</t>
  </si>
  <si>
    <t>26M - 014</t>
  </si>
  <si>
    <t>Křídlová vrata včetně palubkové výplně, nezateplená, do 4 m2 plochy 2000 x 2000 mm</t>
  </si>
  <si>
    <t>-1868768301</t>
  </si>
  <si>
    <t>26M - 015</t>
  </si>
  <si>
    <t>Protiprůvanová síť SCRIM černá, šířka role 3,0 m - 3,50 x 4,00 m</t>
  </si>
  <si>
    <t>-578062923</t>
  </si>
  <si>
    <t>26M - 016</t>
  </si>
  <si>
    <t>Výdřeva základní pro protiprůvanovou tkaninu</t>
  </si>
  <si>
    <t>647382219</t>
  </si>
  <si>
    <t>26M - 017</t>
  </si>
  <si>
    <t>Záložní zdroj 230V, 50Hz, 3000VA, - 4 cykly/1 hodina/EI45 - dodávka, montáž</t>
  </si>
  <si>
    <t>-1133589027</t>
  </si>
  <si>
    <t>PS 06 - Stáj - gumové matrace</t>
  </si>
  <si>
    <t>26-M - Montáže zařízení pro zemědělství</t>
  </si>
  <si>
    <t xml:space="preserve">    D1 - Matrace do lehacích boxů</t>
  </si>
  <si>
    <t>D1</t>
  </si>
  <si>
    <t>Matrace do lehacích boxů</t>
  </si>
  <si>
    <t>Pol001</t>
  </si>
  <si>
    <t>Matrace KEW plus šířka 1250, délka 1830, min. tl. 60 mm</t>
  </si>
  <si>
    <t>Pol002</t>
  </si>
  <si>
    <t>Lišta pro KEW plus 1250</t>
  </si>
  <si>
    <t>Pol003</t>
  </si>
  <si>
    <t>Montážní materiál - hmoždinka rámová 10x100N komplet</t>
  </si>
  <si>
    <t>mtž</t>
  </si>
  <si>
    <t>Montáž gumových matrací</t>
  </si>
  <si>
    <t>884439866</t>
  </si>
  <si>
    <t>PS 07 - Stáj - gumové rohože</t>
  </si>
  <si>
    <t xml:space="preserve">    D2 - Pryžová podložka do krmiště</t>
  </si>
  <si>
    <t>D2</t>
  </si>
  <si>
    <t>Pryžová podložka do krmiště</t>
  </si>
  <si>
    <t>D2 01</t>
  </si>
  <si>
    <t>Matrace Kura P tl. 24 mm</t>
  </si>
  <si>
    <t>-1319730469</t>
  </si>
  <si>
    <t>D2 02</t>
  </si>
  <si>
    <t>Kotevní materiál</t>
  </si>
  <si>
    <t>-1843937341</t>
  </si>
  <si>
    <t>D2 03</t>
  </si>
  <si>
    <t>Montáž a doprava</t>
  </si>
  <si>
    <t>-1917705140</t>
  </si>
  <si>
    <t>SO 03 - Jímky</t>
  </si>
  <si>
    <t>SO 03a - Přečerpávací jímka č. 1 - stavební část</t>
  </si>
  <si>
    <t>864469265</t>
  </si>
  <si>
    <t>115101201</t>
  </si>
  <si>
    <t>Čerpání vody na dopravní výšku do 10 m průměrný přítok do 500 l/min</t>
  </si>
  <si>
    <t>1592374472</t>
  </si>
  <si>
    <t>115101301</t>
  </si>
  <si>
    <t>Pohotovost čerpací soupravy pro dopravní výšku do 10 m přítok do 500 l/min</t>
  </si>
  <si>
    <t>-1479797971</t>
  </si>
  <si>
    <t>127566527</t>
  </si>
  <si>
    <t>349908594</t>
  </si>
  <si>
    <t>-559708345</t>
  </si>
  <si>
    <t>-220793</t>
  </si>
  <si>
    <t>175151201</t>
  </si>
  <si>
    <t>Obsypání objektu nad přilehlým původním terénem sypaninou bez prohození, uloženou do 3 m strojně</t>
  </si>
  <si>
    <t>-1906772386</t>
  </si>
  <si>
    <t>-1080835233</t>
  </si>
  <si>
    <t>212751106</t>
  </si>
  <si>
    <t>Trativod z drenážních trubek flexibilních PVC-U SN 4 perforace 360° včetně lože otevřený výkop DN 160 pro meliorace</t>
  </si>
  <si>
    <t>-1211897665</t>
  </si>
  <si>
    <t>212752001</t>
  </si>
  <si>
    <t>Kontrolní systém</t>
  </si>
  <si>
    <t>-1450355636</t>
  </si>
  <si>
    <t>380326R1</t>
  </si>
  <si>
    <t>Kompletní konstrukce ČOV, nádrží ze ŽB se zvýšenými nároky na prostředí tř. C 30/37 tl 300 mm</t>
  </si>
  <si>
    <t>-1596983389</t>
  </si>
  <si>
    <t>380356R2</t>
  </si>
  <si>
    <t>Bednění kompletních konstrukcí ČOV, nádrží nebo vodojemů neomítaných ploch zaoblených zřízení (zákl. deska, stěna)</t>
  </si>
  <si>
    <t>-1789296482</t>
  </si>
  <si>
    <t>380356R3</t>
  </si>
  <si>
    <t>Bednění kompletních konstrukcí ČOV, nádrží nebo vodojemů neomítaných ploch zaoblených odstranění (zákl. deska, stěna)</t>
  </si>
  <si>
    <t>-992306347</t>
  </si>
  <si>
    <t>380361R4</t>
  </si>
  <si>
    <t>459232372</t>
  </si>
  <si>
    <t>1977510018</t>
  </si>
  <si>
    <t>631351101</t>
  </si>
  <si>
    <t>Zřízení bednění rýh a hran v podlahách</t>
  </si>
  <si>
    <t>1399636651</t>
  </si>
  <si>
    <t>631351102</t>
  </si>
  <si>
    <t>Odstranění bednění rýh a hran v podlahách</t>
  </si>
  <si>
    <t>63878384</t>
  </si>
  <si>
    <t>635111242</t>
  </si>
  <si>
    <t>Násyp pod podlahy z hrubého kameniva 16-32 se zhutněním</t>
  </si>
  <si>
    <t>-1050746411</t>
  </si>
  <si>
    <t>911001</t>
  </si>
  <si>
    <t>D+M oplocení vč. branky v. 1,00 m</t>
  </si>
  <si>
    <t>60046529</t>
  </si>
  <si>
    <t>939941R</t>
  </si>
  <si>
    <t>Zřízení těsnění pracovní spáry ocelovým plechem mezi dnem a stěnou (2 řady)</t>
  </si>
  <si>
    <t>105970364</t>
  </si>
  <si>
    <t>998142251</t>
  </si>
  <si>
    <t>Přesun hmot pro nádrže, jímky, zásobníky a jámy betonové monolitické v do 25 m</t>
  </si>
  <si>
    <t>-436668727</t>
  </si>
  <si>
    <t>783826R</t>
  </si>
  <si>
    <t>Nátěr jímky - např. Ladax MONO</t>
  </si>
  <si>
    <t>328332671</t>
  </si>
  <si>
    <t>SO 03b - Přečerpávací jímka č. 2 - stavební část</t>
  </si>
  <si>
    <t>271817847</t>
  </si>
  <si>
    <t>-2021577511</t>
  </si>
  <si>
    <t>61429553</t>
  </si>
  <si>
    <t>836127264</t>
  </si>
  <si>
    <t>529231635</t>
  </si>
  <si>
    <t>1034463033</t>
  </si>
  <si>
    <t>637767765</t>
  </si>
  <si>
    <t>-1971983999</t>
  </si>
  <si>
    <t>1293993308</t>
  </si>
  <si>
    <t>-1262419917</t>
  </si>
  <si>
    <t>-1686436367</t>
  </si>
  <si>
    <t>Bednění kompletních konstrukcí ČOV, nádrží nebo vodojemů neomítaných ploch zaoblených zřízení</t>
  </si>
  <si>
    <t>Bednění kompletních konstrukcí ČOV, nádrží nebo vodojemů neomítaných ploch zaoblených odstranění</t>
  </si>
  <si>
    <t>377380257</t>
  </si>
  <si>
    <t>-1184547384</t>
  </si>
  <si>
    <t>-775214276</t>
  </si>
  <si>
    <t>-1632586474</t>
  </si>
  <si>
    <t>-1540106848</t>
  </si>
  <si>
    <t>Zřízení těsnění pracovní spáry ocelovým plechem mezi dnem a stěnou</t>
  </si>
  <si>
    <t>-524119378</t>
  </si>
  <si>
    <t>-479668725</t>
  </si>
  <si>
    <t>SO 03c - Elektroinstalace přípojka</t>
  </si>
  <si>
    <t>741122144</t>
  </si>
  <si>
    <t>Montáž kabel Cu plný kulatý žíla 5x10 mm2 zatažený v trubkách (CYKY)</t>
  </si>
  <si>
    <t>-2121832198</t>
  </si>
  <si>
    <t>34111076</t>
  </si>
  <si>
    <t>kabel silový s Cu jádrem 1kV 5x10mm2</t>
  </si>
  <si>
    <t>876050717</t>
  </si>
  <si>
    <t>-1383459024</t>
  </si>
  <si>
    <t>1840462953</t>
  </si>
  <si>
    <t>460520162</t>
  </si>
  <si>
    <t>Montáž trubek ochranných plastových tuhých D do 50 mm uložených do rýhy</t>
  </si>
  <si>
    <t>-725362460</t>
  </si>
  <si>
    <t>-806463138</t>
  </si>
  <si>
    <t>-736391541</t>
  </si>
  <si>
    <t>281070081</t>
  </si>
  <si>
    <t>2053809877</t>
  </si>
  <si>
    <t>-1928016133</t>
  </si>
  <si>
    <t>170055055</t>
  </si>
  <si>
    <t>-1398480621</t>
  </si>
  <si>
    <t>1082289714</t>
  </si>
  <si>
    <t>438057424</t>
  </si>
  <si>
    <t>337293380</t>
  </si>
  <si>
    <t>1572941886</t>
  </si>
  <si>
    <t>-157371285</t>
  </si>
  <si>
    <t>741132147</t>
  </si>
  <si>
    <t>Ukončení kabelů 5x10 mm2 smršťovací záklopkou nebo páskem bez letování</t>
  </si>
  <si>
    <t>358392531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</si>
</sst>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</xf>
    <xf numFmtId="0" fontId="33" fillId="0" borderId="22" xfId="0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167" fontId="32" fillId="2" borderId="22" xfId="0" applyNumberFormat="1" applyFont="1" applyFill="1" applyBorder="1" applyAlignment="1" applyProtection="1">
      <alignment vertical="center"/>
      <protection locked="0"/>
    </xf>
    <xf numFmtId="0" fontId="32" fillId="2" borderId="19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 applyProtection="1">
      <alignment horizontal="center" vertical="center"/>
    </xf>
    <xf numFmtId="14" fontId="2" fillId="2" borderId="0" xfId="0" applyNumberFormat="1" applyFont="1" applyFill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4" fontId="7" fillId="0" borderId="0" xfId="0" applyNumberFormat="1" applyFont="1" applyAlignment="1" applyProtection="1">
      <alignment horizontal="righ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right"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0"/>
  <sheetViews>
    <sheetView showGridLines="0" tabSelected="1" workbookViewId="0">
      <selection activeCell="AR35" sqref="AR3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1:74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57" t="s">
        <v>14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19"/>
      <c r="AQ5" s="19"/>
      <c r="AR5" s="17"/>
      <c r="BE5" s="254" t="s">
        <v>15</v>
      </c>
      <c r="BS5" s="14" t="s">
        <v>6</v>
      </c>
    </row>
    <row r="6" spans="1:74" s="1" customFormat="1" ht="36.950000000000003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59" t="s">
        <v>17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19"/>
      <c r="AQ6" s="19"/>
      <c r="AR6" s="17"/>
      <c r="BE6" s="255"/>
      <c r="BS6" s="14" t="s">
        <v>6</v>
      </c>
    </row>
    <row r="7" spans="1:74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55"/>
      <c r="BS7" s="14" t="s">
        <v>6</v>
      </c>
    </row>
    <row r="8" spans="1:74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40">
        <v>43949</v>
      </c>
      <c r="AO8" s="19"/>
      <c r="AP8" s="19"/>
      <c r="AQ8" s="19"/>
      <c r="AR8" s="17"/>
      <c r="BE8" s="255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55"/>
      <c r="BS9" s="14" t="s">
        <v>6</v>
      </c>
    </row>
    <row r="10" spans="1:74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25</v>
      </c>
      <c r="AO10" s="19"/>
      <c r="AP10" s="19"/>
      <c r="AQ10" s="19"/>
      <c r="AR10" s="17"/>
      <c r="BE10" s="255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28</v>
      </c>
      <c r="AO11" s="19"/>
      <c r="AP11" s="19"/>
      <c r="AQ11" s="19"/>
      <c r="AR11" s="17"/>
      <c r="BE11" s="255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55"/>
      <c r="BS12" s="14" t="s">
        <v>6</v>
      </c>
    </row>
    <row r="13" spans="1:74" s="1" customFormat="1" ht="12" customHeight="1">
      <c r="B13" s="18"/>
      <c r="C13" s="19"/>
      <c r="D13" s="26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30</v>
      </c>
      <c r="AO13" s="19"/>
      <c r="AP13" s="19"/>
      <c r="AQ13" s="19"/>
      <c r="AR13" s="17"/>
      <c r="BE13" s="255"/>
      <c r="BS13" s="14" t="s">
        <v>6</v>
      </c>
    </row>
    <row r="14" spans="1:74" ht="12.75">
      <c r="B14" s="18"/>
      <c r="C14" s="19"/>
      <c r="D14" s="19"/>
      <c r="E14" s="260" t="s">
        <v>30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" t="s">
        <v>27</v>
      </c>
      <c r="AL14" s="19"/>
      <c r="AM14" s="19"/>
      <c r="AN14" s="28" t="s">
        <v>30</v>
      </c>
      <c r="AO14" s="19"/>
      <c r="AP14" s="19"/>
      <c r="AQ14" s="19"/>
      <c r="AR14" s="17"/>
      <c r="BE14" s="255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55"/>
      <c r="BS15" s="14" t="s">
        <v>4</v>
      </c>
    </row>
    <row r="16" spans="1:74" s="1" customFormat="1" ht="12" customHeight="1">
      <c r="B16" s="18"/>
      <c r="C16" s="19"/>
      <c r="D16" s="26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55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55"/>
      <c r="BS17" s="14" t="s">
        <v>4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55"/>
      <c r="BS18" s="14" t="s">
        <v>6</v>
      </c>
    </row>
    <row r="19" spans="1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55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55"/>
      <c r="BS20" s="14" t="s">
        <v>33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55"/>
    </row>
    <row r="22" spans="1:71" s="1" customFormat="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55"/>
    </row>
    <row r="23" spans="1:71" s="1" customFormat="1" ht="16.5" customHeight="1">
      <c r="B23" s="18"/>
      <c r="C23" s="19"/>
      <c r="D23" s="19"/>
      <c r="E23" s="262" t="s">
        <v>1</v>
      </c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19"/>
      <c r="AP23" s="19"/>
      <c r="AQ23" s="19"/>
      <c r="AR23" s="17"/>
      <c r="BE23" s="255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55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55"/>
    </row>
    <row r="26" spans="1:71" s="2" customFormat="1" ht="25.9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63">
        <f>ROUND(AG94,1)</f>
        <v>0</v>
      </c>
      <c r="AL26" s="264"/>
      <c r="AM26" s="264"/>
      <c r="AN26" s="264"/>
      <c r="AO26" s="264"/>
      <c r="AP26" s="33"/>
      <c r="AQ26" s="33"/>
      <c r="AR26" s="36"/>
      <c r="BE26" s="255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55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5" t="s">
        <v>36</v>
      </c>
      <c r="M28" s="265"/>
      <c r="N28" s="265"/>
      <c r="O28" s="265"/>
      <c r="P28" s="265"/>
      <c r="Q28" s="33"/>
      <c r="R28" s="33"/>
      <c r="S28" s="33"/>
      <c r="T28" s="33"/>
      <c r="U28" s="33"/>
      <c r="V28" s="33"/>
      <c r="W28" s="265" t="s">
        <v>37</v>
      </c>
      <c r="X28" s="265"/>
      <c r="Y28" s="265"/>
      <c r="Z28" s="265"/>
      <c r="AA28" s="265"/>
      <c r="AB28" s="265"/>
      <c r="AC28" s="265"/>
      <c r="AD28" s="265"/>
      <c r="AE28" s="265"/>
      <c r="AF28" s="33"/>
      <c r="AG28" s="33"/>
      <c r="AH28" s="33"/>
      <c r="AI28" s="33"/>
      <c r="AJ28" s="33"/>
      <c r="AK28" s="265" t="s">
        <v>38</v>
      </c>
      <c r="AL28" s="265"/>
      <c r="AM28" s="265"/>
      <c r="AN28" s="265"/>
      <c r="AO28" s="265"/>
      <c r="AP28" s="33"/>
      <c r="AQ28" s="33"/>
      <c r="AR28" s="36"/>
      <c r="BE28" s="255"/>
    </row>
    <row r="29" spans="1:71" s="3" customFormat="1" ht="14.45" customHeight="1">
      <c r="B29" s="37"/>
      <c r="C29" s="38"/>
      <c r="D29" s="26" t="s">
        <v>39</v>
      </c>
      <c r="E29" s="38"/>
      <c r="F29" s="26" t="s">
        <v>40</v>
      </c>
      <c r="G29" s="38"/>
      <c r="H29" s="38"/>
      <c r="I29" s="38"/>
      <c r="J29" s="38"/>
      <c r="K29" s="38"/>
      <c r="L29" s="268">
        <v>0.21</v>
      </c>
      <c r="M29" s="267"/>
      <c r="N29" s="267"/>
      <c r="O29" s="267"/>
      <c r="P29" s="267"/>
      <c r="Q29" s="38"/>
      <c r="R29" s="38"/>
      <c r="S29" s="38"/>
      <c r="T29" s="38"/>
      <c r="U29" s="38"/>
      <c r="V29" s="38"/>
      <c r="W29" s="266">
        <f>ROUND(AZ94, 1)</f>
        <v>0</v>
      </c>
      <c r="X29" s="267"/>
      <c r="Y29" s="267"/>
      <c r="Z29" s="267"/>
      <c r="AA29" s="267"/>
      <c r="AB29" s="267"/>
      <c r="AC29" s="267"/>
      <c r="AD29" s="267"/>
      <c r="AE29" s="267"/>
      <c r="AF29" s="38"/>
      <c r="AG29" s="38"/>
      <c r="AH29" s="38"/>
      <c r="AI29" s="38"/>
      <c r="AJ29" s="38"/>
      <c r="AK29" s="266">
        <f>ROUND(AV94, 1)</f>
        <v>0</v>
      </c>
      <c r="AL29" s="267"/>
      <c r="AM29" s="267"/>
      <c r="AN29" s="267"/>
      <c r="AO29" s="267"/>
      <c r="AP29" s="38"/>
      <c r="AQ29" s="38"/>
      <c r="AR29" s="39"/>
      <c r="BE29" s="256"/>
    </row>
    <row r="30" spans="1:71" s="3" customFormat="1" ht="14.45" customHeight="1">
      <c r="B30" s="37"/>
      <c r="C30" s="38"/>
      <c r="D30" s="38"/>
      <c r="E30" s="38"/>
      <c r="F30" s="26" t="s">
        <v>41</v>
      </c>
      <c r="G30" s="38"/>
      <c r="H30" s="38"/>
      <c r="I30" s="38"/>
      <c r="J30" s="38"/>
      <c r="K30" s="38"/>
      <c r="L30" s="268">
        <v>0.15</v>
      </c>
      <c r="M30" s="267"/>
      <c r="N30" s="267"/>
      <c r="O30" s="267"/>
      <c r="P30" s="267"/>
      <c r="Q30" s="38"/>
      <c r="R30" s="38"/>
      <c r="S30" s="38"/>
      <c r="T30" s="38"/>
      <c r="U30" s="38"/>
      <c r="V30" s="38"/>
      <c r="W30" s="266">
        <f>ROUND(BA94, 1)</f>
        <v>0</v>
      </c>
      <c r="X30" s="267"/>
      <c r="Y30" s="267"/>
      <c r="Z30" s="267"/>
      <c r="AA30" s="267"/>
      <c r="AB30" s="267"/>
      <c r="AC30" s="267"/>
      <c r="AD30" s="267"/>
      <c r="AE30" s="267"/>
      <c r="AF30" s="38"/>
      <c r="AG30" s="38"/>
      <c r="AH30" s="38"/>
      <c r="AI30" s="38"/>
      <c r="AJ30" s="38"/>
      <c r="AK30" s="266">
        <f>ROUND(AW94, 1)</f>
        <v>0</v>
      </c>
      <c r="AL30" s="267"/>
      <c r="AM30" s="267"/>
      <c r="AN30" s="267"/>
      <c r="AO30" s="267"/>
      <c r="AP30" s="38"/>
      <c r="AQ30" s="38"/>
      <c r="AR30" s="39"/>
      <c r="BE30" s="256"/>
    </row>
    <row r="31" spans="1:71" s="3" customFormat="1" ht="14.45" hidden="1" customHeight="1">
      <c r="B31" s="37"/>
      <c r="C31" s="38"/>
      <c r="D31" s="38"/>
      <c r="E31" s="38"/>
      <c r="F31" s="26" t="s">
        <v>42</v>
      </c>
      <c r="G31" s="38"/>
      <c r="H31" s="38"/>
      <c r="I31" s="38"/>
      <c r="J31" s="38"/>
      <c r="K31" s="38"/>
      <c r="L31" s="268">
        <v>0.21</v>
      </c>
      <c r="M31" s="267"/>
      <c r="N31" s="267"/>
      <c r="O31" s="267"/>
      <c r="P31" s="267"/>
      <c r="Q31" s="38"/>
      <c r="R31" s="38"/>
      <c r="S31" s="38"/>
      <c r="T31" s="38"/>
      <c r="U31" s="38"/>
      <c r="V31" s="38"/>
      <c r="W31" s="266">
        <f>ROUND(BB94, 1)</f>
        <v>0</v>
      </c>
      <c r="X31" s="267"/>
      <c r="Y31" s="267"/>
      <c r="Z31" s="267"/>
      <c r="AA31" s="267"/>
      <c r="AB31" s="267"/>
      <c r="AC31" s="267"/>
      <c r="AD31" s="267"/>
      <c r="AE31" s="267"/>
      <c r="AF31" s="38"/>
      <c r="AG31" s="38"/>
      <c r="AH31" s="38"/>
      <c r="AI31" s="38"/>
      <c r="AJ31" s="38"/>
      <c r="AK31" s="266">
        <v>0</v>
      </c>
      <c r="AL31" s="267"/>
      <c r="AM31" s="267"/>
      <c r="AN31" s="267"/>
      <c r="AO31" s="267"/>
      <c r="AP31" s="38"/>
      <c r="AQ31" s="38"/>
      <c r="AR31" s="39"/>
      <c r="BE31" s="256"/>
    </row>
    <row r="32" spans="1:71" s="3" customFormat="1" ht="14.45" hidden="1" customHeight="1">
      <c r="B32" s="37"/>
      <c r="C32" s="38"/>
      <c r="D32" s="38"/>
      <c r="E32" s="38"/>
      <c r="F32" s="26" t="s">
        <v>43</v>
      </c>
      <c r="G32" s="38"/>
      <c r="H32" s="38"/>
      <c r="I32" s="38"/>
      <c r="J32" s="38"/>
      <c r="K32" s="38"/>
      <c r="L32" s="268">
        <v>0.15</v>
      </c>
      <c r="M32" s="267"/>
      <c r="N32" s="267"/>
      <c r="O32" s="267"/>
      <c r="P32" s="267"/>
      <c r="Q32" s="38"/>
      <c r="R32" s="38"/>
      <c r="S32" s="38"/>
      <c r="T32" s="38"/>
      <c r="U32" s="38"/>
      <c r="V32" s="38"/>
      <c r="W32" s="266">
        <f>ROUND(BC94, 1)</f>
        <v>0</v>
      </c>
      <c r="X32" s="267"/>
      <c r="Y32" s="267"/>
      <c r="Z32" s="267"/>
      <c r="AA32" s="267"/>
      <c r="AB32" s="267"/>
      <c r="AC32" s="267"/>
      <c r="AD32" s="267"/>
      <c r="AE32" s="267"/>
      <c r="AF32" s="38"/>
      <c r="AG32" s="38"/>
      <c r="AH32" s="38"/>
      <c r="AI32" s="38"/>
      <c r="AJ32" s="38"/>
      <c r="AK32" s="266">
        <v>0</v>
      </c>
      <c r="AL32" s="267"/>
      <c r="AM32" s="267"/>
      <c r="AN32" s="267"/>
      <c r="AO32" s="267"/>
      <c r="AP32" s="38"/>
      <c r="AQ32" s="38"/>
      <c r="AR32" s="39"/>
      <c r="BE32" s="256"/>
    </row>
    <row r="33" spans="1:57" s="3" customFormat="1" ht="14.45" hidden="1" customHeight="1">
      <c r="B33" s="37"/>
      <c r="C33" s="38"/>
      <c r="D33" s="38"/>
      <c r="E33" s="38"/>
      <c r="F33" s="26" t="s">
        <v>44</v>
      </c>
      <c r="G33" s="38"/>
      <c r="H33" s="38"/>
      <c r="I33" s="38"/>
      <c r="J33" s="38"/>
      <c r="K33" s="38"/>
      <c r="L33" s="268">
        <v>0</v>
      </c>
      <c r="M33" s="267"/>
      <c r="N33" s="267"/>
      <c r="O33" s="267"/>
      <c r="P33" s="267"/>
      <c r="Q33" s="38"/>
      <c r="R33" s="38"/>
      <c r="S33" s="38"/>
      <c r="T33" s="38"/>
      <c r="U33" s="38"/>
      <c r="V33" s="38"/>
      <c r="W33" s="266">
        <f>ROUND(BD94, 1)</f>
        <v>0</v>
      </c>
      <c r="X33" s="267"/>
      <c r="Y33" s="267"/>
      <c r="Z33" s="267"/>
      <c r="AA33" s="267"/>
      <c r="AB33" s="267"/>
      <c r="AC33" s="267"/>
      <c r="AD33" s="267"/>
      <c r="AE33" s="267"/>
      <c r="AF33" s="38"/>
      <c r="AG33" s="38"/>
      <c r="AH33" s="38"/>
      <c r="AI33" s="38"/>
      <c r="AJ33" s="38"/>
      <c r="AK33" s="266">
        <v>0</v>
      </c>
      <c r="AL33" s="267"/>
      <c r="AM33" s="267"/>
      <c r="AN33" s="267"/>
      <c r="AO33" s="267"/>
      <c r="AP33" s="38"/>
      <c r="AQ33" s="38"/>
      <c r="AR33" s="39"/>
      <c r="BE33" s="256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55"/>
    </row>
    <row r="35" spans="1:57" s="2" customFormat="1" ht="25.9" customHeight="1">
      <c r="A35" s="31"/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52" t="s">
        <v>47</v>
      </c>
      <c r="Y35" s="250"/>
      <c r="Z35" s="250"/>
      <c r="AA35" s="250"/>
      <c r="AB35" s="250"/>
      <c r="AC35" s="42"/>
      <c r="AD35" s="42"/>
      <c r="AE35" s="42"/>
      <c r="AF35" s="42"/>
      <c r="AG35" s="42"/>
      <c r="AH35" s="42"/>
      <c r="AI35" s="42"/>
      <c r="AJ35" s="42"/>
      <c r="AK35" s="249">
        <f>SUM(AK26:AK33)</f>
        <v>0</v>
      </c>
      <c r="AL35" s="250"/>
      <c r="AM35" s="250"/>
      <c r="AN35" s="250"/>
      <c r="AO35" s="251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4"/>
      <c r="C49" s="45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49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50</v>
      </c>
      <c r="AI60" s="35"/>
      <c r="AJ60" s="35"/>
      <c r="AK60" s="35"/>
      <c r="AL60" s="35"/>
      <c r="AM60" s="49" t="s">
        <v>51</v>
      </c>
      <c r="AN60" s="35"/>
      <c r="AO60" s="35"/>
      <c r="AP60" s="33"/>
      <c r="AQ60" s="33"/>
      <c r="AR60" s="36"/>
      <c r="BE60" s="31"/>
    </row>
    <row r="61" spans="1:57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50</v>
      </c>
      <c r="AI75" s="35"/>
      <c r="AJ75" s="35"/>
      <c r="AK75" s="35"/>
      <c r="AL75" s="35"/>
      <c r="AM75" s="49" t="s">
        <v>51</v>
      </c>
      <c r="AN75" s="35"/>
      <c r="AO75" s="35"/>
      <c r="AP75" s="33"/>
      <c r="AQ75" s="33"/>
      <c r="AR75" s="36"/>
      <c r="BE75" s="31"/>
    </row>
    <row r="76" spans="1:57" s="2" customFormat="1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1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1" s="2" customFormat="1" ht="24.95" customHeight="1">
      <c r="A82" s="31"/>
      <c r="B82" s="32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200304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1" s="5" customFormat="1" ht="36.950000000000003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84" t="str">
        <f>K6</f>
        <v>Novostavba produkční stáje s dojírnou - 1. etapa - stáj</v>
      </c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60"/>
      <c r="AQ85" s="60"/>
      <c r="AR85" s="61"/>
    </row>
    <row r="86" spans="1:9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69">
        <f>IF(AN8= "","",AN8)</f>
        <v>43949</v>
      </c>
      <c r="AN87" s="269"/>
      <c r="AO87" s="33"/>
      <c r="AP87" s="33"/>
      <c r="AQ87" s="33"/>
      <c r="AR87" s="36"/>
      <c r="BE87" s="31"/>
    </row>
    <row r="88" spans="1:9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2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>ZOD Starosedlský Hrádek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31</v>
      </c>
      <c r="AJ89" s="33"/>
      <c r="AK89" s="33"/>
      <c r="AL89" s="33"/>
      <c r="AM89" s="270" t="str">
        <f>IF(E17="","",E17)</f>
        <v xml:space="preserve"> </v>
      </c>
      <c r="AN89" s="271"/>
      <c r="AO89" s="271"/>
      <c r="AP89" s="271"/>
      <c r="AQ89" s="33"/>
      <c r="AR89" s="36"/>
      <c r="AS89" s="272" t="s">
        <v>55</v>
      </c>
      <c r="AT89" s="273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1" s="2" customFormat="1" ht="15.2" customHeight="1">
      <c r="A90" s="31"/>
      <c r="B90" s="32"/>
      <c r="C90" s="26" t="s">
        <v>29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70" t="str">
        <f>IF(E20="","",E20)</f>
        <v xml:space="preserve"> </v>
      </c>
      <c r="AN90" s="271"/>
      <c r="AO90" s="271"/>
      <c r="AP90" s="271"/>
      <c r="AQ90" s="33"/>
      <c r="AR90" s="36"/>
      <c r="AS90" s="274"/>
      <c r="AT90" s="275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1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76"/>
      <c r="AT91" s="277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1" s="2" customFormat="1" ht="29.25" customHeight="1">
      <c r="A92" s="31"/>
      <c r="B92" s="32"/>
      <c r="C92" s="286" t="s">
        <v>56</v>
      </c>
      <c r="D92" s="279"/>
      <c r="E92" s="279"/>
      <c r="F92" s="279"/>
      <c r="G92" s="279"/>
      <c r="H92" s="70"/>
      <c r="I92" s="278" t="s">
        <v>57</v>
      </c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79"/>
      <c r="AG92" s="281" t="s">
        <v>58</v>
      </c>
      <c r="AH92" s="279"/>
      <c r="AI92" s="279"/>
      <c r="AJ92" s="279"/>
      <c r="AK92" s="279"/>
      <c r="AL92" s="279"/>
      <c r="AM92" s="279"/>
      <c r="AN92" s="278" t="s">
        <v>59</v>
      </c>
      <c r="AO92" s="279"/>
      <c r="AP92" s="280"/>
      <c r="AQ92" s="71" t="s">
        <v>60</v>
      </c>
      <c r="AR92" s="36"/>
      <c r="AS92" s="72" t="s">
        <v>61</v>
      </c>
      <c r="AT92" s="73" t="s">
        <v>62</v>
      </c>
      <c r="AU92" s="73" t="s">
        <v>63</v>
      </c>
      <c r="AV92" s="73" t="s">
        <v>64</v>
      </c>
      <c r="AW92" s="73" t="s">
        <v>65</v>
      </c>
      <c r="AX92" s="73" t="s">
        <v>66</v>
      </c>
      <c r="AY92" s="73" t="s">
        <v>67</v>
      </c>
      <c r="AZ92" s="73" t="s">
        <v>68</v>
      </c>
      <c r="BA92" s="73" t="s">
        <v>69</v>
      </c>
      <c r="BB92" s="73" t="s">
        <v>70</v>
      </c>
      <c r="BC92" s="73" t="s">
        <v>71</v>
      </c>
      <c r="BD92" s="74" t="s">
        <v>72</v>
      </c>
      <c r="BE92" s="31"/>
    </row>
    <row r="93" spans="1:91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1" s="6" customFormat="1" ht="32.450000000000003" customHeight="1">
      <c r="B94" s="78"/>
      <c r="C94" s="79" t="s">
        <v>73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82">
        <f>ROUND(AG95+AG115,1)</f>
        <v>0</v>
      </c>
      <c r="AH94" s="282"/>
      <c r="AI94" s="282"/>
      <c r="AJ94" s="282"/>
      <c r="AK94" s="282"/>
      <c r="AL94" s="282"/>
      <c r="AM94" s="282"/>
      <c r="AN94" s="283">
        <f t="shared" ref="AN94:AN118" si="0">SUM(AG94,AT94)</f>
        <v>0</v>
      </c>
      <c r="AO94" s="283"/>
      <c r="AP94" s="283"/>
      <c r="AQ94" s="82" t="s">
        <v>1</v>
      </c>
      <c r="AR94" s="83"/>
      <c r="AS94" s="84">
        <f>ROUND(AS95+AS115,1)</f>
        <v>0</v>
      </c>
      <c r="AT94" s="85">
        <f t="shared" ref="AT94:AT118" si="1">ROUND(SUM(AV94:AW94),1)</f>
        <v>0</v>
      </c>
      <c r="AU94" s="86">
        <f>ROUND(AU95+AU115,5)</f>
        <v>0</v>
      </c>
      <c r="AV94" s="85">
        <f>ROUND(AZ94*L29,1)</f>
        <v>0</v>
      </c>
      <c r="AW94" s="85">
        <f>ROUND(BA94*L30,1)</f>
        <v>0</v>
      </c>
      <c r="AX94" s="85">
        <f>ROUND(BB94*L29,1)</f>
        <v>0</v>
      </c>
      <c r="AY94" s="85">
        <f>ROUND(BC94*L30,1)</f>
        <v>0</v>
      </c>
      <c r="AZ94" s="85">
        <f>ROUND(AZ95+AZ115,1)</f>
        <v>0</v>
      </c>
      <c r="BA94" s="85">
        <f>ROUND(BA95+BA115,1)</f>
        <v>0</v>
      </c>
      <c r="BB94" s="85">
        <f>ROUND(BB95+BB115,1)</f>
        <v>0</v>
      </c>
      <c r="BC94" s="85">
        <f>ROUND(BC95+BC115,1)</f>
        <v>0</v>
      </c>
      <c r="BD94" s="87">
        <f>ROUND(BD95+BD115,1)</f>
        <v>0</v>
      </c>
      <c r="BS94" s="88" t="s">
        <v>74</v>
      </c>
      <c r="BT94" s="88" t="s">
        <v>75</v>
      </c>
      <c r="BU94" s="89" t="s">
        <v>76</v>
      </c>
      <c r="BV94" s="88" t="s">
        <v>77</v>
      </c>
      <c r="BW94" s="88" t="s">
        <v>5</v>
      </c>
      <c r="BX94" s="88" t="s">
        <v>78</v>
      </c>
      <c r="CL94" s="88" t="s">
        <v>1</v>
      </c>
    </row>
    <row r="95" spans="1:91" s="7" customFormat="1" ht="16.5" customHeight="1">
      <c r="B95" s="90"/>
      <c r="C95" s="91"/>
      <c r="D95" s="242" t="s">
        <v>79</v>
      </c>
      <c r="E95" s="242"/>
      <c r="F95" s="242"/>
      <c r="G95" s="242"/>
      <c r="H95" s="242"/>
      <c r="I95" s="92"/>
      <c r="J95" s="242" t="s">
        <v>80</v>
      </c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5">
        <f>ROUND(AG96+AG107,1)</f>
        <v>0</v>
      </c>
      <c r="AH95" s="246"/>
      <c r="AI95" s="246"/>
      <c r="AJ95" s="246"/>
      <c r="AK95" s="246"/>
      <c r="AL95" s="246"/>
      <c r="AM95" s="246"/>
      <c r="AN95" s="247">
        <f t="shared" si="0"/>
        <v>0</v>
      </c>
      <c r="AO95" s="246"/>
      <c r="AP95" s="246"/>
      <c r="AQ95" s="93" t="s">
        <v>81</v>
      </c>
      <c r="AR95" s="94"/>
      <c r="AS95" s="95">
        <f>ROUND(AS96+AS107,1)</f>
        <v>0</v>
      </c>
      <c r="AT95" s="96">
        <f t="shared" si="1"/>
        <v>0</v>
      </c>
      <c r="AU95" s="97">
        <f>ROUND(AU96+AU107,5)</f>
        <v>0</v>
      </c>
      <c r="AV95" s="96">
        <f>ROUND(AZ95*L29,1)</f>
        <v>0</v>
      </c>
      <c r="AW95" s="96">
        <f>ROUND(BA95*L30,1)</f>
        <v>0</v>
      </c>
      <c r="AX95" s="96">
        <f>ROUND(BB95*L29,1)</f>
        <v>0</v>
      </c>
      <c r="AY95" s="96">
        <f>ROUND(BC95*L30,1)</f>
        <v>0</v>
      </c>
      <c r="AZ95" s="96">
        <f>ROUND(AZ96+AZ107,1)</f>
        <v>0</v>
      </c>
      <c r="BA95" s="96">
        <f>ROUND(BA96+BA107,1)</f>
        <v>0</v>
      </c>
      <c r="BB95" s="96">
        <f>ROUND(BB96+BB107,1)</f>
        <v>0</v>
      </c>
      <c r="BC95" s="96">
        <f>ROUND(BC96+BC107,1)</f>
        <v>0</v>
      </c>
      <c r="BD95" s="98">
        <f>ROUND(BD96+BD107,1)</f>
        <v>0</v>
      </c>
      <c r="BS95" s="99" t="s">
        <v>74</v>
      </c>
      <c r="BT95" s="99" t="s">
        <v>82</v>
      </c>
      <c r="BU95" s="99" t="s">
        <v>76</v>
      </c>
      <c r="BV95" s="99" t="s">
        <v>77</v>
      </c>
      <c r="BW95" s="99" t="s">
        <v>83</v>
      </c>
      <c r="BX95" s="99" t="s">
        <v>5</v>
      </c>
      <c r="CL95" s="99" t="s">
        <v>1</v>
      </c>
      <c r="CM95" s="99" t="s">
        <v>84</v>
      </c>
    </row>
    <row r="96" spans="1:91" s="4" customFormat="1" ht="23.25" customHeight="1">
      <c r="B96" s="55"/>
      <c r="C96" s="100"/>
      <c r="D96" s="100"/>
      <c r="E96" s="241" t="s">
        <v>85</v>
      </c>
      <c r="F96" s="241"/>
      <c r="G96" s="241"/>
      <c r="H96" s="241"/>
      <c r="I96" s="241"/>
      <c r="J96" s="100"/>
      <c r="K96" s="241" t="s">
        <v>86</v>
      </c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48">
        <f>ROUND(AG97+AG98+AG99+AG104,1)</f>
        <v>0</v>
      </c>
      <c r="AH96" s="244"/>
      <c r="AI96" s="244"/>
      <c r="AJ96" s="244"/>
      <c r="AK96" s="244"/>
      <c r="AL96" s="244"/>
      <c r="AM96" s="244"/>
      <c r="AN96" s="243">
        <f t="shared" si="0"/>
        <v>0</v>
      </c>
      <c r="AO96" s="244"/>
      <c r="AP96" s="244"/>
      <c r="AQ96" s="101" t="s">
        <v>87</v>
      </c>
      <c r="AR96" s="57"/>
      <c r="AS96" s="102">
        <f>ROUND(AS97+AS98+AS99+AS104,1)</f>
        <v>0</v>
      </c>
      <c r="AT96" s="103">
        <f t="shared" si="1"/>
        <v>0</v>
      </c>
      <c r="AU96" s="104">
        <f>ROUND(AU97+AU98+AU99+AU104,5)</f>
        <v>0</v>
      </c>
      <c r="AV96" s="103">
        <f>ROUND(AZ96*L29,1)</f>
        <v>0</v>
      </c>
      <c r="AW96" s="103">
        <f>ROUND(BA96*L30,1)</f>
        <v>0</v>
      </c>
      <c r="AX96" s="103">
        <f>ROUND(BB96*L29,1)</f>
        <v>0</v>
      </c>
      <c r="AY96" s="103">
        <f>ROUND(BC96*L30,1)</f>
        <v>0</v>
      </c>
      <c r="AZ96" s="103">
        <f>ROUND(AZ97+AZ98+AZ99+AZ104,1)</f>
        <v>0</v>
      </c>
      <c r="BA96" s="103">
        <f>ROUND(BA97+BA98+BA99+BA104,1)</f>
        <v>0</v>
      </c>
      <c r="BB96" s="103">
        <f>ROUND(BB97+BB98+BB99+BB104,1)</f>
        <v>0</v>
      </c>
      <c r="BC96" s="103">
        <f>ROUND(BC97+BC98+BC99+BC104,1)</f>
        <v>0</v>
      </c>
      <c r="BD96" s="105">
        <f>ROUND(BD97+BD98+BD99+BD104,1)</f>
        <v>0</v>
      </c>
      <c r="BS96" s="106" t="s">
        <v>74</v>
      </c>
      <c r="BT96" s="106" t="s">
        <v>84</v>
      </c>
      <c r="BU96" s="106" t="s">
        <v>76</v>
      </c>
      <c r="BV96" s="106" t="s">
        <v>77</v>
      </c>
      <c r="BW96" s="106" t="s">
        <v>88</v>
      </c>
      <c r="BX96" s="106" t="s">
        <v>83</v>
      </c>
      <c r="CL96" s="106" t="s">
        <v>1</v>
      </c>
    </row>
    <row r="97" spans="1:90" s="4" customFormat="1" ht="23.25" customHeight="1">
      <c r="A97" s="107" t="s">
        <v>89</v>
      </c>
      <c r="B97" s="55"/>
      <c r="C97" s="100"/>
      <c r="D97" s="100"/>
      <c r="E97" s="100"/>
      <c r="F97" s="241" t="s">
        <v>90</v>
      </c>
      <c r="G97" s="241"/>
      <c r="H97" s="241"/>
      <c r="I97" s="241"/>
      <c r="J97" s="241"/>
      <c r="K97" s="100"/>
      <c r="L97" s="241" t="s">
        <v>91</v>
      </c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43">
        <f>'SO 01 a - Stavební část -...'!J34</f>
        <v>0</v>
      </c>
      <c r="AH97" s="244"/>
      <c r="AI97" s="244"/>
      <c r="AJ97" s="244"/>
      <c r="AK97" s="244"/>
      <c r="AL97" s="244"/>
      <c r="AM97" s="244"/>
      <c r="AN97" s="243">
        <f t="shared" si="0"/>
        <v>0</v>
      </c>
      <c r="AO97" s="244"/>
      <c r="AP97" s="244"/>
      <c r="AQ97" s="101" t="s">
        <v>87</v>
      </c>
      <c r="AR97" s="57"/>
      <c r="AS97" s="102">
        <v>0</v>
      </c>
      <c r="AT97" s="103">
        <f t="shared" si="1"/>
        <v>0</v>
      </c>
      <c r="AU97" s="104">
        <f>'SO 01 a - Stavební část -...'!P138</f>
        <v>0</v>
      </c>
      <c r="AV97" s="103">
        <f>'SO 01 a - Stavební část -...'!J37</f>
        <v>0</v>
      </c>
      <c r="AW97" s="103">
        <f>'SO 01 a - Stavební část -...'!J38</f>
        <v>0</v>
      </c>
      <c r="AX97" s="103">
        <f>'SO 01 a - Stavební část -...'!J39</f>
        <v>0</v>
      </c>
      <c r="AY97" s="103">
        <f>'SO 01 a - Stavební část -...'!J40</f>
        <v>0</v>
      </c>
      <c r="AZ97" s="103">
        <f>'SO 01 a - Stavební část -...'!F37</f>
        <v>0</v>
      </c>
      <c r="BA97" s="103">
        <f>'SO 01 a - Stavební část -...'!F38</f>
        <v>0</v>
      </c>
      <c r="BB97" s="103">
        <f>'SO 01 a - Stavební část -...'!F39</f>
        <v>0</v>
      </c>
      <c r="BC97" s="103">
        <f>'SO 01 a - Stavební část -...'!F40</f>
        <v>0</v>
      </c>
      <c r="BD97" s="105">
        <f>'SO 01 a - Stavební část -...'!F41</f>
        <v>0</v>
      </c>
      <c r="BT97" s="106" t="s">
        <v>92</v>
      </c>
      <c r="BV97" s="106" t="s">
        <v>77</v>
      </c>
      <c r="BW97" s="106" t="s">
        <v>93</v>
      </c>
      <c r="BX97" s="106" t="s">
        <v>88</v>
      </c>
      <c r="CL97" s="106" t="s">
        <v>1</v>
      </c>
    </row>
    <row r="98" spans="1:90" s="4" customFormat="1" ht="23.25" customHeight="1">
      <c r="A98" s="107" t="s">
        <v>89</v>
      </c>
      <c r="B98" s="55"/>
      <c r="C98" s="100"/>
      <c r="D98" s="100"/>
      <c r="E98" s="100"/>
      <c r="F98" s="241" t="s">
        <v>94</v>
      </c>
      <c r="G98" s="241"/>
      <c r="H98" s="241"/>
      <c r="I98" s="241"/>
      <c r="J98" s="241"/>
      <c r="K98" s="100"/>
      <c r="L98" s="241" t="s">
        <v>95</v>
      </c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41"/>
      <c r="AB98" s="241"/>
      <c r="AC98" s="241"/>
      <c r="AD98" s="241"/>
      <c r="AE98" s="241"/>
      <c r="AF98" s="241"/>
      <c r="AG98" s="243">
        <f>'SO 01 b - Stavební část -...'!J34</f>
        <v>0</v>
      </c>
      <c r="AH98" s="244"/>
      <c r="AI98" s="244"/>
      <c r="AJ98" s="244"/>
      <c r="AK98" s="244"/>
      <c r="AL98" s="244"/>
      <c r="AM98" s="244"/>
      <c r="AN98" s="243">
        <f t="shared" si="0"/>
        <v>0</v>
      </c>
      <c r="AO98" s="244"/>
      <c r="AP98" s="244"/>
      <c r="AQ98" s="101" t="s">
        <v>87</v>
      </c>
      <c r="AR98" s="57"/>
      <c r="AS98" s="102">
        <v>0</v>
      </c>
      <c r="AT98" s="103">
        <f t="shared" si="1"/>
        <v>0</v>
      </c>
      <c r="AU98" s="104">
        <f>'SO 01 b - Stavební část -...'!P128</f>
        <v>0</v>
      </c>
      <c r="AV98" s="103">
        <f>'SO 01 b - Stavební část -...'!J37</f>
        <v>0</v>
      </c>
      <c r="AW98" s="103">
        <f>'SO 01 b - Stavební část -...'!J38</f>
        <v>0</v>
      </c>
      <c r="AX98" s="103">
        <f>'SO 01 b - Stavební část -...'!J39</f>
        <v>0</v>
      </c>
      <c r="AY98" s="103">
        <f>'SO 01 b - Stavební část -...'!J40</f>
        <v>0</v>
      </c>
      <c r="AZ98" s="103">
        <f>'SO 01 b - Stavební část -...'!F37</f>
        <v>0</v>
      </c>
      <c r="BA98" s="103">
        <f>'SO 01 b - Stavební část -...'!F38</f>
        <v>0</v>
      </c>
      <c r="BB98" s="103">
        <f>'SO 01 b - Stavební část -...'!F39</f>
        <v>0</v>
      </c>
      <c r="BC98" s="103">
        <f>'SO 01 b - Stavební část -...'!F40</f>
        <v>0</v>
      </c>
      <c r="BD98" s="105">
        <f>'SO 01 b - Stavební část -...'!F41</f>
        <v>0</v>
      </c>
      <c r="BT98" s="106" t="s">
        <v>92</v>
      </c>
      <c r="BV98" s="106" t="s">
        <v>77</v>
      </c>
      <c r="BW98" s="106" t="s">
        <v>96</v>
      </c>
      <c r="BX98" s="106" t="s">
        <v>88</v>
      </c>
      <c r="CL98" s="106" t="s">
        <v>1</v>
      </c>
    </row>
    <row r="99" spans="1:90" s="4" customFormat="1" ht="23.25" customHeight="1">
      <c r="B99" s="55"/>
      <c r="C99" s="100"/>
      <c r="D99" s="100"/>
      <c r="E99" s="100"/>
      <c r="F99" s="241" t="s">
        <v>97</v>
      </c>
      <c r="G99" s="241"/>
      <c r="H99" s="241"/>
      <c r="I99" s="241"/>
      <c r="J99" s="241"/>
      <c r="K99" s="100"/>
      <c r="L99" s="241" t="s">
        <v>98</v>
      </c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8">
        <f>ROUND(SUM(AG100:AG103),1)</f>
        <v>0</v>
      </c>
      <c r="AH99" s="244"/>
      <c r="AI99" s="244"/>
      <c r="AJ99" s="244"/>
      <c r="AK99" s="244"/>
      <c r="AL99" s="244"/>
      <c r="AM99" s="244"/>
      <c r="AN99" s="243">
        <f t="shared" si="0"/>
        <v>0</v>
      </c>
      <c r="AO99" s="244"/>
      <c r="AP99" s="244"/>
      <c r="AQ99" s="101" t="s">
        <v>87</v>
      </c>
      <c r="AR99" s="57"/>
      <c r="AS99" s="102">
        <f>ROUND(SUM(AS100:AS103),1)</f>
        <v>0</v>
      </c>
      <c r="AT99" s="103">
        <f t="shared" si="1"/>
        <v>0</v>
      </c>
      <c r="AU99" s="104">
        <f>ROUND(SUM(AU100:AU103),5)</f>
        <v>0</v>
      </c>
      <c r="AV99" s="103">
        <f>ROUND(AZ99*L29,1)</f>
        <v>0</v>
      </c>
      <c r="AW99" s="103">
        <f>ROUND(BA99*L30,1)</f>
        <v>0</v>
      </c>
      <c r="AX99" s="103">
        <f>ROUND(BB99*L29,1)</f>
        <v>0</v>
      </c>
      <c r="AY99" s="103">
        <f>ROUND(BC99*L30,1)</f>
        <v>0</v>
      </c>
      <c r="AZ99" s="103">
        <f>ROUND(SUM(AZ100:AZ103),1)</f>
        <v>0</v>
      </c>
      <c r="BA99" s="103">
        <f>ROUND(SUM(BA100:BA103),1)</f>
        <v>0</v>
      </c>
      <c r="BB99" s="103">
        <f>ROUND(SUM(BB100:BB103),1)</f>
        <v>0</v>
      </c>
      <c r="BC99" s="103">
        <f>ROUND(SUM(BC100:BC103),1)</f>
        <v>0</v>
      </c>
      <c r="BD99" s="105">
        <f>ROUND(SUM(BD100:BD103),1)</f>
        <v>0</v>
      </c>
      <c r="BS99" s="106" t="s">
        <v>74</v>
      </c>
      <c r="BT99" s="106" t="s">
        <v>92</v>
      </c>
      <c r="BU99" s="106" t="s">
        <v>76</v>
      </c>
      <c r="BV99" s="106" t="s">
        <v>77</v>
      </c>
      <c r="BW99" s="106" t="s">
        <v>99</v>
      </c>
      <c r="BX99" s="106" t="s">
        <v>88</v>
      </c>
      <c r="CL99" s="106" t="s">
        <v>1</v>
      </c>
    </row>
    <row r="100" spans="1:90" s="4" customFormat="1" ht="16.5" customHeight="1">
      <c r="A100" s="107" t="s">
        <v>89</v>
      </c>
      <c r="B100" s="55"/>
      <c r="C100" s="100"/>
      <c r="D100" s="100"/>
      <c r="E100" s="100"/>
      <c r="F100" s="100"/>
      <c r="G100" s="241" t="s">
        <v>100</v>
      </c>
      <c r="H100" s="241"/>
      <c r="I100" s="241"/>
      <c r="J100" s="241"/>
      <c r="K100" s="241"/>
      <c r="L100" s="100"/>
      <c r="M100" s="241" t="s">
        <v>98</v>
      </c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241"/>
      <c r="AB100" s="241"/>
      <c r="AC100" s="241"/>
      <c r="AD100" s="241"/>
      <c r="AE100" s="241"/>
      <c r="AF100" s="241"/>
      <c r="AG100" s="243">
        <f>'01 - Elektroinstalace'!J34</f>
        <v>0</v>
      </c>
      <c r="AH100" s="244"/>
      <c r="AI100" s="244"/>
      <c r="AJ100" s="244"/>
      <c r="AK100" s="244"/>
      <c r="AL100" s="244"/>
      <c r="AM100" s="244"/>
      <c r="AN100" s="243">
        <f t="shared" si="0"/>
        <v>0</v>
      </c>
      <c r="AO100" s="244"/>
      <c r="AP100" s="244"/>
      <c r="AQ100" s="101" t="s">
        <v>87</v>
      </c>
      <c r="AR100" s="57"/>
      <c r="AS100" s="102">
        <v>0</v>
      </c>
      <c r="AT100" s="103">
        <f t="shared" si="1"/>
        <v>0</v>
      </c>
      <c r="AU100" s="104">
        <f>'01 - Elektroinstalace'!P127</f>
        <v>0</v>
      </c>
      <c r="AV100" s="103">
        <f>'01 - Elektroinstalace'!J37</f>
        <v>0</v>
      </c>
      <c r="AW100" s="103">
        <f>'01 - Elektroinstalace'!J38</f>
        <v>0</v>
      </c>
      <c r="AX100" s="103">
        <f>'01 - Elektroinstalace'!J39</f>
        <v>0</v>
      </c>
      <c r="AY100" s="103">
        <f>'01 - Elektroinstalace'!J40</f>
        <v>0</v>
      </c>
      <c r="AZ100" s="103">
        <f>'01 - Elektroinstalace'!F37</f>
        <v>0</v>
      </c>
      <c r="BA100" s="103">
        <f>'01 - Elektroinstalace'!F38</f>
        <v>0</v>
      </c>
      <c r="BB100" s="103">
        <f>'01 - Elektroinstalace'!F39</f>
        <v>0</v>
      </c>
      <c r="BC100" s="103">
        <f>'01 - Elektroinstalace'!F40</f>
        <v>0</v>
      </c>
      <c r="BD100" s="105">
        <f>'01 - Elektroinstalace'!F41</f>
        <v>0</v>
      </c>
      <c r="BT100" s="106" t="s">
        <v>101</v>
      </c>
      <c r="BV100" s="106" t="s">
        <v>77</v>
      </c>
      <c r="BW100" s="106" t="s">
        <v>102</v>
      </c>
      <c r="BX100" s="106" t="s">
        <v>99</v>
      </c>
      <c r="CL100" s="106" t="s">
        <v>1</v>
      </c>
    </row>
    <row r="101" spans="1:90" s="4" customFormat="1" ht="16.5" customHeight="1">
      <c r="A101" s="107" t="s">
        <v>89</v>
      </c>
      <c r="B101" s="55"/>
      <c r="C101" s="100"/>
      <c r="D101" s="100"/>
      <c r="E101" s="100"/>
      <c r="F101" s="100"/>
      <c r="G101" s="241" t="s">
        <v>103</v>
      </c>
      <c r="H101" s="241"/>
      <c r="I101" s="241"/>
      <c r="J101" s="241"/>
      <c r="K101" s="241"/>
      <c r="L101" s="100"/>
      <c r="M101" s="241" t="s">
        <v>104</v>
      </c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241"/>
      <c r="AF101" s="241"/>
      <c r="AG101" s="243">
        <f>'02 - Uzemnění'!J34</f>
        <v>0</v>
      </c>
      <c r="AH101" s="244"/>
      <c r="AI101" s="244"/>
      <c r="AJ101" s="244"/>
      <c r="AK101" s="244"/>
      <c r="AL101" s="244"/>
      <c r="AM101" s="244"/>
      <c r="AN101" s="243">
        <f t="shared" si="0"/>
        <v>0</v>
      </c>
      <c r="AO101" s="244"/>
      <c r="AP101" s="244"/>
      <c r="AQ101" s="101" t="s">
        <v>87</v>
      </c>
      <c r="AR101" s="57"/>
      <c r="AS101" s="102">
        <v>0</v>
      </c>
      <c r="AT101" s="103">
        <f t="shared" si="1"/>
        <v>0</v>
      </c>
      <c r="AU101" s="104">
        <f>'02 - Uzemnění'!P126</f>
        <v>0</v>
      </c>
      <c r="AV101" s="103">
        <f>'02 - Uzemnění'!J37</f>
        <v>0</v>
      </c>
      <c r="AW101" s="103">
        <f>'02 - Uzemnění'!J38</f>
        <v>0</v>
      </c>
      <c r="AX101" s="103">
        <f>'02 - Uzemnění'!J39</f>
        <v>0</v>
      </c>
      <c r="AY101" s="103">
        <f>'02 - Uzemnění'!J40</f>
        <v>0</v>
      </c>
      <c r="AZ101" s="103">
        <f>'02 - Uzemnění'!F37</f>
        <v>0</v>
      </c>
      <c r="BA101" s="103">
        <f>'02 - Uzemnění'!F38</f>
        <v>0</v>
      </c>
      <c r="BB101" s="103">
        <f>'02 - Uzemnění'!F39</f>
        <v>0</v>
      </c>
      <c r="BC101" s="103">
        <f>'02 - Uzemnění'!F40</f>
        <v>0</v>
      </c>
      <c r="BD101" s="105">
        <f>'02 - Uzemnění'!F41</f>
        <v>0</v>
      </c>
      <c r="BT101" s="106" t="s">
        <v>101</v>
      </c>
      <c r="BV101" s="106" t="s">
        <v>77</v>
      </c>
      <c r="BW101" s="106" t="s">
        <v>105</v>
      </c>
      <c r="BX101" s="106" t="s">
        <v>99</v>
      </c>
      <c r="CL101" s="106" t="s">
        <v>1</v>
      </c>
    </row>
    <row r="102" spans="1:90" s="4" customFormat="1" ht="16.5" customHeight="1">
      <c r="A102" s="107" t="s">
        <v>89</v>
      </c>
      <c r="B102" s="55"/>
      <c r="C102" s="100"/>
      <c r="D102" s="100"/>
      <c r="E102" s="100"/>
      <c r="F102" s="100"/>
      <c r="G102" s="241" t="s">
        <v>106</v>
      </c>
      <c r="H102" s="241"/>
      <c r="I102" s="241"/>
      <c r="J102" s="241"/>
      <c r="K102" s="241"/>
      <c r="L102" s="100"/>
      <c r="M102" s="241" t="s">
        <v>107</v>
      </c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43">
        <f>'03 - Přípojky'!J34</f>
        <v>0</v>
      </c>
      <c r="AH102" s="244"/>
      <c r="AI102" s="244"/>
      <c r="AJ102" s="244"/>
      <c r="AK102" s="244"/>
      <c r="AL102" s="244"/>
      <c r="AM102" s="244"/>
      <c r="AN102" s="243">
        <f t="shared" si="0"/>
        <v>0</v>
      </c>
      <c r="AO102" s="244"/>
      <c r="AP102" s="244"/>
      <c r="AQ102" s="101" t="s">
        <v>87</v>
      </c>
      <c r="AR102" s="57"/>
      <c r="AS102" s="102">
        <v>0</v>
      </c>
      <c r="AT102" s="103">
        <f t="shared" si="1"/>
        <v>0</v>
      </c>
      <c r="AU102" s="104">
        <f>'03 - Přípojky'!P127</f>
        <v>0</v>
      </c>
      <c r="AV102" s="103">
        <f>'03 - Přípojky'!J37</f>
        <v>0</v>
      </c>
      <c r="AW102" s="103">
        <f>'03 - Přípojky'!J38</f>
        <v>0</v>
      </c>
      <c r="AX102" s="103">
        <f>'03 - Přípojky'!J39</f>
        <v>0</v>
      </c>
      <c r="AY102" s="103">
        <f>'03 - Přípojky'!J40</f>
        <v>0</v>
      </c>
      <c r="AZ102" s="103">
        <f>'03 - Přípojky'!F37</f>
        <v>0</v>
      </c>
      <c r="BA102" s="103">
        <f>'03 - Přípojky'!F38</f>
        <v>0</v>
      </c>
      <c r="BB102" s="103">
        <f>'03 - Přípojky'!F39</f>
        <v>0</v>
      </c>
      <c r="BC102" s="103">
        <f>'03 - Přípojky'!F40</f>
        <v>0</v>
      </c>
      <c r="BD102" s="105">
        <f>'03 - Přípojky'!F41</f>
        <v>0</v>
      </c>
      <c r="BT102" s="106" t="s">
        <v>101</v>
      </c>
      <c r="BV102" s="106" t="s">
        <v>77</v>
      </c>
      <c r="BW102" s="106" t="s">
        <v>108</v>
      </c>
      <c r="BX102" s="106" t="s">
        <v>99</v>
      </c>
      <c r="CL102" s="106" t="s">
        <v>1</v>
      </c>
    </row>
    <row r="103" spans="1:90" s="4" customFormat="1" ht="16.5" customHeight="1">
      <c r="A103" s="107" t="s">
        <v>89</v>
      </c>
      <c r="B103" s="55"/>
      <c r="C103" s="100"/>
      <c r="D103" s="100"/>
      <c r="E103" s="100"/>
      <c r="F103" s="100"/>
      <c r="G103" s="241" t="s">
        <v>109</v>
      </c>
      <c r="H103" s="241"/>
      <c r="I103" s="241"/>
      <c r="J103" s="241"/>
      <c r="K103" s="241"/>
      <c r="L103" s="100"/>
      <c r="M103" s="241" t="s">
        <v>110</v>
      </c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41"/>
      <c r="AG103" s="243">
        <f>'04 - Aktivní hromosvod'!J34</f>
        <v>0</v>
      </c>
      <c r="AH103" s="244"/>
      <c r="AI103" s="244"/>
      <c r="AJ103" s="244"/>
      <c r="AK103" s="244"/>
      <c r="AL103" s="244"/>
      <c r="AM103" s="244"/>
      <c r="AN103" s="243">
        <f t="shared" si="0"/>
        <v>0</v>
      </c>
      <c r="AO103" s="244"/>
      <c r="AP103" s="244"/>
      <c r="AQ103" s="101" t="s">
        <v>87</v>
      </c>
      <c r="AR103" s="57"/>
      <c r="AS103" s="102">
        <v>0</v>
      </c>
      <c r="AT103" s="103">
        <f t="shared" si="1"/>
        <v>0</v>
      </c>
      <c r="AU103" s="104">
        <f>'04 - Aktivní hromosvod'!P127</f>
        <v>0</v>
      </c>
      <c r="AV103" s="103">
        <f>'04 - Aktivní hromosvod'!J37</f>
        <v>0</v>
      </c>
      <c r="AW103" s="103">
        <f>'04 - Aktivní hromosvod'!J38</f>
        <v>0</v>
      </c>
      <c r="AX103" s="103">
        <f>'04 - Aktivní hromosvod'!J39</f>
        <v>0</v>
      </c>
      <c r="AY103" s="103">
        <f>'04 - Aktivní hromosvod'!J40</f>
        <v>0</v>
      </c>
      <c r="AZ103" s="103">
        <f>'04 - Aktivní hromosvod'!F37</f>
        <v>0</v>
      </c>
      <c r="BA103" s="103">
        <f>'04 - Aktivní hromosvod'!F38</f>
        <v>0</v>
      </c>
      <c r="BB103" s="103">
        <f>'04 - Aktivní hromosvod'!F39</f>
        <v>0</v>
      </c>
      <c r="BC103" s="103">
        <f>'04 - Aktivní hromosvod'!F40</f>
        <v>0</v>
      </c>
      <c r="BD103" s="105">
        <f>'04 - Aktivní hromosvod'!F41</f>
        <v>0</v>
      </c>
      <c r="BT103" s="106" t="s">
        <v>101</v>
      </c>
      <c r="BV103" s="106" t="s">
        <v>77</v>
      </c>
      <c r="BW103" s="106" t="s">
        <v>111</v>
      </c>
      <c r="BX103" s="106" t="s">
        <v>99</v>
      </c>
      <c r="CL103" s="106" t="s">
        <v>1</v>
      </c>
    </row>
    <row r="104" spans="1:90" s="4" customFormat="1" ht="23.25" customHeight="1">
      <c r="B104" s="55"/>
      <c r="C104" s="100"/>
      <c r="D104" s="100"/>
      <c r="E104" s="100"/>
      <c r="F104" s="241" t="s">
        <v>112</v>
      </c>
      <c r="G104" s="241"/>
      <c r="H104" s="241"/>
      <c r="I104" s="241"/>
      <c r="J104" s="241"/>
      <c r="K104" s="100"/>
      <c r="L104" s="241" t="s">
        <v>113</v>
      </c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8">
        <f>ROUND(SUM(AG105:AG106),1)</f>
        <v>0</v>
      </c>
      <c r="AH104" s="244"/>
      <c r="AI104" s="244"/>
      <c r="AJ104" s="244"/>
      <c r="AK104" s="244"/>
      <c r="AL104" s="244"/>
      <c r="AM104" s="244"/>
      <c r="AN104" s="243">
        <f t="shared" si="0"/>
        <v>0</v>
      </c>
      <c r="AO104" s="244"/>
      <c r="AP104" s="244"/>
      <c r="AQ104" s="101" t="s">
        <v>87</v>
      </c>
      <c r="AR104" s="57"/>
      <c r="AS104" s="102">
        <f>ROUND(SUM(AS105:AS106),1)</f>
        <v>0</v>
      </c>
      <c r="AT104" s="103">
        <f t="shared" si="1"/>
        <v>0</v>
      </c>
      <c r="AU104" s="104">
        <f>ROUND(SUM(AU105:AU106),5)</f>
        <v>0</v>
      </c>
      <c r="AV104" s="103">
        <f>ROUND(AZ104*L29,1)</f>
        <v>0</v>
      </c>
      <c r="AW104" s="103">
        <f>ROUND(BA104*L30,1)</f>
        <v>0</v>
      </c>
      <c r="AX104" s="103">
        <f>ROUND(BB104*L29,1)</f>
        <v>0</v>
      </c>
      <c r="AY104" s="103">
        <f>ROUND(BC104*L30,1)</f>
        <v>0</v>
      </c>
      <c r="AZ104" s="103">
        <f>ROUND(SUM(AZ105:AZ106),1)</f>
        <v>0</v>
      </c>
      <c r="BA104" s="103">
        <f>ROUND(SUM(BA105:BA106),1)</f>
        <v>0</v>
      </c>
      <c r="BB104" s="103">
        <f>ROUND(SUM(BB105:BB106),1)</f>
        <v>0</v>
      </c>
      <c r="BC104" s="103">
        <f>ROUND(SUM(BC105:BC106),1)</f>
        <v>0</v>
      </c>
      <c r="BD104" s="105">
        <f>ROUND(SUM(BD105:BD106),1)</f>
        <v>0</v>
      </c>
      <c r="BS104" s="106" t="s">
        <v>74</v>
      </c>
      <c r="BT104" s="106" t="s">
        <v>92</v>
      </c>
      <c r="BU104" s="106" t="s">
        <v>76</v>
      </c>
      <c r="BV104" s="106" t="s">
        <v>77</v>
      </c>
      <c r="BW104" s="106" t="s">
        <v>114</v>
      </c>
      <c r="BX104" s="106" t="s">
        <v>88</v>
      </c>
      <c r="CL104" s="106" t="s">
        <v>1</v>
      </c>
    </row>
    <row r="105" spans="1:90" s="4" customFormat="1" ht="23.25" customHeight="1">
      <c r="A105" s="107" t="s">
        <v>89</v>
      </c>
      <c r="B105" s="55"/>
      <c r="C105" s="100"/>
      <c r="D105" s="100"/>
      <c r="E105" s="100"/>
      <c r="F105" s="100"/>
      <c r="G105" s="241" t="s">
        <v>115</v>
      </c>
      <c r="H105" s="241"/>
      <c r="I105" s="241"/>
      <c r="J105" s="241"/>
      <c r="K105" s="241"/>
      <c r="L105" s="100"/>
      <c r="M105" s="241" t="s">
        <v>116</v>
      </c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241"/>
      <c r="AG105" s="243">
        <f>'SO 01 d - C1 - ZTI - Rozv...'!J34</f>
        <v>0</v>
      </c>
      <c r="AH105" s="244"/>
      <c r="AI105" s="244"/>
      <c r="AJ105" s="244"/>
      <c r="AK105" s="244"/>
      <c r="AL105" s="244"/>
      <c r="AM105" s="244"/>
      <c r="AN105" s="243">
        <f t="shared" si="0"/>
        <v>0</v>
      </c>
      <c r="AO105" s="244"/>
      <c r="AP105" s="244"/>
      <c r="AQ105" s="101" t="s">
        <v>87</v>
      </c>
      <c r="AR105" s="57"/>
      <c r="AS105" s="102">
        <v>0</v>
      </c>
      <c r="AT105" s="103">
        <f t="shared" si="1"/>
        <v>0</v>
      </c>
      <c r="AU105" s="104">
        <f>'SO 01 d - C1 - ZTI - Rozv...'!P129</f>
        <v>0</v>
      </c>
      <c r="AV105" s="103">
        <f>'SO 01 d - C1 - ZTI - Rozv...'!J37</f>
        <v>0</v>
      </c>
      <c r="AW105" s="103">
        <f>'SO 01 d - C1 - ZTI - Rozv...'!J38</f>
        <v>0</v>
      </c>
      <c r="AX105" s="103">
        <f>'SO 01 d - C1 - ZTI - Rozv...'!J39</f>
        <v>0</v>
      </c>
      <c r="AY105" s="103">
        <f>'SO 01 d - C1 - ZTI - Rozv...'!J40</f>
        <v>0</v>
      </c>
      <c r="AZ105" s="103">
        <f>'SO 01 d - C1 - ZTI - Rozv...'!F37</f>
        <v>0</v>
      </c>
      <c r="BA105" s="103">
        <f>'SO 01 d - C1 - ZTI - Rozv...'!F38</f>
        <v>0</v>
      </c>
      <c r="BB105" s="103">
        <f>'SO 01 d - C1 - ZTI - Rozv...'!F39</f>
        <v>0</v>
      </c>
      <c r="BC105" s="103">
        <f>'SO 01 d - C1 - ZTI - Rozv...'!F40</f>
        <v>0</v>
      </c>
      <c r="BD105" s="105">
        <f>'SO 01 d - C1 - ZTI - Rozv...'!F41</f>
        <v>0</v>
      </c>
      <c r="BT105" s="106" t="s">
        <v>101</v>
      </c>
      <c r="BV105" s="106" t="s">
        <v>77</v>
      </c>
      <c r="BW105" s="106" t="s">
        <v>117</v>
      </c>
      <c r="BX105" s="106" t="s">
        <v>114</v>
      </c>
      <c r="CL105" s="106" t="s">
        <v>1</v>
      </c>
    </row>
    <row r="106" spans="1:90" s="4" customFormat="1" ht="23.25" customHeight="1">
      <c r="A106" s="107" t="s">
        <v>89</v>
      </c>
      <c r="B106" s="55"/>
      <c r="C106" s="100"/>
      <c r="D106" s="100"/>
      <c r="E106" s="100"/>
      <c r="F106" s="100"/>
      <c r="G106" s="241" t="s">
        <v>118</v>
      </c>
      <c r="H106" s="241"/>
      <c r="I106" s="241"/>
      <c r="J106" s="241"/>
      <c r="K106" s="241"/>
      <c r="L106" s="100"/>
      <c r="M106" s="241" t="s">
        <v>119</v>
      </c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241"/>
      <c r="AB106" s="241"/>
      <c r="AC106" s="241"/>
      <c r="AD106" s="241"/>
      <c r="AE106" s="241"/>
      <c r="AF106" s="241"/>
      <c r="AG106" s="243">
        <f>'SO 01 d - C2 - ZTI - Spla...'!J34</f>
        <v>0</v>
      </c>
      <c r="AH106" s="244"/>
      <c r="AI106" s="244"/>
      <c r="AJ106" s="244"/>
      <c r="AK106" s="244"/>
      <c r="AL106" s="244"/>
      <c r="AM106" s="244"/>
      <c r="AN106" s="243">
        <f t="shared" si="0"/>
        <v>0</v>
      </c>
      <c r="AO106" s="244"/>
      <c r="AP106" s="244"/>
      <c r="AQ106" s="101" t="s">
        <v>87</v>
      </c>
      <c r="AR106" s="57"/>
      <c r="AS106" s="102">
        <v>0</v>
      </c>
      <c r="AT106" s="103">
        <f t="shared" si="1"/>
        <v>0</v>
      </c>
      <c r="AU106" s="104">
        <f>'SO 01 d - C2 - ZTI - Spla...'!P131</f>
        <v>0</v>
      </c>
      <c r="AV106" s="103">
        <f>'SO 01 d - C2 - ZTI - Spla...'!J37</f>
        <v>0</v>
      </c>
      <c r="AW106" s="103">
        <f>'SO 01 d - C2 - ZTI - Spla...'!J38</f>
        <v>0</v>
      </c>
      <c r="AX106" s="103">
        <f>'SO 01 d - C2 - ZTI - Spla...'!J39</f>
        <v>0</v>
      </c>
      <c r="AY106" s="103">
        <f>'SO 01 d - C2 - ZTI - Spla...'!J40</f>
        <v>0</v>
      </c>
      <c r="AZ106" s="103">
        <f>'SO 01 d - C2 - ZTI - Spla...'!F37</f>
        <v>0</v>
      </c>
      <c r="BA106" s="103">
        <f>'SO 01 d - C2 - ZTI - Spla...'!F38</f>
        <v>0</v>
      </c>
      <c r="BB106" s="103">
        <f>'SO 01 d - C2 - ZTI - Spla...'!F39</f>
        <v>0</v>
      </c>
      <c r="BC106" s="103">
        <f>'SO 01 d - C2 - ZTI - Spla...'!F40</f>
        <v>0</v>
      </c>
      <c r="BD106" s="105">
        <f>'SO 01 d - C2 - ZTI - Spla...'!F41</f>
        <v>0</v>
      </c>
      <c r="BT106" s="106" t="s">
        <v>101</v>
      </c>
      <c r="BV106" s="106" t="s">
        <v>77</v>
      </c>
      <c r="BW106" s="106" t="s">
        <v>120</v>
      </c>
      <c r="BX106" s="106" t="s">
        <v>114</v>
      </c>
      <c r="CL106" s="106" t="s">
        <v>1</v>
      </c>
    </row>
    <row r="107" spans="1:90" s="4" customFormat="1" ht="23.25" customHeight="1">
      <c r="B107" s="55"/>
      <c r="C107" s="100"/>
      <c r="D107" s="100"/>
      <c r="E107" s="241" t="s">
        <v>121</v>
      </c>
      <c r="F107" s="241"/>
      <c r="G107" s="241"/>
      <c r="H107" s="241"/>
      <c r="I107" s="241"/>
      <c r="J107" s="100"/>
      <c r="K107" s="241" t="s">
        <v>121</v>
      </c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8">
        <f>ROUND(SUM(AG108:AG114),1)</f>
        <v>0</v>
      </c>
      <c r="AH107" s="244"/>
      <c r="AI107" s="244"/>
      <c r="AJ107" s="244"/>
      <c r="AK107" s="244"/>
      <c r="AL107" s="244"/>
      <c r="AM107" s="244"/>
      <c r="AN107" s="243">
        <f t="shared" si="0"/>
        <v>0</v>
      </c>
      <c r="AO107" s="244"/>
      <c r="AP107" s="244"/>
      <c r="AQ107" s="101" t="s">
        <v>87</v>
      </c>
      <c r="AR107" s="57"/>
      <c r="AS107" s="102">
        <f>ROUND(SUM(AS108:AS114),1)</f>
        <v>0</v>
      </c>
      <c r="AT107" s="103">
        <f t="shared" si="1"/>
        <v>0</v>
      </c>
      <c r="AU107" s="104">
        <f>ROUND(SUM(AU108:AU114),5)</f>
        <v>0</v>
      </c>
      <c r="AV107" s="103">
        <f>ROUND(AZ107*L29,1)</f>
        <v>0</v>
      </c>
      <c r="AW107" s="103">
        <f>ROUND(BA107*L30,1)</f>
        <v>0</v>
      </c>
      <c r="AX107" s="103">
        <f>ROUND(BB107*L29,1)</f>
        <v>0</v>
      </c>
      <c r="AY107" s="103">
        <f>ROUND(BC107*L30,1)</f>
        <v>0</v>
      </c>
      <c r="AZ107" s="103">
        <f>ROUND(SUM(AZ108:AZ114),1)</f>
        <v>0</v>
      </c>
      <c r="BA107" s="103">
        <f>ROUND(SUM(BA108:BA114),1)</f>
        <v>0</v>
      </c>
      <c r="BB107" s="103">
        <f>ROUND(SUM(BB108:BB114),1)</f>
        <v>0</v>
      </c>
      <c r="BC107" s="103">
        <f>ROUND(SUM(BC108:BC114),1)</f>
        <v>0</v>
      </c>
      <c r="BD107" s="105">
        <f>ROUND(SUM(BD108:BD114),1)</f>
        <v>0</v>
      </c>
      <c r="BS107" s="106" t="s">
        <v>74</v>
      </c>
      <c r="BT107" s="106" t="s">
        <v>84</v>
      </c>
      <c r="BU107" s="106" t="s">
        <v>76</v>
      </c>
      <c r="BV107" s="106" t="s">
        <v>77</v>
      </c>
      <c r="BW107" s="106" t="s">
        <v>122</v>
      </c>
      <c r="BX107" s="106" t="s">
        <v>83</v>
      </c>
      <c r="CL107" s="106" t="s">
        <v>1</v>
      </c>
    </row>
    <row r="108" spans="1:90" s="4" customFormat="1" ht="16.5" customHeight="1">
      <c r="A108" s="107" t="s">
        <v>89</v>
      </c>
      <c r="B108" s="55"/>
      <c r="C108" s="100"/>
      <c r="D108" s="100"/>
      <c r="E108" s="100"/>
      <c r="F108" s="241" t="s">
        <v>123</v>
      </c>
      <c r="G108" s="241"/>
      <c r="H108" s="241"/>
      <c r="I108" s="241"/>
      <c r="J108" s="241"/>
      <c r="K108" s="100"/>
      <c r="L108" s="241" t="s">
        <v>124</v>
      </c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3">
        <f>'PS 01 - Technologie hraze...'!J34</f>
        <v>0</v>
      </c>
      <c r="AH108" s="244"/>
      <c r="AI108" s="244"/>
      <c r="AJ108" s="244"/>
      <c r="AK108" s="244"/>
      <c r="AL108" s="244"/>
      <c r="AM108" s="244"/>
      <c r="AN108" s="243">
        <f t="shared" si="0"/>
        <v>0</v>
      </c>
      <c r="AO108" s="244"/>
      <c r="AP108" s="244"/>
      <c r="AQ108" s="101" t="s">
        <v>87</v>
      </c>
      <c r="AR108" s="57"/>
      <c r="AS108" s="102">
        <v>0</v>
      </c>
      <c r="AT108" s="103">
        <f t="shared" si="1"/>
        <v>0</v>
      </c>
      <c r="AU108" s="104">
        <f>'PS 01 - Technologie hraze...'!P132</f>
        <v>0</v>
      </c>
      <c r="AV108" s="103">
        <f>'PS 01 - Technologie hraze...'!J37</f>
        <v>0</v>
      </c>
      <c r="AW108" s="103">
        <f>'PS 01 - Technologie hraze...'!J38</f>
        <v>0</v>
      </c>
      <c r="AX108" s="103">
        <f>'PS 01 - Technologie hraze...'!J39</f>
        <v>0</v>
      </c>
      <c r="AY108" s="103">
        <f>'PS 01 - Technologie hraze...'!J40</f>
        <v>0</v>
      </c>
      <c r="AZ108" s="103">
        <f>'PS 01 - Technologie hraze...'!F37</f>
        <v>0</v>
      </c>
      <c r="BA108" s="103">
        <f>'PS 01 - Technologie hraze...'!F38</f>
        <v>0</v>
      </c>
      <c r="BB108" s="103">
        <f>'PS 01 - Technologie hraze...'!F39</f>
        <v>0</v>
      </c>
      <c r="BC108" s="103">
        <f>'PS 01 - Technologie hraze...'!F40</f>
        <v>0</v>
      </c>
      <c r="BD108" s="105">
        <f>'PS 01 - Technologie hraze...'!F41</f>
        <v>0</v>
      </c>
      <c r="BT108" s="106" t="s">
        <v>92</v>
      </c>
      <c r="BV108" s="106" t="s">
        <v>77</v>
      </c>
      <c r="BW108" s="106" t="s">
        <v>125</v>
      </c>
      <c r="BX108" s="106" t="s">
        <v>122</v>
      </c>
      <c r="CL108" s="106" t="s">
        <v>1</v>
      </c>
    </row>
    <row r="109" spans="1:90" s="4" customFormat="1" ht="16.5" customHeight="1">
      <c r="A109" s="107" t="s">
        <v>89</v>
      </c>
      <c r="B109" s="55"/>
      <c r="C109" s="100"/>
      <c r="D109" s="100"/>
      <c r="E109" s="100"/>
      <c r="F109" s="241" t="s">
        <v>126</v>
      </c>
      <c r="G109" s="241"/>
      <c r="H109" s="241"/>
      <c r="I109" s="241"/>
      <c r="J109" s="241"/>
      <c r="K109" s="100"/>
      <c r="L109" s="241" t="s">
        <v>127</v>
      </c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3">
        <f>'PS 02 - Technologie napáj...'!J34</f>
        <v>0</v>
      </c>
      <c r="AH109" s="244"/>
      <c r="AI109" s="244"/>
      <c r="AJ109" s="244"/>
      <c r="AK109" s="244"/>
      <c r="AL109" s="244"/>
      <c r="AM109" s="244"/>
      <c r="AN109" s="243">
        <f t="shared" si="0"/>
        <v>0</v>
      </c>
      <c r="AO109" s="244"/>
      <c r="AP109" s="244"/>
      <c r="AQ109" s="101" t="s">
        <v>87</v>
      </c>
      <c r="AR109" s="57"/>
      <c r="AS109" s="102">
        <v>0</v>
      </c>
      <c r="AT109" s="103">
        <f t="shared" si="1"/>
        <v>0</v>
      </c>
      <c r="AU109" s="104">
        <f>'PS 02 - Technologie napáj...'!P126</f>
        <v>0</v>
      </c>
      <c r="AV109" s="103">
        <f>'PS 02 - Technologie napáj...'!J37</f>
        <v>0</v>
      </c>
      <c r="AW109" s="103">
        <f>'PS 02 - Technologie napáj...'!J38</f>
        <v>0</v>
      </c>
      <c r="AX109" s="103">
        <f>'PS 02 - Technologie napáj...'!J39</f>
        <v>0</v>
      </c>
      <c r="AY109" s="103">
        <f>'PS 02 - Technologie napáj...'!J40</f>
        <v>0</v>
      </c>
      <c r="AZ109" s="103">
        <f>'PS 02 - Technologie napáj...'!F37</f>
        <v>0</v>
      </c>
      <c r="BA109" s="103">
        <f>'PS 02 - Technologie napáj...'!F38</f>
        <v>0</v>
      </c>
      <c r="BB109" s="103">
        <f>'PS 02 - Technologie napáj...'!F39</f>
        <v>0</v>
      </c>
      <c r="BC109" s="103">
        <f>'PS 02 - Technologie napáj...'!F40</f>
        <v>0</v>
      </c>
      <c r="BD109" s="105">
        <f>'PS 02 - Technologie napáj...'!F41</f>
        <v>0</v>
      </c>
      <c r="BT109" s="106" t="s">
        <v>92</v>
      </c>
      <c r="BV109" s="106" t="s">
        <v>77</v>
      </c>
      <c r="BW109" s="106" t="s">
        <v>128</v>
      </c>
      <c r="BX109" s="106" t="s">
        <v>122</v>
      </c>
      <c r="CL109" s="106" t="s">
        <v>1</v>
      </c>
    </row>
    <row r="110" spans="1:90" s="4" customFormat="1" ht="16.5" customHeight="1">
      <c r="A110" s="107" t="s">
        <v>89</v>
      </c>
      <c r="B110" s="55"/>
      <c r="C110" s="100"/>
      <c r="D110" s="100"/>
      <c r="E110" s="100"/>
      <c r="F110" s="241" t="s">
        <v>129</v>
      </c>
      <c r="G110" s="241"/>
      <c r="H110" s="241"/>
      <c r="I110" s="241"/>
      <c r="J110" s="241"/>
      <c r="K110" s="100"/>
      <c r="L110" s="241" t="s">
        <v>130</v>
      </c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3">
        <f>'PS 03 - Hydraulická brána'!J34</f>
        <v>0</v>
      </c>
      <c r="AH110" s="244"/>
      <c r="AI110" s="244"/>
      <c r="AJ110" s="244"/>
      <c r="AK110" s="244"/>
      <c r="AL110" s="244"/>
      <c r="AM110" s="244"/>
      <c r="AN110" s="243">
        <f t="shared" si="0"/>
        <v>0</v>
      </c>
      <c r="AO110" s="244"/>
      <c r="AP110" s="244"/>
      <c r="AQ110" s="101" t="s">
        <v>87</v>
      </c>
      <c r="AR110" s="57"/>
      <c r="AS110" s="102">
        <v>0</v>
      </c>
      <c r="AT110" s="103">
        <f t="shared" si="1"/>
        <v>0</v>
      </c>
      <c r="AU110" s="104">
        <f>'PS 03 - Hydraulická brána'!P125</f>
        <v>0</v>
      </c>
      <c r="AV110" s="103">
        <f>'PS 03 - Hydraulická brána'!J37</f>
        <v>0</v>
      </c>
      <c r="AW110" s="103">
        <f>'PS 03 - Hydraulická brána'!J38</f>
        <v>0</v>
      </c>
      <c r="AX110" s="103">
        <f>'PS 03 - Hydraulická brána'!J39</f>
        <v>0</v>
      </c>
      <c r="AY110" s="103">
        <f>'PS 03 - Hydraulická brána'!J40</f>
        <v>0</v>
      </c>
      <c r="AZ110" s="103">
        <f>'PS 03 - Hydraulická brána'!F37</f>
        <v>0</v>
      </c>
      <c r="BA110" s="103">
        <f>'PS 03 - Hydraulická brána'!F38</f>
        <v>0</v>
      </c>
      <c r="BB110" s="103">
        <f>'PS 03 - Hydraulická brána'!F39</f>
        <v>0</v>
      </c>
      <c r="BC110" s="103">
        <f>'PS 03 - Hydraulická brána'!F40</f>
        <v>0</v>
      </c>
      <c r="BD110" s="105">
        <f>'PS 03 - Hydraulická brána'!F41</f>
        <v>0</v>
      </c>
      <c r="BT110" s="106" t="s">
        <v>92</v>
      </c>
      <c r="BV110" s="106" t="s">
        <v>77</v>
      </c>
      <c r="BW110" s="106" t="s">
        <v>131</v>
      </c>
      <c r="BX110" s="106" t="s">
        <v>122</v>
      </c>
      <c r="CL110" s="106" t="s">
        <v>1</v>
      </c>
    </row>
    <row r="111" spans="1:90" s="4" customFormat="1" ht="16.5" customHeight="1">
      <c r="A111" s="107" t="s">
        <v>89</v>
      </c>
      <c r="B111" s="55"/>
      <c r="C111" s="100"/>
      <c r="D111" s="100"/>
      <c r="E111" s="100"/>
      <c r="F111" s="241" t="s">
        <v>132</v>
      </c>
      <c r="G111" s="241"/>
      <c r="H111" s="241"/>
      <c r="I111" s="241"/>
      <c r="J111" s="241"/>
      <c r="K111" s="100"/>
      <c r="L111" s="241" t="s">
        <v>133</v>
      </c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3">
        <f>'PS 04 - Stáj - vyhrnovací...'!J34</f>
        <v>0</v>
      </c>
      <c r="AH111" s="244"/>
      <c r="AI111" s="244"/>
      <c r="AJ111" s="244"/>
      <c r="AK111" s="244"/>
      <c r="AL111" s="244"/>
      <c r="AM111" s="244"/>
      <c r="AN111" s="243">
        <f t="shared" si="0"/>
        <v>0</v>
      </c>
      <c r="AO111" s="244"/>
      <c r="AP111" s="244"/>
      <c r="AQ111" s="101" t="s">
        <v>87</v>
      </c>
      <c r="AR111" s="57"/>
      <c r="AS111" s="102">
        <v>0</v>
      </c>
      <c r="AT111" s="103">
        <f t="shared" si="1"/>
        <v>0</v>
      </c>
      <c r="AU111" s="104">
        <f>'PS 04 - Stáj - vyhrnovací...'!P126</f>
        <v>0</v>
      </c>
      <c r="AV111" s="103">
        <f>'PS 04 - Stáj - vyhrnovací...'!J37</f>
        <v>0</v>
      </c>
      <c r="AW111" s="103">
        <f>'PS 04 - Stáj - vyhrnovací...'!J38</f>
        <v>0</v>
      </c>
      <c r="AX111" s="103">
        <f>'PS 04 - Stáj - vyhrnovací...'!J39</f>
        <v>0</v>
      </c>
      <c r="AY111" s="103">
        <f>'PS 04 - Stáj - vyhrnovací...'!J40</f>
        <v>0</v>
      </c>
      <c r="AZ111" s="103">
        <f>'PS 04 - Stáj - vyhrnovací...'!F37</f>
        <v>0</v>
      </c>
      <c r="BA111" s="103">
        <f>'PS 04 - Stáj - vyhrnovací...'!F38</f>
        <v>0</v>
      </c>
      <c r="BB111" s="103">
        <f>'PS 04 - Stáj - vyhrnovací...'!F39</f>
        <v>0</v>
      </c>
      <c r="BC111" s="103">
        <f>'PS 04 - Stáj - vyhrnovací...'!F40</f>
        <v>0</v>
      </c>
      <c r="BD111" s="105">
        <f>'PS 04 - Stáj - vyhrnovací...'!F41</f>
        <v>0</v>
      </c>
      <c r="BT111" s="106" t="s">
        <v>92</v>
      </c>
      <c r="BV111" s="106" t="s">
        <v>77</v>
      </c>
      <c r="BW111" s="106" t="s">
        <v>134</v>
      </c>
      <c r="BX111" s="106" t="s">
        <v>122</v>
      </c>
      <c r="CL111" s="106" t="s">
        <v>1</v>
      </c>
    </row>
    <row r="112" spans="1:90" s="4" customFormat="1" ht="16.5" customHeight="1">
      <c r="A112" s="107" t="s">
        <v>89</v>
      </c>
      <c r="B112" s="55"/>
      <c r="C112" s="100"/>
      <c r="D112" s="100"/>
      <c r="E112" s="100"/>
      <c r="F112" s="241" t="s">
        <v>135</v>
      </c>
      <c r="G112" s="241"/>
      <c r="H112" s="241"/>
      <c r="I112" s="241"/>
      <c r="J112" s="241"/>
      <c r="K112" s="100"/>
      <c r="L112" s="241" t="s">
        <v>136</v>
      </c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  <c r="AE112" s="241"/>
      <c r="AF112" s="241"/>
      <c r="AG112" s="243">
        <f>'PS 05 - Technologie větrá...'!J34</f>
        <v>0</v>
      </c>
      <c r="AH112" s="244"/>
      <c r="AI112" s="244"/>
      <c r="AJ112" s="244"/>
      <c r="AK112" s="244"/>
      <c r="AL112" s="244"/>
      <c r="AM112" s="244"/>
      <c r="AN112" s="243">
        <f t="shared" si="0"/>
        <v>0</v>
      </c>
      <c r="AO112" s="244"/>
      <c r="AP112" s="244"/>
      <c r="AQ112" s="101" t="s">
        <v>87</v>
      </c>
      <c r="AR112" s="57"/>
      <c r="AS112" s="102">
        <v>0</v>
      </c>
      <c r="AT112" s="103">
        <f t="shared" si="1"/>
        <v>0</v>
      </c>
      <c r="AU112" s="104">
        <f>'PS 05 - Technologie větrá...'!P125</f>
        <v>0</v>
      </c>
      <c r="AV112" s="103">
        <f>'PS 05 - Technologie větrá...'!J37</f>
        <v>0</v>
      </c>
      <c r="AW112" s="103">
        <f>'PS 05 - Technologie větrá...'!J38</f>
        <v>0</v>
      </c>
      <c r="AX112" s="103">
        <f>'PS 05 - Technologie větrá...'!J39</f>
        <v>0</v>
      </c>
      <c r="AY112" s="103">
        <f>'PS 05 - Technologie větrá...'!J40</f>
        <v>0</v>
      </c>
      <c r="AZ112" s="103">
        <f>'PS 05 - Technologie větrá...'!F37</f>
        <v>0</v>
      </c>
      <c r="BA112" s="103">
        <f>'PS 05 - Technologie větrá...'!F38</f>
        <v>0</v>
      </c>
      <c r="BB112" s="103">
        <f>'PS 05 - Technologie větrá...'!F39</f>
        <v>0</v>
      </c>
      <c r="BC112" s="103">
        <f>'PS 05 - Technologie větrá...'!F40</f>
        <v>0</v>
      </c>
      <c r="BD112" s="105">
        <f>'PS 05 - Technologie větrá...'!F41</f>
        <v>0</v>
      </c>
      <c r="BT112" s="106" t="s">
        <v>92</v>
      </c>
      <c r="BV112" s="106" t="s">
        <v>77</v>
      </c>
      <c r="BW112" s="106" t="s">
        <v>137</v>
      </c>
      <c r="BX112" s="106" t="s">
        <v>122</v>
      </c>
      <c r="CL112" s="106" t="s">
        <v>1</v>
      </c>
    </row>
    <row r="113" spans="1:91" s="4" customFormat="1" ht="16.5" customHeight="1">
      <c r="A113" s="107" t="s">
        <v>89</v>
      </c>
      <c r="B113" s="55"/>
      <c r="C113" s="100"/>
      <c r="D113" s="100"/>
      <c r="E113" s="100"/>
      <c r="F113" s="241" t="s">
        <v>138</v>
      </c>
      <c r="G113" s="241"/>
      <c r="H113" s="241"/>
      <c r="I113" s="241"/>
      <c r="J113" s="241"/>
      <c r="K113" s="100"/>
      <c r="L113" s="241" t="s">
        <v>139</v>
      </c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1"/>
      <c r="Z113" s="241"/>
      <c r="AA113" s="241"/>
      <c r="AB113" s="241"/>
      <c r="AC113" s="241"/>
      <c r="AD113" s="241"/>
      <c r="AE113" s="241"/>
      <c r="AF113" s="241"/>
      <c r="AG113" s="243">
        <f>'PS 06 - Stáj - gumové mat...'!J34</f>
        <v>0</v>
      </c>
      <c r="AH113" s="244"/>
      <c r="AI113" s="244"/>
      <c r="AJ113" s="244"/>
      <c r="AK113" s="244"/>
      <c r="AL113" s="244"/>
      <c r="AM113" s="244"/>
      <c r="AN113" s="243">
        <f t="shared" si="0"/>
        <v>0</v>
      </c>
      <c r="AO113" s="244"/>
      <c r="AP113" s="244"/>
      <c r="AQ113" s="101" t="s">
        <v>87</v>
      </c>
      <c r="AR113" s="57"/>
      <c r="AS113" s="102">
        <v>0</v>
      </c>
      <c r="AT113" s="103">
        <f t="shared" si="1"/>
        <v>0</v>
      </c>
      <c r="AU113" s="104">
        <f>'PS 06 - Stáj - gumové mat...'!P126</f>
        <v>0</v>
      </c>
      <c r="AV113" s="103">
        <f>'PS 06 - Stáj - gumové mat...'!J37</f>
        <v>0</v>
      </c>
      <c r="AW113" s="103">
        <f>'PS 06 - Stáj - gumové mat...'!J38</f>
        <v>0</v>
      </c>
      <c r="AX113" s="103">
        <f>'PS 06 - Stáj - gumové mat...'!J39</f>
        <v>0</v>
      </c>
      <c r="AY113" s="103">
        <f>'PS 06 - Stáj - gumové mat...'!J40</f>
        <v>0</v>
      </c>
      <c r="AZ113" s="103">
        <f>'PS 06 - Stáj - gumové mat...'!F37</f>
        <v>0</v>
      </c>
      <c r="BA113" s="103">
        <f>'PS 06 - Stáj - gumové mat...'!F38</f>
        <v>0</v>
      </c>
      <c r="BB113" s="103">
        <f>'PS 06 - Stáj - gumové mat...'!F39</f>
        <v>0</v>
      </c>
      <c r="BC113" s="103">
        <f>'PS 06 - Stáj - gumové mat...'!F40</f>
        <v>0</v>
      </c>
      <c r="BD113" s="105">
        <f>'PS 06 - Stáj - gumové mat...'!F41</f>
        <v>0</v>
      </c>
      <c r="BT113" s="106" t="s">
        <v>92</v>
      </c>
      <c r="BV113" s="106" t="s">
        <v>77</v>
      </c>
      <c r="BW113" s="106" t="s">
        <v>140</v>
      </c>
      <c r="BX113" s="106" t="s">
        <v>122</v>
      </c>
      <c r="CL113" s="106" t="s">
        <v>1</v>
      </c>
    </row>
    <row r="114" spans="1:91" s="4" customFormat="1" ht="16.5" customHeight="1">
      <c r="A114" s="107" t="s">
        <v>89</v>
      </c>
      <c r="B114" s="55"/>
      <c r="C114" s="100"/>
      <c r="D114" s="100"/>
      <c r="E114" s="100"/>
      <c r="F114" s="241" t="s">
        <v>141</v>
      </c>
      <c r="G114" s="241"/>
      <c r="H114" s="241"/>
      <c r="I114" s="241"/>
      <c r="J114" s="241"/>
      <c r="K114" s="100"/>
      <c r="L114" s="241" t="s">
        <v>142</v>
      </c>
      <c r="M114" s="241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  <c r="AA114" s="241"/>
      <c r="AB114" s="241"/>
      <c r="AC114" s="241"/>
      <c r="AD114" s="241"/>
      <c r="AE114" s="241"/>
      <c r="AF114" s="241"/>
      <c r="AG114" s="243">
        <f>'PS 07 - Stáj - gumové rohože'!J34</f>
        <v>0</v>
      </c>
      <c r="AH114" s="244"/>
      <c r="AI114" s="244"/>
      <c r="AJ114" s="244"/>
      <c r="AK114" s="244"/>
      <c r="AL114" s="244"/>
      <c r="AM114" s="244"/>
      <c r="AN114" s="243">
        <f t="shared" si="0"/>
        <v>0</v>
      </c>
      <c r="AO114" s="244"/>
      <c r="AP114" s="244"/>
      <c r="AQ114" s="101" t="s">
        <v>87</v>
      </c>
      <c r="AR114" s="57"/>
      <c r="AS114" s="102">
        <v>0</v>
      </c>
      <c r="AT114" s="103">
        <f t="shared" si="1"/>
        <v>0</v>
      </c>
      <c r="AU114" s="104">
        <f>'PS 07 - Stáj - gumové rohože'!P126</f>
        <v>0</v>
      </c>
      <c r="AV114" s="103">
        <f>'PS 07 - Stáj - gumové rohože'!J37</f>
        <v>0</v>
      </c>
      <c r="AW114" s="103">
        <f>'PS 07 - Stáj - gumové rohože'!J38</f>
        <v>0</v>
      </c>
      <c r="AX114" s="103">
        <f>'PS 07 - Stáj - gumové rohože'!J39</f>
        <v>0</v>
      </c>
      <c r="AY114" s="103">
        <f>'PS 07 - Stáj - gumové rohože'!J40</f>
        <v>0</v>
      </c>
      <c r="AZ114" s="103">
        <f>'PS 07 - Stáj - gumové rohože'!F37</f>
        <v>0</v>
      </c>
      <c r="BA114" s="103">
        <f>'PS 07 - Stáj - gumové rohože'!F38</f>
        <v>0</v>
      </c>
      <c r="BB114" s="103">
        <f>'PS 07 - Stáj - gumové rohože'!F39</f>
        <v>0</v>
      </c>
      <c r="BC114" s="103">
        <f>'PS 07 - Stáj - gumové rohože'!F40</f>
        <v>0</v>
      </c>
      <c r="BD114" s="105">
        <f>'PS 07 - Stáj - gumové rohože'!F41</f>
        <v>0</v>
      </c>
      <c r="BT114" s="106" t="s">
        <v>92</v>
      </c>
      <c r="BV114" s="106" t="s">
        <v>77</v>
      </c>
      <c r="BW114" s="106" t="s">
        <v>143</v>
      </c>
      <c r="BX114" s="106" t="s">
        <v>122</v>
      </c>
      <c r="CL114" s="106" t="s">
        <v>1</v>
      </c>
    </row>
    <row r="115" spans="1:91" s="7" customFormat="1" ht="16.5" customHeight="1">
      <c r="B115" s="90"/>
      <c r="C115" s="91"/>
      <c r="D115" s="242" t="s">
        <v>144</v>
      </c>
      <c r="E115" s="242"/>
      <c r="F115" s="242"/>
      <c r="G115" s="242"/>
      <c r="H115" s="242"/>
      <c r="I115" s="92"/>
      <c r="J115" s="242" t="s">
        <v>145</v>
      </c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5">
        <f>ROUND(SUM(AG116:AG118),1)</f>
        <v>0</v>
      </c>
      <c r="AH115" s="246"/>
      <c r="AI115" s="246"/>
      <c r="AJ115" s="246"/>
      <c r="AK115" s="246"/>
      <c r="AL115" s="246"/>
      <c r="AM115" s="246"/>
      <c r="AN115" s="247">
        <f t="shared" si="0"/>
        <v>0</v>
      </c>
      <c r="AO115" s="246"/>
      <c r="AP115" s="246"/>
      <c r="AQ115" s="93" t="s">
        <v>81</v>
      </c>
      <c r="AR115" s="94"/>
      <c r="AS115" s="95">
        <f>ROUND(SUM(AS116:AS118),1)</f>
        <v>0</v>
      </c>
      <c r="AT115" s="96">
        <f t="shared" si="1"/>
        <v>0</v>
      </c>
      <c r="AU115" s="97">
        <f>ROUND(SUM(AU116:AU118),5)</f>
        <v>0</v>
      </c>
      <c r="AV115" s="96">
        <f>ROUND(AZ115*L29,1)</f>
        <v>0</v>
      </c>
      <c r="AW115" s="96">
        <f>ROUND(BA115*L30,1)</f>
        <v>0</v>
      </c>
      <c r="AX115" s="96">
        <f>ROUND(BB115*L29,1)</f>
        <v>0</v>
      </c>
      <c r="AY115" s="96">
        <f>ROUND(BC115*L30,1)</f>
        <v>0</v>
      </c>
      <c r="AZ115" s="96">
        <f>ROUND(SUM(AZ116:AZ118),1)</f>
        <v>0</v>
      </c>
      <c r="BA115" s="96">
        <f>ROUND(SUM(BA116:BA118),1)</f>
        <v>0</v>
      </c>
      <c r="BB115" s="96">
        <f>ROUND(SUM(BB116:BB118),1)</f>
        <v>0</v>
      </c>
      <c r="BC115" s="96">
        <f>ROUND(SUM(BC116:BC118),1)</f>
        <v>0</v>
      </c>
      <c r="BD115" s="98">
        <f>ROUND(SUM(BD116:BD118),1)</f>
        <v>0</v>
      </c>
      <c r="BS115" s="99" t="s">
        <v>74</v>
      </c>
      <c r="BT115" s="99" t="s">
        <v>82</v>
      </c>
      <c r="BU115" s="99" t="s">
        <v>76</v>
      </c>
      <c r="BV115" s="99" t="s">
        <v>77</v>
      </c>
      <c r="BW115" s="99" t="s">
        <v>146</v>
      </c>
      <c r="BX115" s="99" t="s">
        <v>5</v>
      </c>
      <c r="CL115" s="99" t="s">
        <v>1</v>
      </c>
      <c r="CM115" s="99" t="s">
        <v>84</v>
      </c>
    </row>
    <row r="116" spans="1:91" s="4" customFormat="1" ht="16.5" customHeight="1">
      <c r="A116" s="107" t="s">
        <v>89</v>
      </c>
      <c r="B116" s="55"/>
      <c r="C116" s="100"/>
      <c r="D116" s="100"/>
      <c r="E116" s="241" t="s">
        <v>147</v>
      </c>
      <c r="F116" s="241"/>
      <c r="G116" s="241"/>
      <c r="H116" s="241"/>
      <c r="I116" s="241"/>
      <c r="J116" s="100"/>
      <c r="K116" s="241" t="s">
        <v>148</v>
      </c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241"/>
      <c r="AF116" s="241"/>
      <c r="AG116" s="243">
        <f>'SO 03a - Přečerpávací jím...'!J32</f>
        <v>0</v>
      </c>
      <c r="AH116" s="244"/>
      <c r="AI116" s="244"/>
      <c r="AJ116" s="244"/>
      <c r="AK116" s="244"/>
      <c r="AL116" s="244"/>
      <c r="AM116" s="244"/>
      <c r="AN116" s="243">
        <f t="shared" si="0"/>
        <v>0</v>
      </c>
      <c r="AO116" s="244"/>
      <c r="AP116" s="244"/>
      <c r="AQ116" s="101" t="s">
        <v>87</v>
      </c>
      <c r="AR116" s="57"/>
      <c r="AS116" s="102">
        <v>0</v>
      </c>
      <c r="AT116" s="103">
        <f t="shared" si="1"/>
        <v>0</v>
      </c>
      <c r="AU116" s="104">
        <f>'SO 03a - Přečerpávací jím...'!P129</f>
        <v>0</v>
      </c>
      <c r="AV116" s="103">
        <f>'SO 03a - Přečerpávací jím...'!J35</f>
        <v>0</v>
      </c>
      <c r="AW116" s="103">
        <f>'SO 03a - Přečerpávací jím...'!J36</f>
        <v>0</v>
      </c>
      <c r="AX116" s="103">
        <f>'SO 03a - Přečerpávací jím...'!J37</f>
        <v>0</v>
      </c>
      <c r="AY116" s="103">
        <f>'SO 03a - Přečerpávací jím...'!J38</f>
        <v>0</v>
      </c>
      <c r="AZ116" s="103">
        <f>'SO 03a - Přečerpávací jím...'!F35</f>
        <v>0</v>
      </c>
      <c r="BA116" s="103">
        <f>'SO 03a - Přečerpávací jím...'!F36</f>
        <v>0</v>
      </c>
      <c r="BB116" s="103">
        <f>'SO 03a - Přečerpávací jím...'!F37</f>
        <v>0</v>
      </c>
      <c r="BC116" s="103">
        <f>'SO 03a - Přečerpávací jím...'!F38</f>
        <v>0</v>
      </c>
      <c r="BD116" s="105">
        <f>'SO 03a - Přečerpávací jím...'!F39</f>
        <v>0</v>
      </c>
      <c r="BT116" s="106" t="s">
        <v>84</v>
      </c>
      <c r="BV116" s="106" t="s">
        <v>77</v>
      </c>
      <c r="BW116" s="106" t="s">
        <v>149</v>
      </c>
      <c r="BX116" s="106" t="s">
        <v>146</v>
      </c>
      <c r="CL116" s="106" t="s">
        <v>1</v>
      </c>
    </row>
    <row r="117" spans="1:91" s="4" customFormat="1" ht="16.5" customHeight="1">
      <c r="A117" s="107" t="s">
        <v>89</v>
      </c>
      <c r="B117" s="55"/>
      <c r="C117" s="100"/>
      <c r="D117" s="100"/>
      <c r="E117" s="241" t="s">
        <v>150</v>
      </c>
      <c r="F117" s="241"/>
      <c r="G117" s="241"/>
      <c r="H117" s="241"/>
      <c r="I117" s="241"/>
      <c r="J117" s="100"/>
      <c r="K117" s="241" t="s">
        <v>151</v>
      </c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241"/>
      <c r="AG117" s="243">
        <f>'SO 03b - Přečerpávací jím...'!J32</f>
        <v>0</v>
      </c>
      <c r="AH117" s="244"/>
      <c r="AI117" s="244"/>
      <c r="AJ117" s="244"/>
      <c r="AK117" s="244"/>
      <c r="AL117" s="244"/>
      <c r="AM117" s="244"/>
      <c r="AN117" s="243">
        <f t="shared" si="0"/>
        <v>0</v>
      </c>
      <c r="AO117" s="244"/>
      <c r="AP117" s="244"/>
      <c r="AQ117" s="101" t="s">
        <v>87</v>
      </c>
      <c r="AR117" s="57"/>
      <c r="AS117" s="102">
        <v>0</v>
      </c>
      <c r="AT117" s="103">
        <f t="shared" si="1"/>
        <v>0</v>
      </c>
      <c r="AU117" s="104">
        <f>'SO 03b - Přečerpávací jím...'!P129</f>
        <v>0</v>
      </c>
      <c r="AV117" s="103">
        <f>'SO 03b - Přečerpávací jím...'!J35</f>
        <v>0</v>
      </c>
      <c r="AW117" s="103">
        <f>'SO 03b - Přečerpávací jím...'!J36</f>
        <v>0</v>
      </c>
      <c r="AX117" s="103">
        <f>'SO 03b - Přečerpávací jím...'!J37</f>
        <v>0</v>
      </c>
      <c r="AY117" s="103">
        <f>'SO 03b - Přečerpávací jím...'!J38</f>
        <v>0</v>
      </c>
      <c r="AZ117" s="103">
        <f>'SO 03b - Přečerpávací jím...'!F35</f>
        <v>0</v>
      </c>
      <c r="BA117" s="103">
        <f>'SO 03b - Přečerpávací jím...'!F36</f>
        <v>0</v>
      </c>
      <c r="BB117" s="103">
        <f>'SO 03b - Přečerpávací jím...'!F37</f>
        <v>0</v>
      </c>
      <c r="BC117" s="103">
        <f>'SO 03b - Přečerpávací jím...'!F38</f>
        <v>0</v>
      </c>
      <c r="BD117" s="105">
        <f>'SO 03b - Přečerpávací jím...'!F39</f>
        <v>0</v>
      </c>
      <c r="BT117" s="106" t="s">
        <v>84</v>
      </c>
      <c r="BV117" s="106" t="s">
        <v>77</v>
      </c>
      <c r="BW117" s="106" t="s">
        <v>152</v>
      </c>
      <c r="BX117" s="106" t="s">
        <v>146</v>
      </c>
      <c r="CL117" s="106" t="s">
        <v>1</v>
      </c>
    </row>
    <row r="118" spans="1:91" s="4" customFormat="1" ht="16.5" customHeight="1">
      <c r="A118" s="107" t="s">
        <v>89</v>
      </c>
      <c r="B118" s="55"/>
      <c r="C118" s="100"/>
      <c r="D118" s="100"/>
      <c r="E118" s="241" t="s">
        <v>153</v>
      </c>
      <c r="F118" s="241"/>
      <c r="G118" s="241"/>
      <c r="H118" s="241"/>
      <c r="I118" s="241"/>
      <c r="J118" s="100"/>
      <c r="K118" s="241" t="s">
        <v>154</v>
      </c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3">
        <f>'SO 03c - Elektroinstalace...'!J32</f>
        <v>0</v>
      </c>
      <c r="AH118" s="244"/>
      <c r="AI118" s="244"/>
      <c r="AJ118" s="244"/>
      <c r="AK118" s="244"/>
      <c r="AL118" s="244"/>
      <c r="AM118" s="244"/>
      <c r="AN118" s="243">
        <f t="shared" si="0"/>
        <v>0</v>
      </c>
      <c r="AO118" s="244"/>
      <c r="AP118" s="244"/>
      <c r="AQ118" s="101" t="s">
        <v>87</v>
      </c>
      <c r="AR118" s="57"/>
      <c r="AS118" s="108">
        <v>0</v>
      </c>
      <c r="AT118" s="109">
        <f t="shared" si="1"/>
        <v>0</v>
      </c>
      <c r="AU118" s="110">
        <f>'SO 03c - Elektroinstalace...'!P122</f>
        <v>0</v>
      </c>
      <c r="AV118" s="109">
        <f>'SO 03c - Elektroinstalace...'!J35</f>
        <v>0</v>
      </c>
      <c r="AW118" s="109">
        <f>'SO 03c - Elektroinstalace...'!J36</f>
        <v>0</v>
      </c>
      <c r="AX118" s="109">
        <f>'SO 03c - Elektroinstalace...'!J37</f>
        <v>0</v>
      </c>
      <c r="AY118" s="109">
        <f>'SO 03c - Elektroinstalace...'!J38</f>
        <v>0</v>
      </c>
      <c r="AZ118" s="109">
        <f>'SO 03c - Elektroinstalace...'!F35</f>
        <v>0</v>
      </c>
      <c r="BA118" s="109">
        <f>'SO 03c - Elektroinstalace...'!F36</f>
        <v>0</v>
      </c>
      <c r="BB118" s="109">
        <f>'SO 03c - Elektroinstalace...'!F37</f>
        <v>0</v>
      </c>
      <c r="BC118" s="109">
        <f>'SO 03c - Elektroinstalace...'!F38</f>
        <v>0</v>
      </c>
      <c r="BD118" s="111">
        <f>'SO 03c - Elektroinstalace...'!F39</f>
        <v>0</v>
      </c>
      <c r="BT118" s="106" t="s">
        <v>84</v>
      </c>
      <c r="BV118" s="106" t="s">
        <v>77</v>
      </c>
      <c r="BW118" s="106" t="s">
        <v>155</v>
      </c>
      <c r="BX118" s="106" t="s">
        <v>146</v>
      </c>
      <c r="CL118" s="106" t="s">
        <v>1</v>
      </c>
    </row>
    <row r="119" spans="1:91" s="2" customFormat="1" ht="30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6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</row>
    <row r="120" spans="1:91" s="2" customFormat="1" ht="6.95" customHeight="1">
      <c r="A120" s="31"/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36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</sheetData>
  <sheetProtection algorithmName="SHA-512" hashValue="/Lu5AN9AfysbOsYbvohq1YgeJePTBMv71CGYboUPURH0YSplkzFH+Aur9EFTW9PtlC1wTaLzV60zYu2vq3riCg==" saltValue="hWOXtn8aIvmg+kd8Iep5ghk8/nQpfOYxKPDwzQQmjbI/PaDmJDsM1+T2+i3GZh7YoJOiUTvFvfT//d7LG51cMg==" spinCount="100000" sheet="1" objects="1" scenarios="1" formatColumns="0" formatRows="0"/>
  <mergeCells count="134">
    <mergeCell ref="L99:AF99"/>
    <mergeCell ref="F99:J99"/>
    <mergeCell ref="M100:AF100"/>
    <mergeCell ref="G100:K100"/>
    <mergeCell ref="G101:K101"/>
    <mergeCell ref="M101:AF101"/>
    <mergeCell ref="G102:K102"/>
    <mergeCell ref="M102:AF102"/>
    <mergeCell ref="L85:AO85"/>
    <mergeCell ref="C92:G92"/>
    <mergeCell ref="I92:AF92"/>
    <mergeCell ref="J95:AF95"/>
    <mergeCell ref="D95:H95"/>
    <mergeCell ref="E96:I96"/>
    <mergeCell ref="K96:AF96"/>
    <mergeCell ref="L97:AF97"/>
    <mergeCell ref="F97:J97"/>
    <mergeCell ref="G103:K103"/>
    <mergeCell ref="M103:AF103"/>
    <mergeCell ref="AM87:AN87"/>
    <mergeCell ref="AM89:AP89"/>
    <mergeCell ref="AS89:AT91"/>
    <mergeCell ref="AM90:AP90"/>
    <mergeCell ref="AN92:AP92"/>
    <mergeCell ref="AG92:AM92"/>
    <mergeCell ref="AG95:AM95"/>
    <mergeCell ref="AN95:AP95"/>
    <mergeCell ref="AN96:AP96"/>
    <mergeCell ref="AG96:AM96"/>
    <mergeCell ref="AN97:AP97"/>
    <mergeCell ref="AG97:AM97"/>
    <mergeCell ref="AG98:AM98"/>
    <mergeCell ref="AN98:AP98"/>
    <mergeCell ref="AN99:AP99"/>
    <mergeCell ref="AG99:AM99"/>
    <mergeCell ref="AN100:AP100"/>
    <mergeCell ref="AG100:AM100"/>
    <mergeCell ref="AG94:AM94"/>
    <mergeCell ref="AN94:AP94"/>
    <mergeCell ref="L98:AF98"/>
    <mergeCell ref="F98:J98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101:AM101"/>
    <mergeCell ref="AN101:AP101"/>
    <mergeCell ref="AN102:AP102"/>
    <mergeCell ref="AG102:AM102"/>
    <mergeCell ref="AG103:AM103"/>
    <mergeCell ref="AN103:AP103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L104:AF104"/>
    <mergeCell ref="F104:J104"/>
    <mergeCell ref="M105:AF105"/>
    <mergeCell ref="G105:K105"/>
    <mergeCell ref="G106:K106"/>
    <mergeCell ref="M106:AF106"/>
    <mergeCell ref="E107:I107"/>
    <mergeCell ref="K107:AF107"/>
    <mergeCell ref="L108:AF108"/>
    <mergeCell ref="F108:J108"/>
    <mergeCell ref="L109:AF109"/>
    <mergeCell ref="F109:J109"/>
    <mergeCell ref="L110:AF110"/>
    <mergeCell ref="F110:J110"/>
    <mergeCell ref="F111:J111"/>
    <mergeCell ref="L111:AF111"/>
    <mergeCell ref="L112:AF112"/>
    <mergeCell ref="F112:J112"/>
    <mergeCell ref="L113:AF113"/>
    <mergeCell ref="F113:J113"/>
    <mergeCell ref="L114:AF114"/>
    <mergeCell ref="F114:J114"/>
    <mergeCell ref="D115:H115"/>
    <mergeCell ref="J115:AF115"/>
    <mergeCell ref="E116:I116"/>
    <mergeCell ref="K116:AF116"/>
    <mergeCell ref="K117:AF117"/>
    <mergeCell ref="E117:I117"/>
    <mergeCell ref="K118:AF118"/>
    <mergeCell ref="E118:I118"/>
  </mergeCells>
  <hyperlinks>
    <hyperlink ref="A97" location="'SO 01 a - Stavební část -...'!C2" display="/"/>
    <hyperlink ref="A98" location="'SO 01 b - Stavební část -...'!C2" display="/"/>
    <hyperlink ref="A100" location="'01 - Elektroinstalace'!C2" display="/"/>
    <hyperlink ref="A101" location="'02 - Uzemnění'!C2" display="/"/>
    <hyperlink ref="A102" location="'03 - Přípojky'!C2" display="/"/>
    <hyperlink ref="A103" location="'04 - Aktivní hromosvod'!C2" display="/"/>
    <hyperlink ref="A105" location="'SO 01 d - C1 - ZTI - Rozv...'!C2" display="/"/>
    <hyperlink ref="A106" location="'SO 01 d - C2 - ZTI - Spla...'!C2" display="/"/>
    <hyperlink ref="A108" location="'PS 01 - Technologie hraze...'!C2" display="/"/>
    <hyperlink ref="A109" location="'PS 02 - Technologie napáj...'!C2" display="/"/>
    <hyperlink ref="A110" location="'PS 03 - Hydraulická brána'!C2" display="/"/>
    <hyperlink ref="A111" location="'PS 04 - Stáj - vyhrnovací...'!C2" display="/"/>
    <hyperlink ref="A112" location="'PS 05 - Technologie větrá...'!C2" display="/"/>
    <hyperlink ref="A113" location="'PS 06 - Stáj - gumové mat...'!C2" display="/"/>
    <hyperlink ref="A114" location="'PS 07 - Stáj - gumové rohože'!C2" display="/"/>
    <hyperlink ref="A116" location="'SO 03a - Přečerpávací jím...'!C2" display="/"/>
    <hyperlink ref="A117" location="'SO 03b - Přečerpávací jím...'!C2" display="/"/>
    <hyperlink ref="A118" location="'SO 03c - Elektroinstalace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125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1:46" s="1" customFormat="1" ht="24.95" customHeight="1">
      <c r="B4" s="17"/>
      <c r="D4" s="116" t="s">
        <v>156</v>
      </c>
      <c r="I4" s="112"/>
      <c r="L4" s="17"/>
      <c r="M4" s="117" t="s">
        <v>10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16</v>
      </c>
      <c r="I6" s="112"/>
      <c r="L6" s="17"/>
    </row>
    <row r="7" spans="1:46" s="1" customFormat="1" ht="16.5" customHeight="1">
      <c r="B7" s="17"/>
      <c r="E7" s="292" t="str">
        <f>'Rekapitulace stavby'!K6</f>
        <v>Novostavba produkční stáje s dojírnou - 1. etapa - stáj</v>
      </c>
      <c r="F7" s="293"/>
      <c r="G7" s="293"/>
      <c r="H7" s="293"/>
      <c r="I7" s="112"/>
      <c r="L7" s="17"/>
    </row>
    <row r="8" spans="1:46" ht="12.75">
      <c r="B8" s="17"/>
      <c r="D8" s="118" t="s">
        <v>157</v>
      </c>
      <c r="L8" s="17"/>
    </row>
    <row r="9" spans="1:46" s="1" customFormat="1" ht="16.5" customHeight="1">
      <c r="B9" s="17"/>
      <c r="E9" s="292" t="s">
        <v>158</v>
      </c>
      <c r="F9" s="253"/>
      <c r="G9" s="253"/>
      <c r="H9" s="253"/>
      <c r="I9" s="112"/>
      <c r="L9" s="17"/>
    </row>
    <row r="10" spans="1:46" s="1" customFormat="1" ht="12" customHeight="1">
      <c r="B10" s="17"/>
      <c r="D10" s="118" t="s">
        <v>159</v>
      </c>
      <c r="I10" s="112"/>
      <c r="L10" s="17"/>
    </row>
    <row r="11" spans="1:46" s="2" customFormat="1" ht="16.5" customHeight="1">
      <c r="A11" s="31"/>
      <c r="B11" s="36"/>
      <c r="C11" s="31"/>
      <c r="D11" s="31"/>
      <c r="E11" s="294" t="s">
        <v>1118</v>
      </c>
      <c r="F11" s="295"/>
      <c r="G11" s="295"/>
      <c r="H11" s="295"/>
      <c r="I11" s="120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8" t="s">
        <v>161</v>
      </c>
      <c r="E12" s="31"/>
      <c r="F12" s="31"/>
      <c r="G12" s="31"/>
      <c r="H12" s="31"/>
      <c r="I12" s="120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6.5" customHeight="1">
      <c r="A13" s="31"/>
      <c r="B13" s="36"/>
      <c r="C13" s="31"/>
      <c r="D13" s="31"/>
      <c r="E13" s="296" t="s">
        <v>1119</v>
      </c>
      <c r="F13" s="295"/>
      <c r="G13" s="295"/>
      <c r="H13" s="295"/>
      <c r="I13" s="120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>
      <c r="A14" s="31"/>
      <c r="B14" s="36"/>
      <c r="C14" s="31"/>
      <c r="D14" s="31"/>
      <c r="E14" s="31"/>
      <c r="F14" s="31"/>
      <c r="G14" s="31"/>
      <c r="H14" s="31"/>
      <c r="I14" s="120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18" t="s">
        <v>18</v>
      </c>
      <c r="E15" s="31"/>
      <c r="F15" s="106" t="s">
        <v>1</v>
      </c>
      <c r="G15" s="31"/>
      <c r="H15" s="31"/>
      <c r="I15" s="121" t="s">
        <v>19</v>
      </c>
      <c r="J15" s="106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20</v>
      </c>
      <c r="E16" s="31"/>
      <c r="F16" s="106" t="s">
        <v>21</v>
      </c>
      <c r="G16" s="31"/>
      <c r="H16" s="31"/>
      <c r="I16" s="121" t="s">
        <v>22</v>
      </c>
      <c r="J16" s="122">
        <f>'Rekapitulace stavby'!AN8</f>
        <v>43949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0.9" customHeight="1">
      <c r="A17" s="31"/>
      <c r="B17" s="36"/>
      <c r="C17" s="31"/>
      <c r="D17" s="31"/>
      <c r="E17" s="31"/>
      <c r="F17" s="31"/>
      <c r="G17" s="31"/>
      <c r="H17" s="31"/>
      <c r="I17" s="120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18" t="s">
        <v>23</v>
      </c>
      <c r="E18" s="31"/>
      <c r="F18" s="31"/>
      <c r="G18" s="31"/>
      <c r="H18" s="31"/>
      <c r="I18" s="121" t="s">
        <v>24</v>
      </c>
      <c r="J18" s="106" t="s">
        <v>25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6" t="s">
        <v>26</v>
      </c>
      <c r="F19" s="31"/>
      <c r="G19" s="31"/>
      <c r="H19" s="31"/>
      <c r="I19" s="121" t="s">
        <v>27</v>
      </c>
      <c r="J19" s="106" t="s">
        <v>28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20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18" t="s">
        <v>29</v>
      </c>
      <c r="E21" s="31"/>
      <c r="F21" s="31"/>
      <c r="G21" s="31"/>
      <c r="H21" s="31"/>
      <c r="I21" s="121" t="s">
        <v>24</v>
      </c>
      <c r="J21" s="27" t="str">
        <f>'Rekapitulace stavby'!AN13</f>
        <v>Vyplň údaj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297" t="str">
        <f>'Rekapitulace stavby'!E14</f>
        <v>Vyplň údaj</v>
      </c>
      <c r="F22" s="298"/>
      <c r="G22" s="298"/>
      <c r="H22" s="298"/>
      <c r="I22" s="121" t="s">
        <v>27</v>
      </c>
      <c r="J22" s="27" t="str">
        <f>'Rekapitulace stavby'!AN14</f>
        <v>Vyplň údaj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20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18" t="s">
        <v>31</v>
      </c>
      <c r="E24" s="31"/>
      <c r="F24" s="31"/>
      <c r="G24" s="31"/>
      <c r="H24" s="31"/>
      <c r="I24" s="121" t="s">
        <v>24</v>
      </c>
      <c r="J24" s="106" t="str">
        <f>IF('Rekapitulace stavby'!AN16="","",'Rekapitulace stavby'!AN16)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8" customHeight="1">
      <c r="A25" s="31"/>
      <c r="B25" s="36"/>
      <c r="C25" s="31"/>
      <c r="D25" s="31"/>
      <c r="E25" s="106" t="str">
        <f>IF('Rekapitulace stavby'!E17="","",'Rekapitulace stavby'!E17)</f>
        <v xml:space="preserve"> </v>
      </c>
      <c r="F25" s="31"/>
      <c r="G25" s="31"/>
      <c r="H25" s="31"/>
      <c r="I25" s="121" t="s">
        <v>27</v>
      </c>
      <c r="J25" s="106" t="str">
        <f>IF('Rekapitulace stavby'!AN17="","",'Rekapitulace stavby'!AN17)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20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12" customHeight="1">
      <c r="A27" s="31"/>
      <c r="B27" s="36"/>
      <c r="C27" s="31"/>
      <c r="D27" s="118" t="s">
        <v>32</v>
      </c>
      <c r="E27" s="31"/>
      <c r="F27" s="31"/>
      <c r="G27" s="31"/>
      <c r="H27" s="31"/>
      <c r="I27" s="121" t="s">
        <v>24</v>
      </c>
      <c r="J27" s="106" t="str">
        <f>IF('Rekapitulace stavby'!AN19="","",'Rekapitulace stavby'!AN19)</f>
        <v/>
      </c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8" customHeight="1">
      <c r="A28" s="31"/>
      <c r="B28" s="36"/>
      <c r="C28" s="31"/>
      <c r="D28" s="31"/>
      <c r="E28" s="106" t="str">
        <f>IF('Rekapitulace stavby'!E20="","",'Rekapitulace stavby'!E20)</f>
        <v xml:space="preserve"> </v>
      </c>
      <c r="F28" s="31"/>
      <c r="G28" s="31"/>
      <c r="H28" s="31"/>
      <c r="I28" s="121" t="s">
        <v>27</v>
      </c>
      <c r="J28" s="106" t="str">
        <f>IF('Rekapitulace stavby'!AN20="","",'Rekapitulace stavby'!AN20)</f>
        <v/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31"/>
      <c r="E29" s="31"/>
      <c r="F29" s="31"/>
      <c r="G29" s="31"/>
      <c r="H29" s="31"/>
      <c r="I29" s="120"/>
      <c r="J29" s="31"/>
      <c r="K29" s="3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" customHeight="1">
      <c r="A30" s="31"/>
      <c r="B30" s="36"/>
      <c r="C30" s="31"/>
      <c r="D30" s="118" t="s">
        <v>34</v>
      </c>
      <c r="E30" s="31"/>
      <c r="F30" s="31"/>
      <c r="G30" s="31"/>
      <c r="H30" s="31"/>
      <c r="I30" s="120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8" customFormat="1" ht="16.5" customHeight="1">
      <c r="A31" s="123"/>
      <c r="B31" s="124"/>
      <c r="C31" s="123"/>
      <c r="D31" s="123"/>
      <c r="E31" s="291" t="s">
        <v>1</v>
      </c>
      <c r="F31" s="291"/>
      <c r="G31" s="291"/>
      <c r="H31" s="291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1"/>
      <c r="B32" s="36"/>
      <c r="C32" s="31"/>
      <c r="D32" s="31"/>
      <c r="E32" s="31"/>
      <c r="F32" s="31"/>
      <c r="G32" s="31"/>
      <c r="H32" s="31"/>
      <c r="I32" s="120"/>
      <c r="J32" s="31"/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7"/>
      <c r="E33" s="127"/>
      <c r="F33" s="127"/>
      <c r="G33" s="127"/>
      <c r="H33" s="127"/>
      <c r="I33" s="128"/>
      <c r="J33" s="127"/>
      <c r="K33" s="127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9" t="s">
        <v>35</v>
      </c>
      <c r="E34" s="31"/>
      <c r="F34" s="31"/>
      <c r="G34" s="31"/>
      <c r="H34" s="31"/>
      <c r="I34" s="120"/>
      <c r="J34" s="130">
        <f>ROUND(J132, 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7"/>
      <c r="E35" s="127"/>
      <c r="F35" s="127"/>
      <c r="G35" s="127"/>
      <c r="H35" s="127"/>
      <c r="I35" s="128"/>
      <c r="J35" s="127"/>
      <c r="K35" s="127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31" t="s">
        <v>37</v>
      </c>
      <c r="G36" s="31"/>
      <c r="H36" s="31"/>
      <c r="I36" s="132" t="s">
        <v>36</v>
      </c>
      <c r="J36" s="131" t="s">
        <v>38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19" t="s">
        <v>39</v>
      </c>
      <c r="E37" s="118" t="s">
        <v>40</v>
      </c>
      <c r="F37" s="133">
        <f>ROUND((SUM(BE132:BE199)),  1)</f>
        <v>0</v>
      </c>
      <c r="G37" s="31"/>
      <c r="H37" s="31"/>
      <c r="I37" s="134">
        <v>0.21</v>
      </c>
      <c r="J37" s="133">
        <f>ROUND(((SUM(BE132:BE199))*I37),  1)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8" t="s">
        <v>41</v>
      </c>
      <c r="F38" s="133">
        <f>ROUND((SUM(BF132:BF199)),  1)</f>
        <v>0</v>
      </c>
      <c r="G38" s="31"/>
      <c r="H38" s="31"/>
      <c r="I38" s="134">
        <v>0.15</v>
      </c>
      <c r="J38" s="133">
        <f>ROUND(((SUM(BF132:BF199))*I38),  1)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ROUND((SUM(BG132:BG199)),  1)</f>
        <v>0</v>
      </c>
      <c r="G39" s="31"/>
      <c r="H39" s="31"/>
      <c r="I39" s="134">
        <v>0.21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6"/>
      <c r="C40" s="31"/>
      <c r="D40" s="31"/>
      <c r="E40" s="118" t="s">
        <v>43</v>
      </c>
      <c r="F40" s="133">
        <f>ROUND((SUM(BH132:BH199)),  1)</f>
        <v>0</v>
      </c>
      <c r="G40" s="31"/>
      <c r="H40" s="31"/>
      <c r="I40" s="134">
        <v>0.15</v>
      </c>
      <c r="J40" s="133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hidden="1" customHeight="1">
      <c r="A41" s="31"/>
      <c r="B41" s="36"/>
      <c r="C41" s="31"/>
      <c r="D41" s="31"/>
      <c r="E41" s="118" t="s">
        <v>44</v>
      </c>
      <c r="F41" s="133">
        <f>ROUND((SUM(BI132:BI199)),  1)</f>
        <v>0</v>
      </c>
      <c r="G41" s="31"/>
      <c r="H41" s="31"/>
      <c r="I41" s="134">
        <v>0</v>
      </c>
      <c r="J41" s="133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120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5"/>
      <c r="D43" s="136" t="s">
        <v>45</v>
      </c>
      <c r="E43" s="137"/>
      <c r="F43" s="137"/>
      <c r="G43" s="138" t="s">
        <v>46</v>
      </c>
      <c r="H43" s="139" t="s">
        <v>47</v>
      </c>
      <c r="I43" s="140"/>
      <c r="J43" s="141">
        <f>SUM(J34:J41)</f>
        <v>0</v>
      </c>
      <c r="K43" s="142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120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hidden="1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hidden="1" customHeight="1">
      <c r="A82" s="31"/>
      <c r="B82" s="32"/>
      <c r="C82" s="20" t="s">
        <v>163</v>
      </c>
      <c r="D82" s="33"/>
      <c r="E82" s="33"/>
      <c r="F82" s="33"/>
      <c r="G82" s="33"/>
      <c r="H82" s="33"/>
      <c r="I82" s="120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120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20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hidden="1" customHeight="1">
      <c r="A85" s="31"/>
      <c r="B85" s="32"/>
      <c r="C85" s="33"/>
      <c r="D85" s="33"/>
      <c r="E85" s="287" t="str">
        <f>E7</f>
        <v>Novostavba produkční stáje s dojírnou - 1. etapa - stáj</v>
      </c>
      <c r="F85" s="288"/>
      <c r="G85" s="288"/>
      <c r="H85" s="288"/>
      <c r="I85" s="120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hidden="1" customHeight="1">
      <c r="B86" s="18"/>
      <c r="C86" s="26" t="s">
        <v>157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1" customFormat="1" ht="16.5" hidden="1" customHeight="1">
      <c r="B87" s="18"/>
      <c r="C87" s="19"/>
      <c r="D87" s="19"/>
      <c r="E87" s="287" t="s">
        <v>158</v>
      </c>
      <c r="F87" s="258"/>
      <c r="G87" s="258"/>
      <c r="H87" s="258"/>
      <c r="I87" s="112"/>
      <c r="J87" s="19"/>
      <c r="K87" s="19"/>
      <c r="L87" s="17"/>
    </row>
    <row r="88" spans="1:31" s="1" customFormat="1" ht="12" hidden="1" customHeight="1">
      <c r="B88" s="18"/>
      <c r="C88" s="26" t="s">
        <v>159</v>
      </c>
      <c r="D88" s="19"/>
      <c r="E88" s="19"/>
      <c r="F88" s="19"/>
      <c r="G88" s="19"/>
      <c r="H88" s="19"/>
      <c r="I88" s="112"/>
      <c r="J88" s="19"/>
      <c r="K88" s="19"/>
      <c r="L88" s="17"/>
    </row>
    <row r="89" spans="1:31" s="2" customFormat="1" ht="16.5" hidden="1" customHeight="1">
      <c r="A89" s="31"/>
      <c r="B89" s="32"/>
      <c r="C89" s="33"/>
      <c r="D89" s="33"/>
      <c r="E89" s="289" t="s">
        <v>1118</v>
      </c>
      <c r="F89" s="290"/>
      <c r="G89" s="290"/>
      <c r="H89" s="290"/>
      <c r="I89" s="120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hidden="1" customHeight="1">
      <c r="A90" s="31"/>
      <c r="B90" s="32"/>
      <c r="C90" s="26" t="s">
        <v>161</v>
      </c>
      <c r="D90" s="33"/>
      <c r="E90" s="33"/>
      <c r="F90" s="33"/>
      <c r="G90" s="33"/>
      <c r="H90" s="33"/>
      <c r="I90" s="120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6.5" hidden="1" customHeight="1">
      <c r="A91" s="31"/>
      <c r="B91" s="32"/>
      <c r="C91" s="33"/>
      <c r="D91" s="33"/>
      <c r="E91" s="284" t="str">
        <f>E13</f>
        <v>PS 01 - Technologie hrazení ve stáji</v>
      </c>
      <c r="F91" s="290"/>
      <c r="G91" s="290"/>
      <c r="H91" s="290"/>
      <c r="I91" s="120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hidden="1" customHeight="1">
      <c r="A92" s="31"/>
      <c r="B92" s="32"/>
      <c r="C92" s="33"/>
      <c r="D92" s="33"/>
      <c r="E92" s="33"/>
      <c r="F92" s="33"/>
      <c r="G92" s="33"/>
      <c r="H92" s="33"/>
      <c r="I92" s="120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2" hidden="1" customHeight="1">
      <c r="A93" s="31"/>
      <c r="B93" s="32"/>
      <c r="C93" s="26" t="s">
        <v>20</v>
      </c>
      <c r="D93" s="33"/>
      <c r="E93" s="33"/>
      <c r="F93" s="24" t="str">
        <f>F16</f>
        <v xml:space="preserve"> </v>
      </c>
      <c r="G93" s="33"/>
      <c r="H93" s="33"/>
      <c r="I93" s="121" t="s">
        <v>22</v>
      </c>
      <c r="J93" s="63">
        <f>IF(J16="","",J16)</f>
        <v>43949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6.95" hidden="1" customHeight="1">
      <c r="A94" s="31"/>
      <c r="B94" s="32"/>
      <c r="C94" s="33"/>
      <c r="D94" s="33"/>
      <c r="E94" s="33"/>
      <c r="F94" s="33"/>
      <c r="G94" s="33"/>
      <c r="H94" s="33"/>
      <c r="I94" s="120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5.2" hidden="1" customHeight="1">
      <c r="A95" s="31"/>
      <c r="B95" s="32"/>
      <c r="C95" s="26" t="s">
        <v>23</v>
      </c>
      <c r="D95" s="33"/>
      <c r="E95" s="33"/>
      <c r="F95" s="24" t="str">
        <f>E19</f>
        <v>ZOD Starosedlský Hrádek</v>
      </c>
      <c r="G95" s="33"/>
      <c r="H95" s="33"/>
      <c r="I95" s="121" t="s">
        <v>31</v>
      </c>
      <c r="J95" s="29" t="str">
        <f>E25</f>
        <v xml:space="preserve"> </v>
      </c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5.2" hidden="1" customHeight="1">
      <c r="A96" s="31"/>
      <c r="B96" s="32"/>
      <c r="C96" s="26" t="s">
        <v>29</v>
      </c>
      <c r="D96" s="33"/>
      <c r="E96" s="33"/>
      <c r="F96" s="24" t="str">
        <f>IF(E22="","",E22)</f>
        <v>Vyplň údaj</v>
      </c>
      <c r="G96" s="33"/>
      <c r="H96" s="33"/>
      <c r="I96" s="121" t="s">
        <v>32</v>
      </c>
      <c r="J96" s="29" t="str">
        <f>E28</f>
        <v xml:space="preserve"> 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hidden="1" customHeight="1">
      <c r="A97" s="31"/>
      <c r="B97" s="32"/>
      <c r="C97" s="33"/>
      <c r="D97" s="33"/>
      <c r="E97" s="33"/>
      <c r="F97" s="33"/>
      <c r="G97" s="33"/>
      <c r="H97" s="33"/>
      <c r="I97" s="120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9.25" hidden="1" customHeight="1">
      <c r="A98" s="31"/>
      <c r="B98" s="32"/>
      <c r="C98" s="159" t="s">
        <v>164</v>
      </c>
      <c r="D98" s="160"/>
      <c r="E98" s="160"/>
      <c r="F98" s="160"/>
      <c r="G98" s="160"/>
      <c r="H98" s="160"/>
      <c r="I98" s="161"/>
      <c r="J98" s="162" t="s">
        <v>165</v>
      </c>
      <c r="K98" s="160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47" s="2" customFormat="1" ht="10.35" hidden="1" customHeight="1">
      <c r="A99" s="31"/>
      <c r="B99" s="32"/>
      <c r="C99" s="33"/>
      <c r="D99" s="33"/>
      <c r="E99" s="33"/>
      <c r="F99" s="33"/>
      <c r="G99" s="33"/>
      <c r="H99" s="33"/>
      <c r="I99" s="120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47" s="2" customFormat="1" ht="22.9" hidden="1" customHeight="1">
      <c r="A100" s="31"/>
      <c r="B100" s="32"/>
      <c r="C100" s="163" t="s">
        <v>166</v>
      </c>
      <c r="D100" s="33"/>
      <c r="E100" s="33"/>
      <c r="F100" s="33"/>
      <c r="G100" s="33"/>
      <c r="H100" s="33"/>
      <c r="I100" s="120"/>
      <c r="J100" s="81">
        <f>J132</f>
        <v>0</v>
      </c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U100" s="14" t="s">
        <v>167</v>
      </c>
    </row>
    <row r="101" spans="1:47" s="9" customFormat="1" ht="24.95" hidden="1" customHeight="1">
      <c r="B101" s="164"/>
      <c r="C101" s="165"/>
      <c r="D101" s="166" t="s">
        <v>1120</v>
      </c>
      <c r="E101" s="167"/>
      <c r="F101" s="167"/>
      <c r="G101" s="167"/>
      <c r="H101" s="167"/>
      <c r="I101" s="168"/>
      <c r="J101" s="169">
        <f>J133</f>
        <v>0</v>
      </c>
      <c r="K101" s="165"/>
      <c r="L101" s="170"/>
    </row>
    <row r="102" spans="1:47" s="9" customFormat="1" ht="24.95" hidden="1" customHeight="1">
      <c r="B102" s="164"/>
      <c r="C102" s="165"/>
      <c r="D102" s="166" t="s">
        <v>1121</v>
      </c>
      <c r="E102" s="167"/>
      <c r="F102" s="167"/>
      <c r="G102" s="167"/>
      <c r="H102" s="167"/>
      <c r="I102" s="168"/>
      <c r="J102" s="169">
        <f>J134</f>
        <v>0</v>
      </c>
      <c r="K102" s="165"/>
      <c r="L102" s="170"/>
    </row>
    <row r="103" spans="1:47" s="9" customFormat="1" ht="24.95" hidden="1" customHeight="1">
      <c r="B103" s="164"/>
      <c r="C103" s="165"/>
      <c r="D103" s="166" t="s">
        <v>1122</v>
      </c>
      <c r="E103" s="167"/>
      <c r="F103" s="167"/>
      <c r="G103" s="167"/>
      <c r="H103" s="167"/>
      <c r="I103" s="168"/>
      <c r="J103" s="169">
        <f>J152</f>
        <v>0</v>
      </c>
      <c r="K103" s="165"/>
      <c r="L103" s="170"/>
    </row>
    <row r="104" spans="1:47" s="9" customFormat="1" ht="24.95" hidden="1" customHeight="1">
      <c r="B104" s="164"/>
      <c r="C104" s="165"/>
      <c r="D104" s="166" t="s">
        <v>1123</v>
      </c>
      <c r="E104" s="167"/>
      <c r="F104" s="167"/>
      <c r="G104" s="167"/>
      <c r="H104" s="167"/>
      <c r="I104" s="168"/>
      <c r="J104" s="169">
        <f>J157</f>
        <v>0</v>
      </c>
      <c r="K104" s="165"/>
      <c r="L104" s="170"/>
    </row>
    <row r="105" spans="1:47" s="9" customFormat="1" ht="24.95" hidden="1" customHeight="1">
      <c r="B105" s="164"/>
      <c r="C105" s="165"/>
      <c r="D105" s="166" t="s">
        <v>1124</v>
      </c>
      <c r="E105" s="167"/>
      <c r="F105" s="167"/>
      <c r="G105" s="167"/>
      <c r="H105" s="167"/>
      <c r="I105" s="168"/>
      <c r="J105" s="169">
        <f>J169</f>
        <v>0</v>
      </c>
      <c r="K105" s="165"/>
      <c r="L105" s="170"/>
    </row>
    <row r="106" spans="1:47" s="9" customFormat="1" ht="24.95" hidden="1" customHeight="1">
      <c r="B106" s="164"/>
      <c r="C106" s="165"/>
      <c r="D106" s="166" t="s">
        <v>1125</v>
      </c>
      <c r="E106" s="167"/>
      <c r="F106" s="167"/>
      <c r="G106" s="167"/>
      <c r="H106" s="167"/>
      <c r="I106" s="168"/>
      <c r="J106" s="169">
        <f>J178</f>
        <v>0</v>
      </c>
      <c r="K106" s="165"/>
      <c r="L106" s="170"/>
    </row>
    <row r="107" spans="1:47" s="9" customFormat="1" ht="24.95" hidden="1" customHeight="1">
      <c r="B107" s="164"/>
      <c r="C107" s="165"/>
      <c r="D107" s="166" t="s">
        <v>1126</v>
      </c>
      <c r="E107" s="167"/>
      <c r="F107" s="167"/>
      <c r="G107" s="167"/>
      <c r="H107" s="167"/>
      <c r="I107" s="168"/>
      <c r="J107" s="169">
        <f>J192</f>
        <v>0</v>
      </c>
      <c r="K107" s="165"/>
      <c r="L107" s="170"/>
    </row>
    <row r="108" spans="1:47" s="9" customFormat="1" ht="24.95" hidden="1" customHeight="1">
      <c r="B108" s="164"/>
      <c r="C108" s="165"/>
      <c r="D108" s="166" t="s">
        <v>1127</v>
      </c>
      <c r="E108" s="167"/>
      <c r="F108" s="167"/>
      <c r="G108" s="167"/>
      <c r="H108" s="167"/>
      <c r="I108" s="168"/>
      <c r="J108" s="169">
        <f>J196</f>
        <v>0</v>
      </c>
      <c r="K108" s="165"/>
      <c r="L108" s="170"/>
    </row>
    <row r="109" spans="1:47" s="2" customFormat="1" ht="21.75" hidden="1" customHeight="1">
      <c r="A109" s="31"/>
      <c r="B109" s="32"/>
      <c r="C109" s="33"/>
      <c r="D109" s="33"/>
      <c r="E109" s="33"/>
      <c r="F109" s="33"/>
      <c r="G109" s="33"/>
      <c r="H109" s="33"/>
      <c r="I109" s="120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6.95" hidden="1" customHeight="1">
      <c r="A110" s="31"/>
      <c r="B110" s="51"/>
      <c r="C110" s="52"/>
      <c r="D110" s="52"/>
      <c r="E110" s="52"/>
      <c r="F110" s="52"/>
      <c r="G110" s="52"/>
      <c r="H110" s="52"/>
      <c r="I110" s="155"/>
      <c r="J110" s="52"/>
      <c r="K110" s="52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hidden="1"/>
    <row r="112" spans="1:47" hidden="1"/>
    <row r="113" spans="1:31" hidden="1"/>
    <row r="114" spans="1:31" s="2" customFormat="1" ht="6.95" customHeight="1">
      <c r="A114" s="31"/>
      <c r="B114" s="53"/>
      <c r="C114" s="54"/>
      <c r="D114" s="54"/>
      <c r="E114" s="54"/>
      <c r="F114" s="54"/>
      <c r="G114" s="54"/>
      <c r="H114" s="54"/>
      <c r="I114" s="158"/>
      <c r="J114" s="54"/>
      <c r="K114" s="54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4.95" customHeight="1">
      <c r="A115" s="31"/>
      <c r="B115" s="32"/>
      <c r="C115" s="20" t="s">
        <v>182</v>
      </c>
      <c r="D115" s="33"/>
      <c r="E115" s="33"/>
      <c r="F115" s="33"/>
      <c r="G115" s="33"/>
      <c r="H115" s="33"/>
      <c r="I115" s="120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120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16</v>
      </c>
      <c r="D117" s="33"/>
      <c r="E117" s="33"/>
      <c r="F117" s="33"/>
      <c r="G117" s="33"/>
      <c r="H117" s="33"/>
      <c r="I117" s="120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6.5" customHeight="1">
      <c r="A118" s="31"/>
      <c r="B118" s="32"/>
      <c r="C118" s="33"/>
      <c r="D118" s="33"/>
      <c r="E118" s="287" t="str">
        <f>E7</f>
        <v>Novostavba produkční stáje s dojírnou - 1. etapa - stáj</v>
      </c>
      <c r="F118" s="288"/>
      <c r="G118" s="288"/>
      <c r="H118" s="288"/>
      <c r="I118" s="120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" customFormat="1" ht="12" customHeight="1">
      <c r="B119" s="18"/>
      <c r="C119" s="26" t="s">
        <v>157</v>
      </c>
      <c r="D119" s="19"/>
      <c r="E119" s="19"/>
      <c r="F119" s="19"/>
      <c r="G119" s="19"/>
      <c r="H119" s="19"/>
      <c r="I119" s="112"/>
      <c r="J119" s="19"/>
      <c r="K119" s="19"/>
      <c r="L119" s="17"/>
    </row>
    <row r="120" spans="1:31" s="1" customFormat="1" ht="16.5" customHeight="1">
      <c r="B120" s="18"/>
      <c r="C120" s="19"/>
      <c r="D120" s="19"/>
      <c r="E120" s="287" t="s">
        <v>158</v>
      </c>
      <c r="F120" s="258"/>
      <c r="G120" s="258"/>
      <c r="H120" s="258"/>
      <c r="I120" s="112"/>
      <c r="J120" s="19"/>
      <c r="K120" s="19"/>
      <c r="L120" s="17"/>
    </row>
    <row r="121" spans="1:31" s="1" customFormat="1" ht="12" customHeight="1">
      <c r="B121" s="18"/>
      <c r="C121" s="26" t="s">
        <v>159</v>
      </c>
      <c r="D121" s="19"/>
      <c r="E121" s="19"/>
      <c r="F121" s="19"/>
      <c r="G121" s="19"/>
      <c r="H121" s="19"/>
      <c r="I121" s="112"/>
      <c r="J121" s="19"/>
      <c r="K121" s="19"/>
      <c r="L121" s="17"/>
    </row>
    <row r="122" spans="1:31" s="2" customFormat="1" ht="16.5" customHeight="1">
      <c r="A122" s="31"/>
      <c r="B122" s="32"/>
      <c r="C122" s="33"/>
      <c r="D122" s="33"/>
      <c r="E122" s="289" t="s">
        <v>1118</v>
      </c>
      <c r="F122" s="290"/>
      <c r="G122" s="290"/>
      <c r="H122" s="290"/>
      <c r="I122" s="120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161</v>
      </c>
      <c r="D123" s="33"/>
      <c r="E123" s="33"/>
      <c r="F123" s="33"/>
      <c r="G123" s="33"/>
      <c r="H123" s="33"/>
      <c r="I123" s="120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6.5" customHeight="1">
      <c r="A124" s="31"/>
      <c r="B124" s="32"/>
      <c r="C124" s="33"/>
      <c r="D124" s="33"/>
      <c r="E124" s="284" t="str">
        <f>E13</f>
        <v>PS 01 - Technologie hrazení ve stáji</v>
      </c>
      <c r="F124" s="290"/>
      <c r="G124" s="290"/>
      <c r="H124" s="290"/>
      <c r="I124" s="120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120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20</v>
      </c>
      <c r="D126" s="33"/>
      <c r="E126" s="33"/>
      <c r="F126" s="24" t="str">
        <f>F16</f>
        <v xml:space="preserve"> </v>
      </c>
      <c r="G126" s="33"/>
      <c r="H126" s="33"/>
      <c r="I126" s="121" t="s">
        <v>22</v>
      </c>
      <c r="J126" s="63">
        <f>IF(J16="","",J16)</f>
        <v>43949</v>
      </c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3"/>
      <c r="D127" s="33"/>
      <c r="E127" s="33"/>
      <c r="F127" s="33"/>
      <c r="G127" s="33"/>
      <c r="H127" s="33"/>
      <c r="I127" s="120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2" customHeight="1">
      <c r="A128" s="31"/>
      <c r="B128" s="32"/>
      <c r="C128" s="26" t="s">
        <v>23</v>
      </c>
      <c r="D128" s="33"/>
      <c r="E128" s="33"/>
      <c r="F128" s="24" t="str">
        <f>E19</f>
        <v>ZOD Starosedlský Hrádek</v>
      </c>
      <c r="G128" s="33"/>
      <c r="H128" s="33"/>
      <c r="I128" s="121" t="s">
        <v>31</v>
      </c>
      <c r="J128" s="29" t="str">
        <f>E25</f>
        <v xml:space="preserve"> </v>
      </c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5.2" customHeight="1">
      <c r="A129" s="31"/>
      <c r="B129" s="32"/>
      <c r="C129" s="26" t="s">
        <v>29</v>
      </c>
      <c r="D129" s="33"/>
      <c r="E129" s="33"/>
      <c r="F129" s="24" t="str">
        <f>IF(E22="","",E22)</f>
        <v>Vyplň údaj</v>
      </c>
      <c r="G129" s="33"/>
      <c r="H129" s="33"/>
      <c r="I129" s="121" t="s">
        <v>32</v>
      </c>
      <c r="J129" s="29" t="str">
        <f>E28</f>
        <v xml:space="preserve"> </v>
      </c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0.35" customHeight="1">
      <c r="A130" s="31"/>
      <c r="B130" s="32"/>
      <c r="C130" s="33"/>
      <c r="D130" s="33"/>
      <c r="E130" s="33"/>
      <c r="F130" s="33"/>
      <c r="G130" s="33"/>
      <c r="H130" s="33"/>
      <c r="I130" s="120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11" customFormat="1" ht="29.25" customHeight="1">
      <c r="A131" s="177"/>
      <c r="B131" s="178"/>
      <c r="C131" s="179" t="s">
        <v>183</v>
      </c>
      <c r="D131" s="180" t="s">
        <v>60</v>
      </c>
      <c r="E131" s="180" t="s">
        <v>56</v>
      </c>
      <c r="F131" s="180" t="s">
        <v>57</v>
      </c>
      <c r="G131" s="180" t="s">
        <v>184</v>
      </c>
      <c r="H131" s="180" t="s">
        <v>185</v>
      </c>
      <c r="I131" s="181" t="s">
        <v>186</v>
      </c>
      <c r="J131" s="182" t="s">
        <v>165</v>
      </c>
      <c r="K131" s="183" t="s">
        <v>187</v>
      </c>
      <c r="L131" s="184"/>
      <c r="M131" s="72" t="s">
        <v>1</v>
      </c>
      <c r="N131" s="73" t="s">
        <v>39</v>
      </c>
      <c r="O131" s="73" t="s">
        <v>188</v>
      </c>
      <c r="P131" s="73" t="s">
        <v>189</v>
      </c>
      <c r="Q131" s="73" t="s">
        <v>190</v>
      </c>
      <c r="R131" s="73" t="s">
        <v>191</v>
      </c>
      <c r="S131" s="73" t="s">
        <v>192</v>
      </c>
      <c r="T131" s="74" t="s">
        <v>193</v>
      </c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</row>
    <row r="132" spans="1:65" s="2" customFormat="1" ht="22.9" customHeight="1">
      <c r="A132" s="31"/>
      <c r="B132" s="32"/>
      <c r="C132" s="79" t="s">
        <v>194</v>
      </c>
      <c r="D132" s="33"/>
      <c r="E132" s="33"/>
      <c r="F132" s="33"/>
      <c r="G132" s="33"/>
      <c r="H132" s="33"/>
      <c r="I132" s="120"/>
      <c r="J132" s="185">
        <f>BK132</f>
        <v>0</v>
      </c>
      <c r="K132" s="33"/>
      <c r="L132" s="36"/>
      <c r="M132" s="75"/>
      <c r="N132" s="186"/>
      <c r="O132" s="76"/>
      <c r="P132" s="187">
        <f>P133+P134+P152+P157+P169+P178+P192+P196</f>
        <v>0</v>
      </c>
      <c r="Q132" s="76"/>
      <c r="R132" s="187">
        <f>R133+R134+R152+R157+R169+R178+R192+R196</f>
        <v>0</v>
      </c>
      <c r="S132" s="76"/>
      <c r="T132" s="188">
        <f>T133+T134+T152+T157+T169+T178+T192+T196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4" t="s">
        <v>74</v>
      </c>
      <c r="AU132" s="14" t="s">
        <v>167</v>
      </c>
      <c r="BK132" s="189">
        <f>BK133+BK134+BK152+BK157+BK169+BK178+BK192+BK196</f>
        <v>0</v>
      </c>
    </row>
    <row r="133" spans="1:65" s="12" customFormat="1" ht="25.9" customHeight="1">
      <c r="B133" s="190"/>
      <c r="C133" s="191"/>
      <c r="D133" s="192" t="s">
        <v>74</v>
      </c>
      <c r="E133" s="193" t="s">
        <v>195</v>
      </c>
      <c r="F133" s="193" t="s">
        <v>195</v>
      </c>
      <c r="G133" s="191"/>
      <c r="H133" s="191"/>
      <c r="I133" s="194"/>
      <c r="J133" s="195">
        <f>BK133</f>
        <v>0</v>
      </c>
      <c r="K133" s="191"/>
      <c r="L133" s="196"/>
      <c r="M133" s="197"/>
      <c r="N133" s="198"/>
      <c r="O133" s="198"/>
      <c r="P133" s="199">
        <v>0</v>
      </c>
      <c r="Q133" s="198"/>
      <c r="R133" s="199">
        <v>0</v>
      </c>
      <c r="S133" s="198"/>
      <c r="T133" s="200">
        <v>0</v>
      </c>
      <c r="AR133" s="201" t="s">
        <v>82</v>
      </c>
      <c r="AT133" s="202" t="s">
        <v>74</v>
      </c>
      <c r="AU133" s="202" t="s">
        <v>75</v>
      </c>
      <c r="AY133" s="201" t="s">
        <v>197</v>
      </c>
      <c r="BK133" s="203">
        <v>0</v>
      </c>
    </row>
    <row r="134" spans="1:65" s="12" customFormat="1" ht="25.9" customHeight="1">
      <c r="B134" s="190"/>
      <c r="C134" s="191"/>
      <c r="D134" s="192" t="s">
        <v>74</v>
      </c>
      <c r="E134" s="193" t="s">
        <v>1128</v>
      </c>
      <c r="F134" s="193" t="s">
        <v>1129</v>
      </c>
      <c r="G134" s="191"/>
      <c r="H134" s="191"/>
      <c r="I134" s="194"/>
      <c r="J134" s="195">
        <f>BK134</f>
        <v>0</v>
      </c>
      <c r="K134" s="191"/>
      <c r="L134" s="196"/>
      <c r="M134" s="197"/>
      <c r="N134" s="198"/>
      <c r="O134" s="198"/>
      <c r="P134" s="199">
        <f>SUM(P135:P151)</f>
        <v>0</v>
      </c>
      <c r="Q134" s="198"/>
      <c r="R134" s="199">
        <f>SUM(R135:R151)</f>
        <v>0</v>
      </c>
      <c r="S134" s="198"/>
      <c r="T134" s="200">
        <f>SUM(T135:T151)</f>
        <v>0</v>
      </c>
      <c r="AR134" s="201" t="s">
        <v>92</v>
      </c>
      <c r="AT134" s="202" t="s">
        <v>74</v>
      </c>
      <c r="AU134" s="202" t="s">
        <v>75</v>
      </c>
      <c r="AY134" s="201" t="s">
        <v>197</v>
      </c>
      <c r="BK134" s="203">
        <f>SUM(BK135:BK151)</f>
        <v>0</v>
      </c>
    </row>
    <row r="135" spans="1:65" s="2" customFormat="1" ht="16.5" customHeight="1">
      <c r="A135" s="31"/>
      <c r="B135" s="32"/>
      <c r="C135" s="206" t="s">
        <v>82</v>
      </c>
      <c r="D135" s="206" t="s">
        <v>199</v>
      </c>
      <c r="E135" s="207" t="s">
        <v>1130</v>
      </c>
      <c r="F135" s="208" t="s">
        <v>1131</v>
      </c>
      <c r="G135" s="209" t="s">
        <v>525</v>
      </c>
      <c r="H135" s="210">
        <v>1</v>
      </c>
      <c r="I135" s="211"/>
      <c r="J135" s="212">
        <f t="shared" ref="J135:J151" si="0">ROUND(I135*H135,1)</f>
        <v>0</v>
      </c>
      <c r="K135" s="213"/>
      <c r="L135" s="36"/>
      <c r="M135" s="214" t="s">
        <v>1</v>
      </c>
      <c r="N135" s="215" t="s">
        <v>40</v>
      </c>
      <c r="O135" s="68"/>
      <c r="P135" s="216">
        <f t="shared" ref="P135:P151" si="1">O135*H135</f>
        <v>0</v>
      </c>
      <c r="Q135" s="216">
        <v>0</v>
      </c>
      <c r="R135" s="216">
        <f t="shared" ref="R135:R151" si="2">Q135*H135</f>
        <v>0</v>
      </c>
      <c r="S135" s="216">
        <v>0</v>
      </c>
      <c r="T135" s="217">
        <f t="shared" ref="T135:T151" si="3"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445</v>
      </c>
      <c r="AT135" s="218" t="s">
        <v>199</v>
      </c>
      <c r="AU135" s="218" t="s">
        <v>82</v>
      </c>
      <c r="AY135" s="14" t="s">
        <v>197</v>
      </c>
      <c r="BE135" s="219">
        <f t="shared" ref="BE135:BE151" si="4">IF(N135="základní",J135,0)</f>
        <v>0</v>
      </c>
      <c r="BF135" s="219">
        <f t="shared" ref="BF135:BF151" si="5">IF(N135="snížená",J135,0)</f>
        <v>0</v>
      </c>
      <c r="BG135" s="219">
        <f t="shared" ref="BG135:BG151" si="6">IF(N135="zákl. přenesená",J135,0)</f>
        <v>0</v>
      </c>
      <c r="BH135" s="219">
        <f t="shared" ref="BH135:BH151" si="7">IF(N135="sníž. přenesená",J135,0)</f>
        <v>0</v>
      </c>
      <c r="BI135" s="219">
        <f t="shared" ref="BI135:BI151" si="8">IF(N135="nulová",J135,0)</f>
        <v>0</v>
      </c>
      <c r="BJ135" s="14" t="s">
        <v>82</v>
      </c>
      <c r="BK135" s="219">
        <f t="shared" ref="BK135:BK151" si="9">ROUND(I135*H135,1)</f>
        <v>0</v>
      </c>
      <c r="BL135" s="14" t="s">
        <v>445</v>
      </c>
      <c r="BM135" s="218" t="s">
        <v>1132</v>
      </c>
    </row>
    <row r="136" spans="1:65" s="2" customFormat="1" ht="44.25" customHeight="1">
      <c r="A136" s="31"/>
      <c r="B136" s="32"/>
      <c r="C136" s="220" t="s">
        <v>84</v>
      </c>
      <c r="D136" s="220" t="s">
        <v>313</v>
      </c>
      <c r="E136" s="221" t="s">
        <v>82</v>
      </c>
      <c r="F136" s="222" t="s">
        <v>1133</v>
      </c>
      <c r="G136" s="223" t="s">
        <v>349</v>
      </c>
      <c r="H136" s="224">
        <v>322</v>
      </c>
      <c r="I136" s="225"/>
      <c r="J136" s="226">
        <f t="shared" si="0"/>
        <v>0</v>
      </c>
      <c r="K136" s="227"/>
      <c r="L136" s="228"/>
      <c r="M136" s="229" t="s">
        <v>1</v>
      </c>
      <c r="N136" s="230" t="s">
        <v>40</v>
      </c>
      <c r="O136" s="68"/>
      <c r="P136" s="216">
        <f t="shared" si="1"/>
        <v>0</v>
      </c>
      <c r="Q136" s="216">
        <v>0</v>
      </c>
      <c r="R136" s="216">
        <f t="shared" si="2"/>
        <v>0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1134</v>
      </c>
      <c r="AT136" s="218" t="s">
        <v>313</v>
      </c>
      <c r="AU136" s="218" t="s">
        <v>82</v>
      </c>
      <c r="AY136" s="14" t="s">
        <v>197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82</v>
      </c>
      <c r="BK136" s="219">
        <f t="shared" si="9"/>
        <v>0</v>
      </c>
      <c r="BL136" s="14" t="s">
        <v>445</v>
      </c>
      <c r="BM136" s="218" t="s">
        <v>1135</v>
      </c>
    </row>
    <row r="137" spans="1:65" s="2" customFormat="1" ht="16.5" customHeight="1">
      <c r="A137" s="31"/>
      <c r="B137" s="32"/>
      <c r="C137" s="220" t="s">
        <v>92</v>
      </c>
      <c r="D137" s="220" t="s">
        <v>313</v>
      </c>
      <c r="E137" s="221" t="s">
        <v>84</v>
      </c>
      <c r="F137" s="222" t="s">
        <v>1136</v>
      </c>
      <c r="G137" s="223" t="s">
        <v>349</v>
      </c>
      <c r="H137" s="224">
        <v>134</v>
      </c>
      <c r="I137" s="225"/>
      <c r="J137" s="226">
        <f t="shared" si="0"/>
        <v>0</v>
      </c>
      <c r="K137" s="227"/>
      <c r="L137" s="228"/>
      <c r="M137" s="229" t="s">
        <v>1</v>
      </c>
      <c r="N137" s="230" t="s">
        <v>40</v>
      </c>
      <c r="O137" s="68"/>
      <c r="P137" s="216">
        <f t="shared" si="1"/>
        <v>0</v>
      </c>
      <c r="Q137" s="216">
        <v>0</v>
      </c>
      <c r="R137" s="216">
        <f t="shared" si="2"/>
        <v>0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1134</v>
      </c>
      <c r="AT137" s="218" t="s">
        <v>313</v>
      </c>
      <c r="AU137" s="218" t="s">
        <v>82</v>
      </c>
      <c r="AY137" s="14" t="s">
        <v>197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82</v>
      </c>
      <c r="BK137" s="219">
        <f t="shared" si="9"/>
        <v>0</v>
      </c>
      <c r="BL137" s="14" t="s">
        <v>445</v>
      </c>
      <c r="BM137" s="218" t="s">
        <v>1137</v>
      </c>
    </row>
    <row r="138" spans="1:65" s="2" customFormat="1" ht="16.5" customHeight="1">
      <c r="A138" s="31"/>
      <c r="B138" s="32"/>
      <c r="C138" s="220" t="s">
        <v>101</v>
      </c>
      <c r="D138" s="220" t="s">
        <v>313</v>
      </c>
      <c r="E138" s="221" t="s">
        <v>92</v>
      </c>
      <c r="F138" s="222" t="s">
        <v>1138</v>
      </c>
      <c r="G138" s="223" t="s">
        <v>349</v>
      </c>
      <c r="H138" s="224">
        <v>94</v>
      </c>
      <c r="I138" s="225"/>
      <c r="J138" s="226">
        <f t="shared" si="0"/>
        <v>0</v>
      </c>
      <c r="K138" s="227"/>
      <c r="L138" s="228"/>
      <c r="M138" s="229" t="s">
        <v>1</v>
      </c>
      <c r="N138" s="230" t="s">
        <v>40</v>
      </c>
      <c r="O138" s="68"/>
      <c r="P138" s="216">
        <f t="shared" si="1"/>
        <v>0</v>
      </c>
      <c r="Q138" s="216">
        <v>0</v>
      </c>
      <c r="R138" s="216">
        <f t="shared" si="2"/>
        <v>0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1134</v>
      </c>
      <c r="AT138" s="218" t="s">
        <v>313</v>
      </c>
      <c r="AU138" s="218" t="s">
        <v>82</v>
      </c>
      <c r="AY138" s="14" t="s">
        <v>197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82</v>
      </c>
      <c r="BK138" s="219">
        <f t="shared" si="9"/>
        <v>0</v>
      </c>
      <c r="BL138" s="14" t="s">
        <v>445</v>
      </c>
      <c r="BM138" s="218" t="s">
        <v>1139</v>
      </c>
    </row>
    <row r="139" spans="1:65" s="2" customFormat="1" ht="44.25" customHeight="1">
      <c r="A139" s="31"/>
      <c r="B139" s="32"/>
      <c r="C139" s="220" t="s">
        <v>214</v>
      </c>
      <c r="D139" s="220" t="s">
        <v>313</v>
      </c>
      <c r="E139" s="221" t="s">
        <v>101</v>
      </c>
      <c r="F139" s="222" t="s">
        <v>1140</v>
      </c>
      <c r="G139" s="223" t="s">
        <v>349</v>
      </c>
      <c r="H139" s="224">
        <v>108</v>
      </c>
      <c r="I139" s="225"/>
      <c r="J139" s="226">
        <f t="shared" si="0"/>
        <v>0</v>
      </c>
      <c r="K139" s="227"/>
      <c r="L139" s="228"/>
      <c r="M139" s="229" t="s">
        <v>1</v>
      </c>
      <c r="N139" s="230" t="s">
        <v>40</v>
      </c>
      <c r="O139" s="68"/>
      <c r="P139" s="216">
        <f t="shared" si="1"/>
        <v>0</v>
      </c>
      <c r="Q139" s="216">
        <v>0</v>
      </c>
      <c r="R139" s="216">
        <f t="shared" si="2"/>
        <v>0</v>
      </c>
      <c r="S139" s="216">
        <v>0</v>
      </c>
      <c r="T139" s="217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1134</v>
      </c>
      <c r="AT139" s="218" t="s">
        <v>313</v>
      </c>
      <c r="AU139" s="218" t="s">
        <v>82</v>
      </c>
      <c r="AY139" s="14" t="s">
        <v>197</v>
      </c>
      <c r="BE139" s="219">
        <f t="shared" si="4"/>
        <v>0</v>
      </c>
      <c r="BF139" s="219">
        <f t="shared" si="5"/>
        <v>0</v>
      </c>
      <c r="BG139" s="219">
        <f t="shared" si="6"/>
        <v>0</v>
      </c>
      <c r="BH139" s="219">
        <f t="shared" si="7"/>
        <v>0</v>
      </c>
      <c r="BI139" s="219">
        <f t="shared" si="8"/>
        <v>0</v>
      </c>
      <c r="BJ139" s="14" t="s">
        <v>82</v>
      </c>
      <c r="BK139" s="219">
        <f t="shared" si="9"/>
        <v>0</v>
      </c>
      <c r="BL139" s="14" t="s">
        <v>445</v>
      </c>
      <c r="BM139" s="218" t="s">
        <v>1141</v>
      </c>
    </row>
    <row r="140" spans="1:65" s="2" customFormat="1" ht="16.5" customHeight="1">
      <c r="A140" s="31"/>
      <c r="B140" s="32"/>
      <c r="C140" s="220" t="s">
        <v>218</v>
      </c>
      <c r="D140" s="220" t="s">
        <v>313</v>
      </c>
      <c r="E140" s="221" t="s">
        <v>214</v>
      </c>
      <c r="F140" s="222" t="s">
        <v>1142</v>
      </c>
      <c r="G140" s="223" t="s">
        <v>340</v>
      </c>
      <c r="H140" s="224">
        <v>324</v>
      </c>
      <c r="I140" s="225"/>
      <c r="J140" s="226">
        <f t="shared" si="0"/>
        <v>0</v>
      </c>
      <c r="K140" s="227"/>
      <c r="L140" s="228"/>
      <c r="M140" s="229" t="s">
        <v>1</v>
      </c>
      <c r="N140" s="230" t="s">
        <v>40</v>
      </c>
      <c r="O140" s="68"/>
      <c r="P140" s="216">
        <f t="shared" si="1"/>
        <v>0</v>
      </c>
      <c r="Q140" s="216">
        <v>0</v>
      </c>
      <c r="R140" s="216">
        <f t="shared" si="2"/>
        <v>0</v>
      </c>
      <c r="S140" s="216">
        <v>0</v>
      </c>
      <c r="T140" s="217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1134</v>
      </c>
      <c r="AT140" s="218" t="s">
        <v>313</v>
      </c>
      <c r="AU140" s="218" t="s">
        <v>82</v>
      </c>
      <c r="AY140" s="14" t="s">
        <v>197</v>
      </c>
      <c r="BE140" s="219">
        <f t="shared" si="4"/>
        <v>0</v>
      </c>
      <c r="BF140" s="219">
        <f t="shared" si="5"/>
        <v>0</v>
      </c>
      <c r="BG140" s="219">
        <f t="shared" si="6"/>
        <v>0</v>
      </c>
      <c r="BH140" s="219">
        <f t="shared" si="7"/>
        <v>0</v>
      </c>
      <c r="BI140" s="219">
        <f t="shared" si="8"/>
        <v>0</v>
      </c>
      <c r="BJ140" s="14" t="s">
        <v>82</v>
      </c>
      <c r="BK140" s="219">
        <f t="shared" si="9"/>
        <v>0</v>
      </c>
      <c r="BL140" s="14" t="s">
        <v>445</v>
      </c>
      <c r="BM140" s="218" t="s">
        <v>1143</v>
      </c>
    </row>
    <row r="141" spans="1:65" s="2" customFormat="1" ht="16.5" customHeight="1">
      <c r="A141" s="31"/>
      <c r="B141" s="32"/>
      <c r="C141" s="220" t="s">
        <v>222</v>
      </c>
      <c r="D141" s="220" t="s">
        <v>313</v>
      </c>
      <c r="E141" s="221" t="s">
        <v>218</v>
      </c>
      <c r="F141" s="222" t="s">
        <v>1144</v>
      </c>
      <c r="G141" s="223" t="s">
        <v>349</v>
      </c>
      <c r="H141" s="224">
        <v>216</v>
      </c>
      <c r="I141" s="225"/>
      <c r="J141" s="226">
        <f t="shared" si="0"/>
        <v>0</v>
      </c>
      <c r="K141" s="227"/>
      <c r="L141" s="228"/>
      <c r="M141" s="229" t="s">
        <v>1</v>
      </c>
      <c r="N141" s="230" t="s">
        <v>40</v>
      </c>
      <c r="O141" s="68"/>
      <c r="P141" s="216">
        <f t="shared" si="1"/>
        <v>0</v>
      </c>
      <c r="Q141" s="216">
        <v>0</v>
      </c>
      <c r="R141" s="216">
        <f t="shared" si="2"/>
        <v>0</v>
      </c>
      <c r="S141" s="216">
        <v>0</v>
      </c>
      <c r="T141" s="217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1134</v>
      </c>
      <c r="AT141" s="218" t="s">
        <v>313</v>
      </c>
      <c r="AU141" s="218" t="s">
        <v>82</v>
      </c>
      <c r="AY141" s="14" t="s">
        <v>197</v>
      </c>
      <c r="BE141" s="219">
        <f t="shared" si="4"/>
        <v>0</v>
      </c>
      <c r="BF141" s="219">
        <f t="shared" si="5"/>
        <v>0</v>
      </c>
      <c r="BG141" s="219">
        <f t="shared" si="6"/>
        <v>0</v>
      </c>
      <c r="BH141" s="219">
        <f t="shared" si="7"/>
        <v>0</v>
      </c>
      <c r="BI141" s="219">
        <f t="shared" si="8"/>
        <v>0</v>
      </c>
      <c r="BJ141" s="14" t="s">
        <v>82</v>
      </c>
      <c r="BK141" s="219">
        <f t="shared" si="9"/>
        <v>0</v>
      </c>
      <c r="BL141" s="14" t="s">
        <v>445</v>
      </c>
      <c r="BM141" s="218" t="s">
        <v>1145</v>
      </c>
    </row>
    <row r="142" spans="1:65" s="2" customFormat="1" ht="16.5" customHeight="1">
      <c r="A142" s="31"/>
      <c r="B142" s="32"/>
      <c r="C142" s="220" t="s">
        <v>226</v>
      </c>
      <c r="D142" s="220" t="s">
        <v>313</v>
      </c>
      <c r="E142" s="221" t="s">
        <v>222</v>
      </c>
      <c r="F142" s="222" t="s">
        <v>1146</v>
      </c>
      <c r="G142" s="223" t="s">
        <v>349</v>
      </c>
      <c r="H142" s="224">
        <v>216</v>
      </c>
      <c r="I142" s="225"/>
      <c r="J142" s="226">
        <f t="shared" si="0"/>
        <v>0</v>
      </c>
      <c r="K142" s="227"/>
      <c r="L142" s="228"/>
      <c r="M142" s="229" t="s">
        <v>1</v>
      </c>
      <c r="N142" s="230" t="s">
        <v>40</v>
      </c>
      <c r="O142" s="68"/>
      <c r="P142" s="216">
        <f t="shared" si="1"/>
        <v>0</v>
      </c>
      <c r="Q142" s="216">
        <v>0</v>
      </c>
      <c r="R142" s="216">
        <f t="shared" si="2"/>
        <v>0</v>
      </c>
      <c r="S142" s="216">
        <v>0</v>
      </c>
      <c r="T142" s="217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1134</v>
      </c>
      <c r="AT142" s="218" t="s">
        <v>313</v>
      </c>
      <c r="AU142" s="218" t="s">
        <v>82</v>
      </c>
      <c r="AY142" s="14" t="s">
        <v>197</v>
      </c>
      <c r="BE142" s="219">
        <f t="shared" si="4"/>
        <v>0</v>
      </c>
      <c r="BF142" s="219">
        <f t="shared" si="5"/>
        <v>0</v>
      </c>
      <c r="BG142" s="219">
        <f t="shared" si="6"/>
        <v>0</v>
      </c>
      <c r="BH142" s="219">
        <f t="shared" si="7"/>
        <v>0</v>
      </c>
      <c r="BI142" s="219">
        <f t="shared" si="8"/>
        <v>0</v>
      </c>
      <c r="BJ142" s="14" t="s">
        <v>82</v>
      </c>
      <c r="BK142" s="219">
        <f t="shared" si="9"/>
        <v>0</v>
      </c>
      <c r="BL142" s="14" t="s">
        <v>445</v>
      </c>
      <c r="BM142" s="218" t="s">
        <v>1147</v>
      </c>
    </row>
    <row r="143" spans="1:65" s="2" customFormat="1" ht="16.5" customHeight="1">
      <c r="A143" s="31"/>
      <c r="B143" s="32"/>
      <c r="C143" s="220" t="s">
        <v>230</v>
      </c>
      <c r="D143" s="220" t="s">
        <v>313</v>
      </c>
      <c r="E143" s="221" t="s">
        <v>226</v>
      </c>
      <c r="F143" s="222" t="s">
        <v>1148</v>
      </c>
      <c r="G143" s="223" t="s">
        <v>349</v>
      </c>
      <c r="H143" s="224">
        <v>432</v>
      </c>
      <c r="I143" s="225"/>
      <c r="J143" s="226">
        <f t="shared" si="0"/>
        <v>0</v>
      </c>
      <c r="K143" s="227"/>
      <c r="L143" s="228"/>
      <c r="M143" s="229" t="s">
        <v>1</v>
      </c>
      <c r="N143" s="230" t="s">
        <v>40</v>
      </c>
      <c r="O143" s="68"/>
      <c r="P143" s="216">
        <f t="shared" si="1"/>
        <v>0</v>
      </c>
      <c r="Q143" s="216">
        <v>0</v>
      </c>
      <c r="R143" s="216">
        <f t="shared" si="2"/>
        <v>0</v>
      </c>
      <c r="S143" s="216">
        <v>0</v>
      </c>
      <c r="T143" s="217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1134</v>
      </c>
      <c r="AT143" s="218" t="s">
        <v>313</v>
      </c>
      <c r="AU143" s="218" t="s">
        <v>82</v>
      </c>
      <c r="AY143" s="14" t="s">
        <v>197</v>
      </c>
      <c r="BE143" s="219">
        <f t="shared" si="4"/>
        <v>0</v>
      </c>
      <c r="BF143" s="219">
        <f t="shared" si="5"/>
        <v>0</v>
      </c>
      <c r="BG143" s="219">
        <f t="shared" si="6"/>
        <v>0</v>
      </c>
      <c r="BH143" s="219">
        <f t="shared" si="7"/>
        <v>0</v>
      </c>
      <c r="BI143" s="219">
        <f t="shared" si="8"/>
        <v>0</v>
      </c>
      <c r="BJ143" s="14" t="s">
        <v>82</v>
      </c>
      <c r="BK143" s="219">
        <f t="shared" si="9"/>
        <v>0</v>
      </c>
      <c r="BL143" s="14" t="s">
        <v>445</v>
      </c>
      <c r="BM143" s="218" t="s">
        <v>1149</v>
      </c>
    </row>
    <row r="144" spans="1:65" s="2" customFormat="1" ht="16.5" customHeight="1">
      <c r="A144" s="31"/>
      <c r="B144" s="32"/>
      <c r="C144" s="220" t="s">
        <v>234</v>
      </c>
      <c r="D144" s="220" t="s">
        <v>313</v>
      </c>
      <c r="E144" s="221" t="s">
        <v>230</v>
      </c>
      <c r="F144" s="222" t="s">
        <v>1150</v>
      </c>
      <c r="G144" s="223" t="s">
        <v>340</v>
      </c>
      <c r="H144" s="224">
        <v>156</v>
      </c>
      <c r="I144" s="225"/>
      <c r="J144" s="226">
        <f t="shared" si="0"/>
        <v>0</v>
      </c>
      <c r="K144" s="227"/>
      <c r="L144" s="228"/>
      <c r="M144" s="229" t="s">
        <v>1</v>
      </c>
      <c r="N144" s="230" t="s">
        <v>40</v>
      </c>
      <c r="O144" s="68"/>
      <c r="P144" s="216">
        <f t="shared" si="1"/>
        <v>0</v>
      </c>
      <c r="Q144" s="216">
        <v>0</v>
      </c>
      <c r="R144" s="216">
        <f t="shared" si="2"/>
        <v>0</v>
      </c>
      <c r="S144" s="216">
        <v>0</v>
      </c>
      <c r="T144" s="217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8" t="s">
        <v>1134</v>
      </c>
      <c r="AT144" s="218" t="s">
        <v>313</v>
      </c>
      <c r="AU144" s="218" t="s">
        <v>82</v>
      </c>
      <c r="AY144" s="14" t="s">
        <v>197</v>
      </c>
      <c r="BE144" s="219">
        <f t="shared" si="4"/>
        <v>0</v>
      </c>
      <c r="BF144" s="219">
        <f t="shared" si="5"/>
        <v>0</v>
      </c>
      <c r="BG144" s="219">
        <f t="shared" si="6"/>
        <v>0</v>
      </c>
      <c r="BH144" s="219">
        <f t="shared" si="7"/>
        <v>0</v>
      </c>
      <c r="BI144" s="219">
        <f t="shared" si="8"/>
        <v>0</v>
      </c>
      <c r="BJ144" s="14" t="s">
        <v>82</v>
      </c>
      <c r="BK144" s="219">
        <f t="shared" si="9"/>
        <v>0</v>
      </c>
      <c r="BL144" s="14" t="s">
        <v>445</v>
      </c>
      <c r="BM144" s="218" t="s">
        <v>1151</v>
      </c>
    </row>
    <row r="145" spans="1:65" s="2" customFormat="1" ht="16.5" customHeight="1">
      <c r="A145" s="31"/>
      <c r="B145" s="32"/>
      <c r="C145" s="220" t="s">
        <v>238</v>
      </c>
      <c r="D145" s="220" t="s">
        <v>313</v>
      </c>
      <c r="E145" s="221" t="s">
        <v>234</v>
      </c>
      <c r="F145" s="222" t="s">
        <v>1152</v>
      </c>
      <c r="G145" s="223" t="s">
        <v>349</v>
      </c>
      <c r="H145" s="224">
        <v>24</v>
      </c>
      <c r="I145" s="225"/>
      <c r="J145" s="226">
        <f t="shared" si="0"/>
        <v>0</v>
      </c>
      <c r="K145" s="227"/>
      <c r="L145" s="228"/>
      <c r="M145" s="229" t="s">
        <v>1</v>
      </c>
      <c r="N145" s="230" t="s">
        <v>40</v>
      </c>
      <c r="O145" s="68"/>
      <c r="P145" s="216">
        <f t="shared" si="1"/>
        <v>0</v>
      </c>
      <c r="Q145" s="216">
        <v>0</v>
      </c>
      <c r="R145" s="216">
        <f t="shared" si="2"/>
        <v>0</v>
      </c>
      <c r="S145" s="216">
        <v>0</v>
      </c>
      <c r="T145" s="217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1134</v>
      </c>
      <c r="AT145" s="218" t="s">
        <v>313</v>
      </c>
      <c r="AU145" s="218" t="s">
        <v>82</v>
      </c>
      <c r="AY145" s="14" t="s">
        <v>197</v>
      </c>
      <c r="BE145" s="219">
        <f t="shared" si="4"/>
        <v>0</v>
      </c>
      <c r="BF145" s="219">
        <f t="shared" si="5"/>
        <v>0</v>
      </c>
      <c r="BG145" s="219">
        <f t="shared" si="6"/>
        <v>0</v>
      </c>
      <c r="BH145" s="219">
        <f t="shared" si="7"/>
        <v>0</v>
      </c>
      <c r="BI145" s="219">
        <f t="shared" si="8"/>
        <v>0</v>
      </c>
      <c r="BJ145" s="14" t="s">
        <v>82</v>
      </c>
      <c r="BK145" s="219">
        <f t="shared" si="9"/>
        <v>0</v>
      </c>
      <c r="BL145" s="14" t="s">
        <v>445</v>
      </c>
      <c r="BM145" s="218" t="s">
        <v>1153</v>
      </c>
    </row>
    <row r="146" spans="1:65" s="2" customFormat="1" ht="16.5" customHeight="1">
      <c r="A146" s="31"/>
      <c r="B146" s="32"/>
      <c r="C146" s="220" t="s">
        <v>242</v>
      </c>
      <c r="D146" s="220" t="s">
        <v>313</v>
      </c>
      <c r="E146" s="221" t="s">
        <v>238</v>
      </c>
      <c r="F146" s="222" t="s">
        <v>1154</v>
      </c>
      <c r="G146" s="223" t="s">
        <v>349</v>
      </c>
      <c r="H146" s="224">
        <v>84</v>
      </c>
      <c r="I146" s="225"/>
      <c r="J146" s="226">
        <f t="shared" si="0"/>
        <v>0</v>
      </c>
      <c r="K146" s="227"/>
      <c r="L146" s="228"/>
      <c r="M146" s="229" t="s">
        <v>1</v>
      </c>
      <c r="N146" s="230" t="s">
        <v>40</v>
      </c>
      <c r="O146" s="68"/>
      <c r="P146" s="216">
        <f t="shared" si="1"/>
        <v>0</v>
      </c>
      <c r="Q146" s="216">
        <v>0</v>
      </c>
      <c r="R146" s="216">
        <f t="shared" si="2"/>
        <v>0</v>
      </c>
      <c r="S146" s="216">
        <v>0</v>
      </c>
      <c r="T146" s="217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8" t="s">
        <v>1134</v>
      </c>
      <c r="AT146" s="218" t="s">
        <v>313</v>
      </c>
      <c r="AU146" s="218" t="s">
        <v>82</v>
      </c>
      <c r="AY146" s="14" t="s">
        <v>197</v>
      </c>
      <c r="BE146" s="219">
        <f t="shared" si="4"/>
        <v>0</v>
      </c>
      <c r="BF146" s="219">
        <f t="shared" si="5"/>
        <v>0</v>
      </c>
      <c r="BG146" s="219">
        <f t="shared" si="6"/>
        <v>0</v>
      </c>
      <c r="BH146" s="219">
        <f t="shared" si="7"/>
        <v>0</v>
      </c>
      <c r="BI146" s="219">
        <f t="shared" si="8"/>
        <v>0</v>
      </c>
      <c r="BJ146" s="14" t="s">
        <v>82</v>
      </c>
      <c r="BK146" s="219">
        <f t="shared" si="9"/>
        <v>0</v>
      </c>
      <c r="BL146" s="14" t="s">
        <v>445</v>
      </c>
      <c r="BM146" s="218" t="s">
        <v>1155</v>
      </c>
    </row>
    <row r="147" spans="1:65" s="2" customFormat="1" ht="16.5" customHeight="1">
      <c r="A147" s="31"/>
      <c r="B147" s="32"/>
      <c r="C147" s="220" t="s">
        <v>246</v>
      </c>
      <c r="D147" s="220" t="s">
        <v>313</v>
      </c>
      <c r="E147" s="221" t="s">
        <v>242</v>
      </c>
      <c r="F147" s="222" t="s">
        <v>1156</v>
      </c>
      <c r="G147" s="223" t="s">
        <v>349</v>
      </c>
      <c r="H147" s="224">
        <v>24</v>
      </c>
      <c r="I147" s="225"/>
      <c r="J147" s="226">
        <f t="shared" si="0"/>
        <v>0</v>
      </c>
      <c r="K147" s="227"/>
      <c r="L147" s="228"/>
      <c r="M147" s="229" t="s">
        <v>1</v>
      </c>
      <c r="N147" s="230" t="s">
        <v>40</v>
      </c>
      <c r="O147" s="68"/>
      <c r="P147" s="216">
        <f t="shared" si="1"/>
        <v>0</v>
      </c>
      <c r="Q147" s="216">
        <v>0</v>
      </c>
      <c r="R147" s="216">
        <f t="shared" si="2"/>
        <v>0</v>
      </c>
      <c r="S147" s="216">
        <v>0</v>
      </c>
      <c r="T147" s="217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1134</v>
      </c>
      <c r="AT147" s="218" t="s">
        <v>313</v>
      </c>
      <c r="AU147" s="218" t="s">
        <v>82</v>
      </c>
      <c r="AY147" s="14" t="s">
        <v>197</v>
      </c>
      <c r="BE147" s="219">
        <f t="shared" si="4"/>
        <v>0</v>
      </c>
      <c r="BF147" s="219">
        <f t="shared" si="5"/>
        <v>0</v>
      </c>
      <c r="BG147" s="219">
        <f t="shared" si="6"/>
        <v>0</v>
      </c>
      <c r="BH147" s="219">
        <f t="shared" si="7"/>
        <v>0</v>
      </c>
      <c r="BI147" s="219">
        <f t="shared" si="8"/>
        <v>0</v>
      </c>
      <c r="BJ147" s="14" t="s">
        <v>82</v>
      </c>
      <c r="BK147" s="219">
        <f t="shared" si="9"/>
        <v>0</v>
      </c>
      <c r="BL147" s="14" t="s">
        <v>445</v>
      </c>
      <c r="BM147" s="218" t="s">
        <v>1157</v>
      </c>
    </row>
    <row r="148" spans="1:65" s="2" customFormat="1" ht="16.5" customHeight="1">
      <c r="A148" s="31"/>
      <c r="B148" s="32"/>
      <c r="C148" s="220" t="s">
        <v>252</v>
      </c>
      <c r="D148" s="220" t="s">
        <v>313</v>
      </c>
      <c r="E148" s="221" t="s">
        <v>246</v>
      </c>
      <c r="F148" s="222" t="s">
        <v>1158</v>
      </c>
      <c r="G148" s="223" t="s">
        <v>349</v>
      </c>
      <c r="H148" s="224">
        <v>310</v>
      </c>
      <c r="I148" s="225"/>
      <c r="J148" s="226">
        <f t="shared" si="0"/>
        <v>0</v>
      </c>
      <c r="K148" s="227"/>
      <c r="L148" s="228"/>
      <c r="M148" s="229" t="s">
        <v>1</v>
      </c>
      <c r="N148" s="230" t="s">
        <v>40</v>
      </c>
      <c r="O148" s="68"/>
      <c r="P148" s="216">
        <f t="shared" si="1"/>
        <v>0</v>
      </c>
      <c r="Q148" s="216">
        <v>0</v>
      </c>
      <c r="R148" s="216">
        <f t="shared" si="2"/>
        <v>0</v>
      </c>
      <c r="S148" s="216">
        <v>0</v>
      </c>
      <c r="T148" s="217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1134</v>
      </c>
      <c r="AT148" s="218" t="s">
        <v>313</v>
      </c>
      <c r="AU148" s="218" t="s">
        <v>82</v>
      </c>
      <c r="AY148" s="14" t="s">
        <v>197</v>
      </c>
      <c r="BE148" s="219">
        <f t="shared" si="4"/>
        <v>0</v>
      </c>
      <c r="BF148" s="219">
        <f t="shared" si="5"/>
        <v>0</v>
      </c>
      <c r="BG148" s="219">
        <f t="shared" si="6"/>
        <v>0</v>
      </c>
      <c r="BH148" s="219">
        <f t="shared" si="7"/>
        <v>0</v>
      </c>
      <c r="BI148" s="219">
        <f t="shared" si="8"/>
        <v>0</v>
      </c>
      <c r="BJ148" s="14" t="s">
        <v>82</v>
      </c>
      <c r="BK148" s="219">
        <f t="shared" si="9"/>
        <v>0</v>
      </c>
      <c r="BL148" s="14" t="s">
        <v>445</v>
      </c>
      <c r="BM148" s="218" t="s">
        <v>1159</v>
      </c>
    </row>
    <row r="149" spans="1:65" s="2" customFormat="1" ht="16.5" customHeight="1">
      <c r="A149" s="31"/>
      <c r="B149" s="32"/>
      <c r="C149" s="220" t="s">
        <v>8</v>
      </c>
      <c r="D149" s="220" t="s">
        <v>313</v>
      </c>
      <c r="E149" s="221" t="s">
        <v>252</v>
      </c>
      <c r="F149" s="222" t="s">
        <v>1160</v>
      </c>
      <c r="G149" s="223" t="s">
        <v>349</v>
      </c>
      <c r="H149" s="224">
        <v>334</v>
      </c>
      <c r="I149" s="225"/>
      <c r="J149" s="226">
        <f t="shared" si="0"/>
        <v>0</v>
      </c>
      <c r="K149" s="227"/>
      <c r="L149" s="228"/>
      <c r="M149" s="229" t="s">
        <v>1</v>
      </c>
      <c r="N149" s="230" t="s">
        <v>40</v>
      </c>
      <c r="O149" s="68"/>
      <c r="P149" s="216">
        <f t="shared" si="1"/>
        <v>0</v>
      </c>
      <c r="Q149" s="216">
        <v>0</v>
      </c>
      <c r="R149" s="216">
        <f t="shared" si="2"/>
        <v>0</v>
      </c>
      <c r="S149" s="216">
        <v>0</v>
      </c>
      <c r="T149" s="217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1134</v>
      </c>
      <c r="AT149" s="218" t="s">
        <v>313</v>
      </c>
      <c r="AU149" s="218" t="s">
        <v>82</v>
      </c>
      <c r="AY149" s="14" t="s">
        <v>197</v>
      </c>
      <c r="BE149" s="219">
        <f t="shared" si="4"/>
        <v>0</v>
      </c>
      <c r="BF149" s="219">
        <f t="shared" si="5"/>
        <v>0</v>
      </c>
      <c r="BG149" s="219">
        <f t="shared" si="6"/>
        <v>0</v>
      </c>
      <c r="BH149" s="219">
        <f t="shared" si="7"/>
        <v>0</v>
      </c>
      <c r="BI149" s="219">
        <f t="shared" si="8"/>
        <v>0</v>
      </c>
      <c r="BJ149" s="14" t="s">
        <v>82</v>
      </c>
      <c r="BK149" s="219">
        <f t="shared" si="9"/>
        <v>0</v>
      </c>
      <c r="BL149" s="14" t="s">
        <v>445</v>
      </c>
      <c r="BM149" s="218" t="s">
        <v>1161</v>
      </c>
    </row>
    <row r="150" spans="1:65" s="2" customFormat="1" ht="16.5" customHeight="1">
      <c r="A150" s="31"/>
      <c r="B150" s="32"/>
      <c r="C150" s="220" t="s">
        <v>259</v>
      </c>
      <c r="D150" s="220" t="s">
        <v>313</v>
      </c>
      <c r="E150" s="221" t="s">
        <v>8</v>
      </c>
      <c r="F150" s="222" t="s">
        <v>1162</v>
      </c>
      <c r="G150" s="223" t="s">
        <v>349</v>
      </c>
      <c r="H150" s="224">
        <v>40</v>
      </c>
      <c r="I150" s="225"/>
      <c r="J150" s="226">
        <f t="shared" si="0"/>
        <v>0</v>
      </c>
      <c r="K150" s="227"/>
      <c r="L150" s="228"/>
      <c r="M150" s="229" t="s">
        <v>1</v>
      </c>
      <c r="N150" s="230" t="s">
        <v>40</v>
      </c>
      <c r="O150" s="68"/>
      <c r="P150" s="216">
        <f t="shared" si="1"/>
        <v>0</v>
      </c>
      <c r="Q150" s="216">
        <v>0</v>
      </c>
      <c r="R150" s="216">
        <f t="shared" si="2"/>
        <v>0</v>
      </c>
      <c r="S150" s="216">
        <v>0</v>
      </c>
      <c r="T150" s="217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1134</v>
      </c>
      <c r="AT150" s="218" t="s">
        <v>313</v>
      </c>
      <c r="AU150" s="218" t="s">
        <v>82</v>
      </c>
      <c r="AY150" s="14" t="s">
        <v>197</v>
      </c>
      <c r="BE150" s="219">
        <f t="shared" si="4"/>
        <v>0</v>
      </c>
      <c r="BF150" s="219">
        <f t="shared" si="5"/>
        <v>0</v>
      </c>
      <c r="BG150" s="219">
        <f t="shared" si="6"/>
        <v>0</v>
      </c>
      <c r="BH150" s="219">
        <f t="shared" si="7"/>
        <v>0</v>
      </c>
      <c r="BI150" s="219">
        <f t="shared" si="8"/>
        <v>0</v>
      </c>
      <c r="BJ150" s="14" t="s">
        <v>82</v>
      </c>
      <c r="BK150" s="219">
        <f t="shared" si="9"/>
        <v>0</v>
      </c>
      <c r="BL150" s="14" t="s">
        <v>445</v>
      </c>
      <c r="BM150" s="218" t="s">
        <v>1163</v>
      </c>
    </row>
    <row r="151" spans="1:65" s="2" customFormat="1" ht="16.5" customHeight="1">
      <c r="A151" s="31"/>
      <c r="B151" s="32"/>
      <c r="C151" s="220" t="s">
        <v>263</v>
      </c>
      <c r="D151" s="220" t="s">
        <v>313</v>
      </c>
      <c r="E151" s="221" t="s">
        <v>259</v>
      </c>
      <c r="F151" s="222" t="s">
        <v>1164</v>
      </c>
      <c r="G151" s="223" t="s">
        <v>349</v>
      </c>
      <c r="H151" s="224">
        <v>80</v>
      </c>
      <c r="I151" s="225"/>
      <c r="J151" s="226">
        <f t="shared" si="0"/>
        <v>0</v>
      </c>
      <c r="K151" s="227"/>
      <c r="L151" s="228"/>
      <c r="M151" s="229" t="s">
        <v>1</v>
      </c>
      <c r="N151" s="230" t="s">
        <v>40</v>
      </c>
      <c r="O151" s="68"/>
      <c r="P151" s="216">
        <f t="shared" si="1"/>
        <v>0</v>
      </c>
      <c r="Q151" s="216">
        <v>0</v>
      </c>
      <c r="R151" s="216">
        <f t="shared" si="2"/>
        <v>0</v>
      </c>
      <c r="S151" s="216">
        <v>0</v>
      </c>
      <c r="T151" s="217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1134</v>
      </c>
      <c r="AT151" s="218" t="s">
        <v>313</v>
      </c>
      <c r="AU151" s="218" t="s">
        <v>82</v>
      </c>
      <c r="AY151" s="14" t="s">
        <v>197</v>
      </c>
      <c r="BE151" s="219">
        <f t="shared" si="4"/>
        <v>0</v>
      </c>
      <c r="BF151" s="219">
        <f t="shared" si="5"/>
        <v>0</v>
      </c>
      <c r="BG151" s="219">
        <f t="shared" si="6"/>
        <v>0</v>
      </c>
      <c r="BH151" s="219">
        <f t="shared" si="7"/>
        <v>0</v>
      </c>
      <c r="BI151" s="219">
        <f t="shared" si="8"/>
        <v>0</v>
      </c>
      <c r="BJ151" s="14" t="s">
        <v>82</v>
      </c>
      <c r="BK151" s="219">
        <f t="shared" si="9"/>
        <v>0</v>
      </c>
      <c r="BL151" s="14" t="s">
        <v>445</v>
      </c>
      <c r="BM151" s="218" t="s">
        <v>1165</v>
      </c>
    </row>
    <row r="152" spans="1:65" s="12" customFormat="1" ht="25.9" customHeight="1">
      <c r="B152" s="190"/>
      <c r="C152" s="191"/>
      <c r="D152" s="192" t="s">
        <v>74</v>
      </c>
      <c r="E152" s="193" t="s">
        <v>1166</v>
      </c>
      <c r="F152" s="193" t="s">
        <v>1167</v>
      </c>
      <c r="G152" s="191"/>
      <c r="H152" s="191"/>
      <c r="I152" s="194"/>
      <c r="J152" s="195">
        <f>BK152</f>
        <v>0</v>
      </c>
      <c r="K152" s="191"/>
      <c r="L152" s="196"/>
      <c r="M152" s="197"/>
      <c r="N152" s="198"/>
      <c r="O152" s="198"/>
      <c r="P152" s="199">
        <f>SUM(P153:P156)</f>
        <v>0</v>
      </c>
      <c r="Q152" s="198"/>
      <c r="R152" s="199">
        <f>SUM(R153:R156)</f>
        <v>0</v>
      </c>
      <c r="S152" s="198"/>
      <c r="T152" s="200">
        <f>SUM(T153:T156)</f>
        <v>0</v>
      </c>
      <c r="AR152" s="201" t="s">
        <v>92</v>
      </c>
      <c r="AT152" s="202" t="s">
        <v>74</v>
      </c>
      <c r="AU152" s="202" t="s">
        <v>75</v>
      </c>
      <c r="AY152" s="201" t="s">
        <v>197</v>
      </c>
      <c r="BK152" s="203">
        <f>SUM(BK153:BK156)</f>
        <v>0</v>
      </c>
    </row>
    <row r="153" spans="1:65" s="2" customFormat="1" ht="16.5" customHeight="1">
      <c r="A153" s="31"/>
      <c r="B153" s="32"/>
      <c r="C153" s="206" t="s">
        <v>268</v>
      </c>
      <c r="D153" s="206" t="s">
        <v>199</v>
      </c>
      <c r="E153" s="207" t="s">
        <v>1168</v>
      </c>
      <c r="F153" s="208" t="s">
        <v>1169</v>
      </c>
      <c r="G153" s="209" t="s">
        <v>525</v>
      </c>
      <c r="H153" s="210">
        <v>1</v>
      </c>
      <c r="I153" s="211"/>
      <c r="J153" s="212">
        <f>ROUND(I153*H153,1)</f>
        <v>0</v>
      </c>
      <c r="K153" s="213"/>
      <c r="L153" s="36"/>
      <c r="M153" s="214" t="s">
        <v>1</v>
      </c>
      <c r="N153" s="215" t="s">
        <v>40</v>
      </c>
      <c r="O153" s="68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445</v>
      </c>
      <c r="AT153" s="218" t="s">
        <v>199</v>
      </c>
      <c r="AU153" s="218" t="s">
        <v>82</v>
      </c>
      <c r="AY153" s="14" t="s">
        <v>197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4" t="s">
        <v>82</v>
      </c>
      <c r="BK153" s="219">
        <f>ROUND(I153*H153,1)</f>
        <v>0</v>
      </c>
      <c r="BL153" s="14" t="s">
        <v>445</v>
      </c>
      <c r="BM153" s="218" t="s">
        <v>1170</v>
      </c>
    </row>
    <row r="154" spans="1:65" s="2" customFormat="1" ht="44.25" customHeight="1">
      <c r="A154" s="31"/>
      <c r="B154" s="32"/>
      <c r="C154" s="220" t="s">
        <v>273</v>
      </c>
      <c r="D154" s="220" t="s">
        <v>313</v>
      </c>
      <c r="E154" s="221" t="s">
        <v>273</v>
      </c>
      <c r="F154" s="222" t="s">
        <v>1140</v>
      </c>
      <c r="G154" s="223" t="s">
        <v>349</v>
      </c>
      <c r="H154" s="224">
        <v>56</v>
      </c>
      <c r="I154" s="225"/>
      <c r="J154" s="226">
        <f>ROUND(I154*H154,1)</f>
        <v>0</v>
      </c>
      <c r="K154" s="227"/>
      <c r="L154" s="228"/>
      <c r="M154" s="229" t="s">
        <v>1</v>
      </c>
      <c r="N154" s="230" t="s">
        <v>40</v>
      </c>
      <c r="O154" s="68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8" t="s">
        <v>1134</v>
      </c>
      <c r="AT154" s="218" t="s">
        <v>313</v>
      </c>
      <c r="AU154" s="218" t="s">
        <v>82</v>
      </c>
      <c r="AY154" s="14" t="s">
        <v>197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4" t="s">
        <v>82</v>
      </c>
      <c r="BK154" s="219">
        <f>ROUND(I154*H154,1)</f>
        <v>0</v>
      </c>
      <c r="BL154" s="14" t="s">
        <v>445</v>
      </c>
      <c r="BM154" s="218" t="s">
        <v>1171</v>
      </c>
    </row>
    <row r="155" spans="1:65" s="2" customFormat="1" ht="44.25" customHeight="1">
      <c r="A155" s="31"/>
      <c r="B155" s="32"/>
      <c r="C155" s="220" t="s">
        <v>277</v>
      </c>
      <c r="D155" s="220" t="s">
        <v>313</v>
      </c>
      <c r="E155" s="221" t="s">
        <v>277</v>
      </c>
      <c r="F155" s="222" t="s">
        <v>1172</v>
      </c>
      <c r="G155" s="223" t="s">
        <v>349</v>
      </c>
      <c r="H155" s="224">
        <v>4</v>
      </c>
      <c r="I155" s="225"/>
      <c r="J155" s="226">
        <f>ROUND(I155*H155,1)</f>
        <v>0</v>
      </c>
      <c r="K155" s="227"/>
      <c r="L155" s="228"/>
      <c r="M155" s="229" t="s">
        <v>1</v>
      </c>
      <c r="N155" s="230" t="s">
        <v>40</v>
      </c>
      <c r="O155" s="68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8" t="s">
        <v>1134</v>
      </c>
      <c r="AT155" s="218" t="s">
        <v>313</v>
      </c>
      <c r="AU155" s="218" t="s">
        <v>82</v>
      </c>
      <c r="AY155" s="14" t="s">
        <v>197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4" t="s">
        <v>82</v>
      </c>
      <c r="BK155" s="219">
        <f>ROUND(I155*H155,1)</f>
        <v>0</v>
      </c>
      <c r="BL155" s="14" t="s">
        <v>445</v>
      </c>
      <c r="BM155" s="218" t="s">
        <v>1173</v>
      </c>
    </row>
    <row r="156" spans="1:65" s="2" customFormat="1" ht="44.25" customHeight="1">
      <c r="A156" s="31"/>
      <c r="B156" s="32"/>
      <c r="C156" s="220" t="s">
        <v>7</v>
      </c>
      <c r="D156" s="220" t="s">
        <v>313</v>
      </c>
      <c r="E156" s="221" t="s">
        <v>7</v>
      </c>
      <c r="F156" s="222" t="s">
        <v>1174</v>
      </c>
      <c r="G156" s="223" t="s">
        <v>349</v>
      </c>
      <c r="H156" s="224">
        <v>20</v>
      </c>
      <c r="I156" s="225"/>
      <c r="J156" s="226">
        <f>ROUND(I156*H156,1)</f>
        <v>0</v>
      </c>
      <c r="K156" s="227"/>
      <c r="L156" s="228"/>
      <c r="M156" s="229" t="s">
        <v>1</v>
      </c>
      <c r="N156" s="230" t="s">
        <v>40</v>
      </c>
      <c r="O156" s="68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8" t="s">
        <v>1134</v>
      </c>
      <c r="AT156" s="218" t="s">
        <v>313</v>
      </c>
      <c r="AU156" s="218" t="s">
        <v>82</v>
      </c>
      <c r="AY156" s="14" t="s">
        <v>197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4" t="s">
        <v>82</v>
      </c>
      <c r="BK156" s="219">
        <f>ROUND(I156*H156,1)</f>
        <v>0</v>
      </c>
      <c r="BL156" s="14" t="s">
        <v>445</v>
      </c>
      <c r="BM156" s="218" t="s">
        <v>1175</v>
      </c>
    </row>
    <row r="157" spans="1:65" s="12" customFormat="1" ht="25.9" customHeight="1">
      <c r="B157" s="190"/>
      <c r="C157" s="191"/>
      <c r="D157" s="192" t="s">
        <v>74</v>
      </c>
      <c r="E157" s="193" t="s">
        <v>1176</v>
      </c>
      <c r="F157" s="193" t="s">
        <v>1177</v>
      </c>
      <c r="G157" s="191"/>
      <c r="H157" s="191"/>
      <c r="I157" s="194"/>
      <c r="J157" s="195">
        <f>BK157</f>
        <v>0</v>
      </c>
      <c r="K157" s="191"/>
      <c r="L157" s="196"/>
      <c r="M157" s="197"/>
      <c r="N157" s="198"/>
      <c r="O157" s="198"/>
      <c r="P157" s="199">
        <f>SUM(P158:P168)</f>
        <v>0</v>
      </c>
      <c r="Q157" s="198"/>
      <c r="R157" s="199">
        <f>SUM(R158:R168)</f>
        <v>0</v>
      </c>
      <c r="S157" s="198"/>
      <c r="T157" s="200">
        <f>SUM(T158:T168)</f>
        <v>0</v>
      </c>
      <c r="AR157" s="201" t="s">
        <v>92</v>
      </c>
      <c r="AT157" s="202" t="s">
        <v>74</v>
      </c>
      <c r="AU157" s="202" t="s">
        <v>75</v>
      </c>
      <c r="AY157" s="201" t="s">
        <v>197</v>
      </c>
      <c r="BK157" s="203">
        <f>SUM(BK158:BK168)</f>
        <v>0</v>
      </c>
    </row>
    <row r="158" spans="1:65" s="2" customFormat="1" ht="16.5" customHeight="1">
      <c r="A158" s="31"/>
      <c r="B158" s="32"/>
      <c r="C158" s="206" t="s">
        <v>284</v>
      </c>
      <c r="D158" s="206" t="s">
        <v>199</v>
      </c>
      <c r="E158" s="207" t="s">
        <v>1178</v>
      </c>
      <c r="F158" s="208" t="s">
        <v>1179</v>
      </c>
      <c r="G158" s="209" t="s">
        <v>525</v>
      </c>
      <c r="H158" s="210">
        <v>1</v>
      </c>
      <c r="I158" s="211"/>
      <c r="J158" s="212">
        <f t="shared" ref="J158:J168" si="10">ROUND(I158*H158,1)</f>
        <v>0</v>
      </c>
      <c r="K158" s="213"/>
      <c r="L158" s="36"/>
      <c r="M158" s="214" t="s">
        <v>1</v>
      </c>
      <c r="N158" s="215" t="s">
        <v>40</v>
      </c>
      <c r="O158" s="68"/>
      <c r="P158" s="216">
        <f t="shared" ref="P158:P168" si="11">O158*H158</f>
        <v>0</v>
      </c>
      <c r="Q158" s="216">
        <v>0</v>
      </c>
      <c r="R158" s="216">
        <f t="shared" ref="R158:R168" si="12">Q158*H158</f>
        <v>0</v>
      </c>
      <c r="S158" s="216">
        <v>0</v>
      </c>
      <c r="T158" s="217">
        <f t="shared" ref="T158:T168" si="13"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8" t="s">
        <v>445</v>
      </c>
      <c r="AT158" s="218" t="s">
        <v>199</v>
      </c>
      <c r="AU158" s="218" t="s">
        <v>82</v>
      </c>
      <c r="AY158" s="14" t="s">
        <v>197</v>
      </c>
      <c r="BE158" s="219">
        <f t="shared" ref="BE158:BE168" si="14">IF(N158="základní",J158,0)</f>
        <v>0</v>
      </c>
      <c r="BF158" s="219">
        <f t="shared" ref="BF158:BF168" si="15">IF(N158="snížená",J158,0)</f>
        <v>0</v>
      </c>
      <c r="BG158" s="219">
        <f t="shared" ref="BG158:BG168" si="16">IF(N158="zákl. přenesená",J158,0)</f>
        <v>0</v>
      </c>
      <c r="BH158" s="219">
        <f t="shared" ref="BH158:BH168" si="17">IF(N158="sníž. přenesená",J158,0)</f>
        <v>0</v>
      </c>
      <c r="BI158" s="219">
        <f t="shared" ref="BI158:BI168" si="18">IF(N158="nulová",J158,0)</f>
        <v>0</v>
      </c>
      <c r="BJ158" s="14" t="s">
        <v>82</v>
      </c>
      <c r="BK158" s="219">
        <f t="shared" ref="BK158:BK168" si="19">ROUND(I158*H158,1)</f>
        <v>0</v>
      </c>
      <c r="BL158" s="14" t="s">
        <v>445</v>
      </c>
      <c r="BM158" s="218" t="s">
        <v>1180</v>
      </c>
    </row>
    <row r="159" spans="1:65" s="2" customFormat="1" ht="33" customHeight="1">
      <c r="A159" s="31"/>
      <c r="B159" s="32"/>
      <c r="C159" s="220" t="s">
        <v>288</v>
      </c>
      <c r="D159" s="220" t="s">
        <v>313</v>
      </c>
      <c r="E159" s="221" t="s">
        <v>300</v>
      </c>
      <c r="F159" s="222" t="s">
        <v>1181</v>
      </c>
      <c r="G159" s="223" t="s">
        <v>349</v>
      </c>
      <c r="H159" s="224">
        <v>9</v>
      </c>
      <c r="I159" s="225"/>
      <c r="J159" s="226">
        <f t="shared" si="10"/>
        <v>0</v>
      </c>
      <c r="K159" s="227"/>
      <c r="L159" s="228"/>
      <c r="M159" s="229" t="s">
        <v>1</v>
      </c>
      <c r="N159" s="230" t="s">
        <v>40</v>
      </c>
      <c r="O159" s="68"/>
      <c r="P159" s="216">
        <f t="shared" si="11"/>
        <v>0</v>
      </c>
      <c r="Q159" s="216">
        <v>0</v>
      </c>
      <c r="R159" s="216">
        <f t="shared" si="12"/>
        <v>0</v>
      </c>
      <c r="S159" s="216">
        <v>0</v>
      </c>
      <c r="T159" s="217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8" t="s">
        <v>1134</v>
      </c>
      <c r="AT159" s="218" t="s">
        <v>313</v>
      </c>
      <c r="AU159" s="218" t="s">
        <v>82</v>
      </c>
      <c r="AY159" s="14" t="s">
        <v>197</v>
      </c>
      <c r="BE159" s="219">
        <f t="shared" si="14"/>
        <v>0</v>
      </c>
      <c r="BF159" s="219">
        <f t="shared" si="15"/>
        <v>0</v>
      </c>
      <c r="BG159" s="219">
        <f t="shared" si="16"/>
        <v>0</v>
      </c>
      <c r="BH159" s="219">
        <f t="shared" si="17"/>
        <v>0</v>
      </c>
      <c r="BI159" s="219">
        <f t="shared" si="18"/>
        <v>0</v>
      </c>
      <c r="BJ159" s="14" t="s">
        <v>82</v>
      </c>
      <c r="BK159" s="219">
        <f t="shared" si="19"/>
        <v>0</v>
      </c>
      <c r="BL159" s="14" t="s">
        <v>445</v>
      </c>
      <c r="BM159" s="218" t="s">
        <v>1182</v>
      </c>
    </row>
    <row r="160" spans="1:65" s="2" customFormat="1" ht="33" customHeight="1">
      <c r="A160" s="31"/>
      <c r="B160" s="32"/>
      <c r="C160" s="220" t="s">
        <v>292</v>
      </c>
      <c r="D160" s="220" t="s">
        <v>313</v>
      </c>
      <c r="E160" s="221" t="s">
        <v>304</v>
      </c>
      <c r="F160" s="222" t="s">
        <v>1183</v>
      </c>
      <c r="G160" s="223" t="s">
        <v>349</v>
      </c>
      <c r="H160" s="224">
        <v>16</v>
      </c>
      <c r="I160" s="225"/>
      <c r="J160" s="226">
        <f t="shared" si="10"/>
        <v>0</v>
      </c>
      <c r="K160" s="227"/>
      <c r="L160" s="228"/>
      <c r="M160" s="229" t="s">
        <v>1</v>
      </c>
      <c r="N160" s="230" t="s">
        <v>40</v>
      </c>
      <c r="O160" s="68"/>
      <c r="P160" s="216">
        <f t="shared" si="11"/>
        <v>0</v>
      </c>
      <c r="Q160" s="216">
        <v>0</v>
      </c>
      <c r="R160" s="216">
        <f t="shared" si="12"/>
        <v>0</v>
      </c>
      <c r="S160" s="216">
        <v>0</v>
      </c>
      <c r="T160" s="217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8" t="s">
        <v>1134</v>
      </c>
      <c r="AT160" s="218" t="s">
        <v>313</v>
      </c>
      <c r="AU160" s="218" t="s">
        <v>82</v>
      </c>
      <c r="AY160" s="14" t="s">
        <v>197</v>
      </c>
      <c r="BE160" s="219">
        <f t="shared" si="14"/>
        <v>0</v>
      </c>
      <c r="BF160" s="219">
        <f t="shared" si="15"/>
        <v>0</v>
      </c>
      <c r="BG160" s="219">
        <f t="shared" si="16"/>
        <v>0</v>
      </c>
      <c r="BH160" s="219">
        <f t="shared" si="17"/>
        <v>0</v>
      </c>
      <c r="BI160" s="219">
        <f t="shared" si="18"/>
        <v>0</v>
      </c>
      <c r="BJ160" s="14" t="s">
        <v>82</v>
      </c>
      <c r="BK160" s="219">
        <f t="shared" si="19"/>
        <v>0</v>
      </c>
      <c r="BL160" s="14" t="s">
        <v>445</v>
      </c>
      <c r="BM160" s="218" t="s">
        <v>1184</v>
      </c>
    </row>
    <row r="161" spans="1:65" s="2" customFormat="1" ht="33" customHeight="1">
      <c r="A161" s="31"/>
      <c r="B161" s="32"/>
      <c r="C161" s="220" t="s">
        <v>296</v>
      </c>
      <c r="D161" s="220" t="s">
        <v>313</v>
      </c>
      <c r="E161" s="221" t="s">
        <v>308</v>
      </c>
      <c r="F161" s="222" t="s">
        <v>1185</v>
      </c>
      <c r="G161" s="223" t="s">
        <v>349</v>
      </c>
      <c r="H161" s="224">
        <v>6</v>
      </c>
      <c r="I161" s="225"/>
      <c r="J161" s="226">
        <f t="shared" si="10"/>
        <v>0</v>
      </c>
      <c r="K161" s="227"/>
      <c r="L161" s="228"/>
      <c r="M161" s="229" t="s">
        <v>1</v>
      </c>
      <c r="N161" s="230" t="s">
        <v>40</v>
      </c>
      <c r="O161" s="68"/>
      <c r="P161" s="216">
        <f t="shared" si="11"/>
        <v>0</v>
      </c>
      <c r="Q161" s="216">
        <v>0</v>
      </c>
      <c r="R161" s="216">
        <f t="shared" si="12"/>
        <v>0</v>
      </c>
      <c r="S161" s="216">
        <v>0</v>
      </c>
      <c r="T161" s="217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8" t="s">
        <v>1134</v>
      </c>
      <c r="AT161" s="218" t="s">
        <v>313</v>
      </c>
      <c r="AU161" s="218" t="s">
        <v>82</v>
      </c>
      <c r="AY161" s="14" t="s">
        <v>197</v>
      </c>
      <c r="BE161" s="219">
        <f t="shared" si="14"/>
        <v>0</v>
      </c>
      <c r="BF161" s="219">
        <f t="shared" si="15"/>
        <v>0</v>
      </c>
      <c r="BG161" s="219">
        <f t="shared" si="16"/>
        <v>0</v>
      </c>
      <c r="BH161" s="219">
        <f t="shared" si="17"/>
        <v>0</v>
      </c>
      <c r="BI161" s="219">
        <f t="shared" si="18"/>
        <v>0</v>
      </c>
      <c r="BJ161" s="14" t="s">
        <v>82</v>
      </c>
      <c r="BK161" s="219">
        <f t="shared" si="19"/>
        <v>0</v>
      </c>
      <c r="BL161" s="14" t="s">
        <v>445</v>
      </c>
      <c r="BM161" s="218" t="s">
        <v>1186</v>
      </c>
    </row>
    <row r="162" spans="1:65" s="2" customFormat="1" ht="33" customHeight="1">
      <c r="A162" s="31"/>
      <c r="B162" s="32"/>
      <c r="C162" s="220" t="s">
        <v>300</v>
      </c>
      <c r="D162" s="220" t="s">
        <v>313</v>
      </c>
      <c r="E162" s="221" t="s">
        <v>312</v>
      </c>
      <c r="F162" s="222" t="s">
        <v>1187</v>
      </c>
      <c r="G162" s="223" t="s">
        <v>349</v>
      </c>
      <c r="H162" s="224">
        <v>5</v>
      </c>
      <c r="I162" s="225"/>
      <c r="J162" s="226">
        <f t="shared" si="10"/>
        <v>0</v>
      </c>
      <c r="K162" s="227"/>
      <c r="L162" s="228"/>
      <c r="M162" s="229" t="s">
        <v>1</v>
      </c>
      <c r="N162" s="230" t="s">
        <v>40</v>
      </c>
      <c r="O162" s="68"/>
      <c r="P162" s="216">
        <f t="shared" si="11"/>
        <v>0</v>
      </c>
      <c r="Q162" s="216">
        <v>0</v>
      </c>
      <c r="R162" s="216">
        <f t="shared" si="12"/>
        <v>0</v>
      </c>
      <c r="S162" s="216">
        <v>0</v>
      </c>
      <c r="T162" s="217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8" t="s">
        <v>1134</v>
      </c>
      <c r="AT162" s="218" t="s">
        <v>313</v>
      </c>
      <c r="AU162" s="218" t="s">
        <v>82</v>
      </c>
      <c r="AY162" s="14" t="s">
        <v>197</v>
      </c>
      <c r="BE162" s="219">
        <f t="shared" si="14"/>
        <v>0</v>
      </c>
      <c r="BF162" s="219">
        <f t="shared" si="15"/>
        <v>0</v>
      </c>
      <c r="BG162" s="219">
        <f t="shared" si="16"/>
        <v>0</v>
      </c>
      <c r="BH162" s="219">
        <f t="shared" si="17"/>
        <v>0</v>
      </c>
      <c r="BI162" s="219">
        <f t="shared" si="18"/>
        <v>0</v>
      </c>
      <c r="BJ162" s="14" t="s">
        <v>82</v>
      </c>
      <c r="BK162" s="219">
        <f t="shared" si="19"/>
        <v>0</v>
      </c>
      <c r="BL162" s="14" t="s">
        <v>445</v>
      </c>
      <c r="BM162" s="218" t="s">
        <v>1188</v>
      </c>
    </row>
    <row r="163" spans="1:65" s="2" customFormat="1" ht="16.5" customHeight="1">
      <c r="A163" s="31"/>
      <c r="B163" s="32"/>
      <c r="C163" s="220" t="s">
        <v>304</v>
      </c>
      <c r="D163" s="220" t="s">
        <v>313</v>
      </c>
      <c r="E163" s="221" t="s">
        <v>317</v>
      </c>
      <c r="F163" s="222" t="s">
        <v>1189</v>
      </c>
      <c r="G163" s="223" t="s">
        <v>349</v>
      </c>
      <c r="H163" s="224">
        <v>36</v>
      </c>
      <c r="I163" s="225"/>
      <c r="J163" s="226">
        <f t="shared" si="10"/>
        <v>0</v>
      </c>
      <c r="K163" s="227"/>
      <c r="L163" s="228"/>
      <c r="M163" s="229" t="s">
        <v>1</v>
      </c>
      <c r="N163" s="230" t="s">
        <v>40</v>
      </c>
      <c r="O163" s="68"/>
      <c r="P163" s="216">
        <f t="shared" si="11"/>
        <v>0</v>
      </c>
      <c r="Q163" s="216">
        <v>0</v>
      </c>
      <c r="R163" s="216">
        <f t="shared" si="12"/>
        <v>0</v>
      </c>
      <c r="S163" s="216">
        <v>0</v>
      </c>
      <c r="T163" s="217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8" t="s">
        <v>1134</v>
      </c>
      <c r="AT163" s="218" t="s">
        <v>313</v>
      </c>
      <c r="AU163" s="218" t="s">
        <v>82</v>
      </c>
      <c r="AY163" s="14" t="s">
        <v>197</v>
      </c>
      <c r="BE163" s="219">
        <f t="shared" si="14"/>
        <v>0</v>
      </c>
      <c r="BF163" s="219">
        <f t="shared" si="15"/>
        <v>0</v>
      </c>
      <c r="BG163" s="219">
        <f t="shared" si="16"/>
        <v>0</v>
      </c>
      <c r="BH163" s="219">
        <f t="shared" si="17"/>
        <v>0</v>
      </c>
      <c r="BI163" s="219">
        <f t="shared" si="18"/>
        <v>0</v>
      </c>
      <c r="BJ163" s="14" t="s">
        <v>82</v>
      </c>
      <c r="BK163" s="219">
        <f t="shared" si="19"/>
        <v>0</v>
      </c>
      <c r="BL163" s="14" t="s">
        <v>445</v>
      </c>
      <c r="BM163" s="218" t="s">
        <v>1190</v>
      </c>
    </row>
    <row r="164" spans="1:65" s="2" customFormat="1" ht="33" customHeight="1">
      <c r="A164" s="31"/>
      <c r="B164" s="32"/>
      <c r="C164" s="220" t="s">
        <v>308</v>
      </c>
      <c r="D164" s="220" t="s">
        <v>313</v>
      </c>
      <c r="E164" s="221" t="s">
        <v>321</v>
      </c>
      <c r="F164" s="222" t="s">
        <v>1191</v>
      </c>
      <c r="G164" s="223" t="s">
        <v>349</v>
      </c>
      <c r="H164" s="224">
        <v>20</v>
      </c>
      <c r="I164" s="225"/>
      <c r="J164" s="226">
        <f t="shared" si="10"/>
        <v>0</v>
      </c>
      <c r="K164" s="227"/>
      <c r="L164" s="228"/>
      <c r="M164" s="229" t="s">
        <v>1</v>
      </c>
      <c r="N164" s="230" t="s">
        <v>40</v>
      </c>
      <c r="O164" s="68"/>
      <c r="P164" s="216">
        <f t="shared" si="11"/>
        <v>0</v>
      </c>
      <c r="Q164" s="216">
        <v>0</v>
      </c>
      <c r="R164" s="216">
        <f t="shared" si="12"/>
        <v>0</v>
      </c>
      <c r="S164" s="216">
        <v>0</v>
      </c>
      <c r="T164" s="217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8" t="s">
        <v>1134</v>
      </c>
      <c r="AT164" s="218" t="s">
        <v>313</v>
      </c>
      <c r="AU164" s="218" t="s">
        <v>82</v>
      </c>
      <c r="AY164" s="14" t="s">
        <v>197</v>
      </c>
      <c r="BE164" s="219">
        <f t="shared" si="14"/>
        <v>0</v>
      </c>
      <c r="BF164" s="219">
        <f t="shared" si="15"/>
        <v>0</v>
      </c>
      <c r="BG164" s="219">
        <f t="shared" si="16"/>
        <v>0</v>
      </c>
      <c r="BH164" s="219">
        <f t="shared" si="17"/>
        <v>0</v>
      </c>
      <c r="BI164" s="219">
        <f t="shared" si="18"/>
        <v>0</v>
      </c>
      <c r="BJ164" s="14" t="s">
        <v>82</v>
      </c>
      <c r="BK164" s="219">
        <f t="shared" si="19"/>
        <v>0</v>
      </c>
      <c r="BL164" s="14" t="s">
        <v>445</v>
      </c>
      <c r="BM164" s="218" t="s">
        <v>1192</v>
      </c>
    </row>
    <row r="165" spans="1:65" s="2" customFormat="1" ht="33" customHeight="1">
      <c r="A165" s="31"/>
      <c r="B165" s="32"/>
      <c r="C165" s="220" t="s">
        <v>312</v>
      </c>
      <c r="D165" s="220" t="s">
        <v>313</v>
      </c>
      <c r="E165" s="221" t="s">
        <v>325</v>
      </c>
      <c r="F165" s="222" t="s">
        <v>1193</v>
      </c>
      <c r="G165" s="223" t="s">
        <v>349</v>
      </c>
      <c r="H165" s="224">
        <v>16</v>
      </c>
      <c r="I165" s="225"/>
      <c r="J165" s="226">
        <f t="shared" si="10"/>
        <v>0</v>
      </c>
      <c r="K165" s="227"/>
      <c r="L165" s="228"/>
      <c r="M165" s="229" t="s">
        <v>1</v>
      </c>
      <c r="N165" s="230" t="s">
        <v>40</v>
      </c>
      <c r="O165" s="68"/>
      <c r="P165" s="216">
        <f t="shared" si="11"/>
        <v>0</v>
      </c>
      <c r="Q165" s="216">
        <v>0</v>
      </c>
      <c r="R165" s="216">
        <f t="shared" si="12"/>
        <v>0</v>
      </c>
      <c r="S165" s="216">
        <v>0</v>
      </c>
      <c r="T165" s="217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8" t="s">
        <v>1134</v>
      </c>
      <c r="AT165" s="218" t="s">
        <v>313</v>
      </c>
      <c r="AU165" s="218" t="s">
        <v>82</v>
      </c>
      <c r="AY165" s="14" t="s">
        <v>197</v>
      </c>
      <c r="BE165" s="219">
        <f t="shared" si="14"/>
        <v>0</v>
      </c>
      <c r="BF165" s="219">
        <f t="shared" si="15"/>
        <v>0</v>
      </c>
      <c r="BG165" s="219">
        <f t="shared" si="16"/>
        <v>0</v>
      </c>
      <c r="BH165" s="219">
        <f t="shared" si="17"/>
        <v>0</v>
      </c>
      <c r="BI165" s="219">
        <f t="shared" si="18"/>
        <v>0</v>
      </c>
      <c r="BJ165" s="14" t="s">
        <v>82</v>
      </c>
      <c r="BK165" s="219">
        <f t="shared" si="19"/>
        <v>0</v>
      </c>
      <c r="BL165" s="14" t="s">
        <v>445</v>
      </c>
      <c r="BM165" s="218" t="s">
        <v>1194</v>
      </c>
    </row>
    <row r="166" spans="1:65" s="2" customFormat="1" ht="21.75" customHeight="1">
      <c r="A166" s="31"/>
      <c r="B166" s="32"/>
      <c r="C166" s="220" t="s">
        <v>317</v>
      </c>
      <c r="D166" s="220" t="s">
        <v>313</v>
      </c>
      <c r="E166" s="221" t="s">
        <v>329</v>
      </c>
      <c r="F166" s="222" t="s">
        <v>1195</v>
      </c>
      <c r="G166" s="223" t="s">
        <v>349</v>
      </c>
      <c r="H166" s="224">
        <v>72</v>
      </c>
      <c r="I166" s="225"/>
      <c r="J166" s="226">
        <f t="shared" si="10"/>
        <v>0</v>
      </c>
      <c r="K166" s="227"/>
      <c r="L166" s="228"/>
      <c r="M166" s="229" t="s">
        <v>1</v>
      </c>
      <c r="N166" s="230" t="s">
        <v>40</v>
      </c>
      <c r="O166" s="68"/>
      <c r="P166" s="216">
        <f t="shared" si="11"/>
        <v>0</v>
      </c>
      <c r="Q166" s="216">
        <v>0</v>
      </c>
      <c r="R166" s="216">
        <f t="shared" si="12"/>
        <v>0</v>
      </c>
      <c r="S166" s="216">
        <v>0</v>
      </c>
      <c r="T166" s="217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8" t="s">
        <v>1134</v>
      </c>
      <c r="AT166" s="218" t="s">
        <v>313</v>
      </c>
      <c r="AU166" s="218" t="s">
        <v>82</v>
      </c>
      <c r="AY166" s="14" t="s">
        <v>197</v>
      </c>
      <c r="BE166" s="219">
        <f t="shared" si="14"/>
        <v>0</v>
      </c>
      <c r="BF166" s="219">
        <f t="shared" si="15"/>
        <v>0</v>
      </c>
      <c r="BG166" s="219">
        <f t="shared" si="16"/>
        <v>0</v>
      </c>
      <c r="BH166" s="219">
        <f t="shared" si="17"/>
        <v>0</v>
      </c>
      <c r="BI166" s="219">
        <f t="shared" si="18"/>
        <v>0</v>
      </c>
      <c r="BJ166" s="14" t="s">
        <v>82</v>
      </c>
      <c r="BK166" s="219">
        <f t="shared" si="19"/>
        <v>0</v>
      </c>
      <c r="BL166" s="14" t="s">
        <v>445</v>
      </c>
      <c r="BM166" s="218" t="s">
        <v>1196</v>
      </c>
    </row>
    <row r="167" spans="1:65" s="2" customFormat="1" ht="21.75" customHeight="1">
      <c r="A167" s="31"/>
      <c r="B167" s="32"/>
      <c r="C167" s="220" t="s">
        <v>321</v>
      </c>
      <c r="D167" s="220" t="s">
        <v>313</v>
      </c>
      <c r="E167" s="221" t="s">
        <v>333</v>
      </c>
      <c r="F167" s="222" t="s">
        <v>1197</v>
      </c>
      <c r="G167" s="223" t="s">
        <v>349</v>
      </c>
      <c r="H167" s="224">
        <v>40</v>
      </c>
      <c r="I167" s="225"/>
      <c r="J167" s="226">
        <f t="shared" si="10"/>
        <v>0</v>
      </c>
      <c r="K167" s="227"/>
      <c r="L167" s="228"/>
      <c r="M167" s="229" t="s">
        <v>1</v>
      </c>
      <c r="N167" s="230" t="s">
        <v>40</v>
      </c>
      <c r="O167" s="68"/>
      <c r="P167" s="216">
        <f t="shared" si="11"/>
        <v>0</v>
      </c>
      <c r="Q167" s="216">
        <v>0</v>
      </c>
      <c r="R167" s="216">
        <f t="shared" si="12"/>
        <v>0</v>
      </c>
      <c r="S167" s="216">
        <v>0</v>
      </c>
      <c r="T167" s="217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8" t="s">
        <v>1134</v>
      </c>
      <c r="AT167" s="218" t="s">
        <v>313</v>
      </c>
      <c r="AU167" s="218" t="s">
        <v>82</v>
      </c>
      <c r="AY167" s="14" t="s">
        <v>197</v>
      </c>
      <c r="BE167" s="219">
        <f t="shared" si="14"/>
        <v>0</v>
      </c>
      <c r="BF167" s="219">
        <f t="shared" si="15"/>
        <v>0</v>
      </c>
      <c r="BG167" s="219">
        <f t="shared" si="16"/>
        <v>0</v>
      </c>
      <c r="BH167" s="219">
        <f t="shared" si="17"/>
        <v>0</v>
      </c>
      <c r="BI167" s="219">
        <f t="shared" si="18"/>
        <v>0</v>
      </c>
      <c r="BJ167" s="14" t="s">
        <v>82</v>
      </c>
      <c r="BK167" s="219">
        <f t="shared" si="19"/>
        <v>0</v>
      </c>
      <c r="BL167" s="14" t="s">
        <v>445</v>
      </c>
      <c r="BM167" s="218" t="s">
        <v>1198</v>
      </c>
    </row>
    <row r="168" spans="1:65" s="2" customFormat="1" ht="16.5" customHeight="1">
      <c r="A168" s="31"/>
      <c r="B168" s="32"/>
      <c r="C168" s="220" t="s">
        <v>325</v>
      </c>
      <c r="D168" s="220" t="s">
        <v>313</v>
      </c>
      <c r="E168" s="221" t="s">
        <v>337</v>
      </c>
      <c r="F168" s="222" t="s">
        <v>1199</v>
      </c>
      <c r="G168" s="223" t="s">
        <v>349</v>
      </c>
      <c r="H168" s="224">
        <v>1</v>
      </c>
      <c r="I168" s="225"/>
      <c r="J168" s="226">
        <f t="shared" si="10"/>
        <v>0</v>
      </c>
      <c r="K168" s="227"/>
      <c r="L168" s="228"/>
      <c r="M168" s="229" t="s">
        <v>1</v>
      </c>
      <c r="N168" s="230" t="s">
        <v>40</v>
      </c>
      <c r="O168" s="68"/>
      <c r="P168" s="216">
        <f t="shared" si="11"/>
        <v>0</v>
      </c>
      <c r="Q168" s="216">
        <v>0</v>
      </c>
      <c r="R168" s="216">
        <f t="shared" si="12"/>
        <v>0</v>
      </c>
      <c r="S168" s="216">
        <v>0</v>
      </c>
      <c r="T168" s="217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8" t="s">
        <v>1134</v>
      </c>
      <c r="AT168" s="218" t="s">
        <v>313</v>
      </c>
      <c r="AU168" s="218" t="s">
        <v>82</v>
      </c>
      <c r="AY168" s="14" t="s">
        <v>197</v>
      </c>
      <c r="BE168" s="219">
        <f t="shared" si="14"/>
        <v>0</v>
      </c>
      <c r="BF168" s="219">
        <f t="shared" si="15"/>
        <v>0</v>
      </c>
      <c r="BG168" s="219">
        <f t="shared" si="16"/>
        <v>0</v>
      </c>
      <c r="BH168" s="219">
        <f t="shared" si="17"/>
        <v>0</v>
      </c>
      <c r="BI168" s="219">
        <f t="shared" si="18"/>
        <v>0</v>
      </c>
      <c r="BJ168" s="14" t="s">
        <v>82</v>
      </c>
      <c r="BK168" s="219">
        <f t="shared" si="19"/>
        <v>0</v>
      </c>
      <c r="BL168" s="14" t="s">
        <v>445</v>
      </c>
      <c r="BM168" s="218" t="s">
        <v>1200</v>
      </c>
    </row>
    <row r="169" spans="1:65" s="12" customFormat="1" ht="25.9" customHeight="1">
      <c r="B169" s="190"/>
      <c r="C169" s="191"/>
      <c r="D169" s="192" t="s">
        <v>74</v>
      </c>
      <c r="E169" s="193" t="s">
        <v>1201</v>
      </c>
      <c r="F169" s="193" t="s">
        <v>1202</v>
      </c>
      <c r="G169" s="191"/>
      <c r="H169" s="191"/>
      <c r="I169" s="194"/>
      <c r="J169" s="195">
        <f>BK169</f>
        <v>0</v>
      </c>
      <c r="K169" s="191"/>
      <c r="L169" s="196"/>
      <c r="M169" s="197"/>
      <c r="N169" s="198"/>
      <c r="O169" s="198"/>
      <c r="P169" s="199">
        <f>SUM(P170:P177)</f>
        <v>0</v>
      </c>
      <c r="Q169" s="198"/>
      <c r="R169" s="199">
        <f>SUM(R170:R177)</f>
        <v>0</v>
      </c>
      <c r="S169" s="198"/>
      <c r="T169" s="200">
        <f>SUM(T170:T177)</f>
        <v>0</v>
      </c>
      <c r="AR169" s="201" t="s">
        <v>92</v>
      </c>
      <c r="AT169" s="202" t="s">
        <v>74</v>
      </c>
      <c r="AU169" s="202" t="s">
        <v>75</v>
      </c>
      <c r="AY169" s="201" t="s">
        <v>197</v>
      </c>
      <c r="BK169" s="203">
        <f>SUM(BK170:BK177)</f>
        <v>0</v>
      </c>
    </row>
    <row r="170" spans="1:65" s="2" customFormat="1" ht="16.5" customHeight="1">
      <c r="A170" s="31"/>
      <c r="B170" s="32"/>
      <c r="C170" s="206" t="s">
        <v>329</v>
      </c>
      <c r="D170" s="206" t="s">
        <v>199</v>
      </c>
      <c r="E170" s="207" t="s">
        <v>1203</v>
      </c>
      <c r="F170" s="208" t="s">
        <v>1204</v>
      </c>
      <c r="G170" s="209" t="s">
        <v>525</v>
      </c>
      <c r="H170" s="210">
        <v>1</v>
      </c>
      <c r="I170" s="211"/>
      <c r="J170" s="212">
        <f t="shared" ref="J170:J177" si="20">ROUND(I170*H170,1)</f>
        <v>0</v>
      </c>
      <c r="K170" s="213"/>
      <c r="L170" s="36"/>
      <c r="M170" s="214" t="s">
        <v>1</v>
      </c>
      <c r="N170" s="215" t="s">
        <v>40</v>
      </c>
      <c r="O170" s="68"/>
      <c r="P170" s="216">
        <f t="shared" ref="P170:P177" si="21">O170*H170</f>
        <v>0</v>
      </c>
      <c r="Q170" s="216">
        <v>0</v>
      </c>
      <c r="R170" s="216">
        <f t="shared" ref="R170:R177" si="22">Q170*H170</f>
        <v>0</v>
      </c>
      <c r="S170" s="216">
        <v>0</v>
      </c>
      <c r="T170" s="217">
        <f t="shared" ref="T170:T177" si="23"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8" t="s">
        <v>445</v>
      </c>
      <c r="AT170" s="218" t="s">
        <v>199</v>
      </c>
      <c r="AU170" s="218" t="s">
        <v>82</v>
      </c>
      <c r="AY170" s="14" t="s">
        <v>197</v>
      </c>
      <c r="BE170" s="219">
        <f t="shared" ref="BE170:BE177" si="24">IF(N170="základní",J170,0)</f>
        <v>0</v>
      </c>
      <c r="BF170" s="219">
        <f t="shared" ref="BF170:BF177" si="25">IF(N170="snížená",J170,0)</f>
        <v>0</v>
      </c>
      <c r="BG170" s="219">
        <f t="shared" ref="BG170:BG177" si="26">IF(N170="zákl. přenesená",J170,0)</f>
        <v>0</v>
      </c>
      <c r="BH170" s="219">
        <f t="shared" ref="BH170:BH177" si="27">IF(N170="sníž. přenesená",J170,0)</f>
        <v>0</v>
      </c>
      <c r="BI170" s="219">
        <f t="shared" ref="BI170:BI177" si="28">IF(N170="nulová",J170,0)</f>
        <v>0</v>
      </c>
      <c r="BJ170" s="14" t="s">
        <v>82</v>
      </c>
      <c r="BK170" s="219">
        <f t="shared" ref="BK170:BK177" si="29">ROUND(I170*H170,1)</f>
        <v>0</v>
      </c>
      <c r="BL170" s="14" t="s">
        <v>445</v>
      </c>
      <c r="BM170" s="218" t="s">
        <v>1205</v>
      </c>
    </row>
    <row r="171" spans="1:65" s="2" customFormat="1" ht="16.5" customHeight="1">
      <c r="A171" s="31"/>
      <c r="B171" s="32"/>
      <c r="C171" s="220" t="s">
        <v>333</v>
      </c>
      <c r="D171" s="220" t="s">
        <v>313</v>
      </c>
      <c r="E171" s="221" t="s">
        <v>346</v>
      </c>
      <c r="F171" s="222" t="s">
        <v>1150</v>
      </c>
      <c r="G171" s="223" t="s">
        <v>340</v>
      </c>
      <c r="H171" s="224">
        <v>288</v>
      </c>
      <c r="I171" s="225"/>
      <c r="J171" s="226">
        <f t="shared" si="20"/>
        <v>0</v>
      </c>
      <c r="K171" s="227"/>
      <c r="L171" s="228"/>
      <c r="M171" s="229" t="s">
        <v>1</v>
      </c>
      <c r="N171" s="230" t="s">
        <v>40</v>
      </c>
      <c r="O171" s="68"/>
      <c r="P171" s="216">
        <f t="shared" si="21"/>
        <v>0</v>
      </c>
      <c r="Q171" s="216">
        <v>0</v>
      </c>
      <c r="R171" s="216">
        <f t="shared" si="22"/>
        <v>0</v>
      </c>
      <c r="S171" s="216">
        <v>0</v>
      </c>
      <c r="T171" s="217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8" t="s">
        <v>1134</v>
      </c>
      <c r="AT171" s="218" t="s">
        <v>313</v>
      </c>
      <c r="AU171" s="218" t="s">
        <v>82</v>
      </c>
      <c r="AY171" s="14" t="s">
        <v>197</v>
      </c>
      <c r="BE171" s="219">
        <f t="shared" si="24"/>
        <v>0</v>
      </c>
      <c r="BF171" s="219">
        <f t="shared" si="25"/>
        <v>0</v>
      </c>
      <c r="BG171" s="219">
        <f t="shared" si="26"/>
        <v>0</v>
      </c>
      <c r="BH171" s="219">
        <f t="shared" si="27"/>
        <v>0</v>
      </c>
      <c r="BI171" s="219">
        <f t="shared" si="28"/>
        <v>0</v>
      </c>
      <c r="BJ171" s="14" t="s">
        <v>82</v>
      </c>
      <c r="BK171" s="219">
        <f t="shared" si="29"/>
        <v>0</v>
      </c>
      <c r="BL171" s="14" t="s">
        <v>445</v>
      </c>
      <c r="BM171" s="218" t="s">
        <v>1206</v>
      </c>
    </row>
    <row r="172" spans="1:65" s="2" customFormat="1" ht="16.5" customHeight="1">
      <c r="A172" s="31"/>
      <c r="B172" s="32"/>
      <c r="C172" s="220" t="s">
        <v>337</v>
      </c>
      <c r="D172" s="220" t="s">
        <v>313</v>
      </c>
      <c r="E172" s="221" t="s">
        <v>351</v>
      </c>
      <c r="F172" s="222" t="s">
        <v>1207</v>
      </c>
      <c r="G172" s="223" t="s">
        <v>349</v>
      </c>
      <c r="H172" s="224">
        <v>142</v>
      </c>
      <c r="I172" s="225"/>
      <c r="J172" s="226">
        <f t="shared" si="20"/>
        <v>0</v>
      </c>
      <c r="K172" s="227"/>
      <c r="L172" s="228"/>
      <c r="M172" s="229" t="s">
        <v>1</v>
      </c>
      <c r="N172" s="230" t="s">
        <v>40</v>
      </c>
      <c r="O172" s="68"/>
      <c r="P172" s="216">
        <f t="shared" si="21"/>
        <v>0</v>
      </c>
      <c r="Q172" s="216">
        <v>0</v>
      </c>
      <c r="R172" s="216">
        <f t="shared" si="22"/>
        <v>0</v>
      </c>
      <c r="S172" s="216">
        <v>0</v>
      </c>
      <c r="T172" s="217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8" t="s">
        <v>1134</v>
      </c>
      <c r="AT172" s="218" t="s">
        <v>313</v>
      </c>
      <c r="AU172" s="218" t="s">
        <v>82</v>
      </c>
      <c r="AY172" s="14" t="s">
        <v>197</v>
      </c>
      <c r="BE172" s="219">
        <f t="shared" si="24"/>
        <v>0</v>
      </c>
      <c r="BF172" s="219">
        <f t="shared" si="25"/>
        <v>0</v>
      </c>
      <c r="BG172" s="219">
        <f t="shared" si="26"/>
        <v>0</v>
      </c>
      <c r="BH172" s="219">
        <f t="shared" si="27"/>
        <v>0</v>
      </c>
      <c r="BI172" s="219">
        <f t="shared" si="28"/>
        <v>0</v>
      </c>
      <c r="BJ172" s="14" t="s">
        <v>82</v>
      </c>
      <c r="BK172" s="219">
        <f t="shared" si="29"/>
        <v>0</v>
      </c>
      <c r="BL172" s="14" t="s">
        <v>445</v>
      </c>
      <c r="BM172" s="218" t="s">
        <v>1208</v>
      </c>
    </row>
    <row r="173" spans="1:65" s="2" customFormat="1" ht="16.5" customHeight="1">
      <c r="A173" s="31"/>
      <c r="B173" s="32"/>
      <c r="C173" s="220" t="s">
        <v>342</v>
      </c>
      <c r="D173" s="220" t="s">
        <v>313</v>
      </c>
      <c r="E173" s="221" t="s">
        <v>356</v>
      </c>
      <c r="F173" s="222" t="s">
        <v>1209</v>
      </c>
      <c r="G173" s="223" t="s">
        <v>349</v>
      </c>
      <c r="H173" s="224">
        <v>38</v>
      </c>
      <c r="I173" s="225"/>
      <c r="J173" s="226">
        <f t="shared" si="20"/>
        <v>0</v>
      </c>
      <c r="K173" s="227"/>
      <c r="L173" s="228"/>
      <c r="M173" s="229" t="s">
        <v>1</v>
      </c>
      <c r="N173" s="230" t="s">
        <v>40</v>
      </c>
      <c r="O173" s="68"/>
      <c r="P173" s="216">
        <f t="shared" si="21"/>
        <v>0</v>
      </c>
      <c r="Q173" s="216">
        <v>0</v>
      </c>
      <c r="R173" s="216">
        <f t="shared" si="22"/>
        <v>0</v>
      </c>
      <c r="S173" s="216">
        <v>0</v>
      </c>
      <c r="T173" s="217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8" t="s">
        <v>1134</v>
      </c>
      <c r="AT173" s="218" t="s">
        <v>313</v>
      </c>
      <c r="AU173" s="218" t="s">
        <v>82</v>
      </c>
      <c r="AY173" s="14" t="s">
        <v>197</v>
      </c>
      <c r="BE173" s="219">
        <f t="shared" si="24"/>
        <v>0</v>
      </c>
      <c r="BF173" s="219">
        <f t="shared" si="25"/>
        <v>0</v>
      </c>
      <c r="BG173" s="219">
        <f t="shared" si="26"/>
        <v>0</v>
      </c>
      <c r="BH173" s="219">
        <f t="shared" si="27"/>
        <v>0</v>
      </c>
      <c r="BI173" s="219">
        <f t="shared" si="28"/>
        <v>0</v>
      </c>
      <c r="BJ173" s="14" t="s">
        <v>82</v>
      </c>
      <c r="BK173" s="219">
        <f t="shared" si="29"/>
        <v>0</v>
      </c>
      <c r="BL173" s="14" t="s">
        <v>445</v>
      </c>
      <c r="BM173" s="218" t="s">
        <v>1210</v>
      </c>
    </row>
    <row r="174" spans="1:65" s="2" customFormat="1" ht="16.5" customHeight="1">
      <c r="A174" s="31"/>
      <c r="B174" s="32"/>
      <c r="C174" s="220" t="s">
        <v>346</v>
      </c>
      <c r="D174" s="220" t="s">
        <v>313</v>
      </c>
      <c r="E174" s="221" t="s">
        <v>361</v>
      </c>
      <c r="F174" s="222" t="s">
        <v>1154</v>
      </c>
      <c r="G174" s="223" t="s">
        <v>349</v>
      </c>
      <c r="H174" s="224">
        <v>10</v>
      </c>
      <c r="I174" s="225"/>
      <c r="J174" s="226">
        <f t="shared" si="20"/>
        <v>0</v>
      </c>
      <c r="K174" s="227"/>
      <c r="L174" s="228"/>
      <c r="M174" s="229" t="s">
        <v>1</v>
      </c>
      <c r="N174" s="230" t="s">
        <v>40</v>
      </c>
      <c r="O174" s="68"/>
      <c r="P174" s="216">
        <f t="shared" si="21"/>
        <v>0</v>
      </c>
      <c r="Q174" s="216">
        <v>0</v>
      </c>
      <c r="R174" s="216">
        <f t="shared" si="22"/>
        <v>0</v>
      </c>
      <c r="S174" s="216">
        <v>0</v>
      </c>
      <c r="T174" s="217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8" t="s">
        <v>1134</v>
      </c>
      <c r="AT174" s="218" t="s">
        <v>313</v>
      </c>
      <c r="AU174" s="218" t="s">
        <v>82</v>
      </c>
      <c r="AY174" s="14" t="s">
        <v>197</v>
      </c>
      <c r="BE174" s="219">
        <f t="shared" si="24"/>
        <v>0</v>
      </c>
      <c r="BF174" s="219">
        <f t="shared" si="25"/>
        <v>0</v>
      </c>
      <c r="BG174" s="219">
        <f t="shared" si="26"/>
        <v>0</v>
      </c>
      <c r="BH174" s="219">
        <f t="shared" si="27"/>
        <v>0</v>
      </c>
      <c r="BI174" s="219">
        <f t="shared" si="28"/>
        <v>0</v>
      </c>
      <c r="BJ174" s="14" t="s">
        <v>82</v>
      </c>
      <c r="BK174" s="219">
        <f t="shared" si="29"/>
        <v>0</v>
      </c>
      <c r="BL174" s="14" t="s">
        <v>445</v>
      </c>
      <c r="BM174" s="218" t="s">
        <v>1211</v>
      </c>
    </row>
    <row r="175" spans="1:65" s="2" customFormat="1" ht="16.5" customHeight="1">
      <c r="A175" s="31"/>
      <c r="B175" s="32"/>
      <c r="C175" s="220" t="s">
        <v>351</v>
      </c>
      <c r="D175" s="220" t="s">
        <v>313</v>
      </c>
      <c r="E175" s="221" t="s">
        <v>365</v>
      </c>
      <c r="F175" s="222" t="s">
        <v>1162</v>
      </c>
      <c r="G175" s="223" t="s">
        <v>349</v>
      </c>
      <c r="H175" s="224">
        <v>12</v>
      </c>
      <c r="I175" s="225"/>
      <c r="J175" s="226">
        <f t="shared" si="20"/>
        <v>0</v>
      </c>
      <c r="K175" s="227"/>
      <c r="L175" s="228"/>
      <c r="M175" s="229" t="s">
        <v>1</v>
      </c>
      <c r="N175" s="230" t="s">
        <v>40</v>
      </c>
      <c r="O175" s="68"/>
      <c r="P175" s="216">
        <f t="shared" si="21"/>
        <v>0</v>
      </c>
      <c r="Q175" s="216">
        <v>0</v>
      </c>
      <c r="R175" s="216">
        <f t="shared" si="22"/>
        <v>0</v>
      </c>
      <c r="S175" s="216">
        <v>0</v>
      </c>
      <c r="T175" s="217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8" t="s">
        <v>1134</v>
      </c>
      <c r="AT175" s="218" t="s">
        <v>313</v>
      </c>
      <c r="AU175" s="218" t="s">
        <v>82</v>
      </c>
      <c r="AY175" s="14" t="s">
        <v>197</v>
      </c>
      <c r="BE175" s="219">
        <f t="shared" si="24"/>
        <v>0</v>
      </c>
      <c r="BF175" s="219">
        <f t="shared" si="25"/>
        <v>0</v>
      </c>
      <c r="BG175" s="219">
        <f t="shared" si="26"/>
        <v>0</v>
      </c>
      <c r="BH175" s="219">
        <f t="shared" si="27"/>
        <v>0</v>
      </c>
      <c r="BI175" s="219">
        <f t="shared" si="28"/>
        <v>0</v>
      </c>
      <c r="BJ175" s="14" t="s">
        <v>82</v>
      </c>
      <c r="BK175" s="219">
        <f t="shared" si="29"/>
        <v>0</v>
      </c>
      <c r="BL175" s="14" t="s">
        <v>445</v>
      </c>
      <c r="BM175" s="218" t="s">
        <v>1212</v>
      </c>
    </row>
    <row r="176" spans="1:65" s="2" customFormat="1" ht="16.5" customHeight="1">
      <c r="A176" s="31"/>
      <c r="B176" s="32"/>
      <c r="C176" s="220" t="s">
        <v>356</v>
      </c>
      <c r="D176" s="220" t="s">
        <v>313</v>
      </c>
      <c r="E176" s="221" t="s">
        <v>369</v>
      </c>
      <c r="F176" s="222" t="s">
        <v>1213</v>
      </c>
      <c r="G176" s="223" t="s">
        <v>349</v>
      </c>
      <c r="H176" s="224">
        <v>24</v>
      </c>
      <c r="I176" s="225"/>
      <c r="J176" s="226">
        <f t="shared" si="20"/>
        <v>0</v>
      </c>
      <c r="K176" s="227"/>
      <c r="L176" s="228"/>
      <c r="M176" s="229" t="s">
        <v>1</v>
      </c>
      <c r="N176" s="230" t="s">
        <v>40</v>
      </c>
      <c r="O176" s="68"/>
      <c r="P176" s="216">
        <f t="shared" si="21"/>
        <v>0</v>
      </c>
      <c r="Q176" s="216">
        <v>0</v>
      </c>
      <c r="R176" s="216">
        <f t="shared" si="22"/>
        <v>0</v>
      </c>
      <c r="S176" s="216">
        <v>0</v>
      </c>
      <c r="T176" s="217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8" t="s">
        <v>1134</v>
      </c>
      <c r="AT176" s="218" t="s">
        <v>313</v>
      </c>
      <c r="AU176" s="218" t="s">
        <v>82</v>
      </c>
      <c r="AY176" s="14" t="s">
        <v>197</v>
      </c>
      <c r="BE176" s="219">
        <f t="shared" si="24"/>
        <v>0</v>
      </c>
      <c r="BF176" s="219">
        <f t="shared" si="25"/>
        <v>0</v>
      </c>
      <c r="BG176" s="219">
        <f t="shared" si="26"/>
        <v>0</v>
      </c>
      <c r="BH176" s="219">
        <f t="shared" si="27"/>
        <v>0</v>
      </c>
      <c r="BI176" s="219">
        <f t="shared" si="28"/>
        <v>0</v>
      </c>
      <c r="BJ176" s="14" t="s">
        <v>82</v>
      </c>
      <c r="BK176" s="219">
        <f t="shared" si="29"/>
        <v>0</v>
      </c>
      <c r="BL176" s="14" t="s">
        <v>445</v>
      </c>
      <c r="BM176" s="218" t="s">
        <v>1214</v>
      </c>
    </row>
    <row r="177" spans="1:65" s="2" customFormat="1" ht="16.5" customHeight="1">
      <c r="A177" s="31"/>
      <c r="B177" s="32"/>
      <c r="C177" s="220" t="s">
        <v>361</v>
      </c>
      <c r="D177" s="220" t="s">
        <v>313</v>
      </c>
      <c r="E177" s="221" t="s">
        <v>373</v>
      </c>
      <c r="F177" s="222" t="s">
        <v>1199</v>
      </c>
      <c r="G177" s="223" t="s">
        <v>349</v>
      </c>
      <c r="H177" s="224">
        <v>1</v>
      </c>
      <c r="I177" s="225"/>
      <c r="J177" s="226">
        <f t="shared" si="20"/>
        <v>0</v>
      </c>
      <c r="K177" s="227"/>
      <c r="L177" s="228"/>
      <c r="M177" s="229" t="s">
        <v>1</v>
      </c>
      <c r="N177" s="230" t="s">
        <v>40</v>
      </c>
      <c r="O177" s="68"/>
      <c r="P177" s="216">
        <f t="shared" si="21"/>
        <v>0</v>
      </c>
      <c r="Q177" s="216">
        <v>0</v>
      </c>
      <c r="R177" s="216">
        <f t="shared" si="22"/>
        <v>0</v>
      </c>
      <c r="S177" s="216">
        <v>0</v>
      </c>
      <c r="T177" s="217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8" t="s">
        <v>1134</v>
      </c>
      <c r="AT177" s="218" t="s">
        <v>313</v>
      </c>
      <c r="AU177" s="218" t="s">
        <v>82</v>
      </c>
      <c r="AY177" s="14" t="s">
        <v>197</v>
      </c>
      <c r="BE177" s="219">
        <f t="shared" si="24"/>
        <v>0</v>
      </c>
      <c r="BF177" s="219">
        <f t="shared" si="25"/>
        <v>0</v>
      </c>
      <c r="BG177" s="219">
        <f t="shared" si="26"/>
        <v>0</v>
      </c>
      <c r="BH177" s="219">
        <f t="shared" si="27"/>
        <v>0</v>
      </c>
      <c r="BI177" s="219">
        <f t="shared" si="28"/>
        <v>0</v>
      </c>
      <c r="BJ177" s="14" t="s">
        <v>82</v>
      </c>
      <c r="BK177" s="219">
        <f t="shared" si="29"/>
        <v>0</v>
      </c>
      <c r="BL177" s="14" t="s">
        <v>445</v>
      </c>
      <c r="BM177" s="218" t="s">
        <v>1215</v>
      </c>
    </row>
    <row r="178" spans="1:65" s="12" customFormat="1" ht="25.9" customHeight="1">
      <c r="B178" s="190"/>
      <c r="C178" s="191"/>
      <c r="D178" s="192" t="s">
        <v>74</v>
      </c>
      <c r="E178" s="193" t="s">
        <v>1216</v>
      </c>
      <c r="F178" s="193" t="s">
        <v>1217</v>
      </c>
      <c r="G178" s="191"/>
      <c r="H178" s="191"/>
      <c r="I178" s="194"/>
      <c r="J178" s="195">
        <f>BK178</f>
        <v>0</v>
      </c>
      <c r="K178" s="191"/>
      <c r="L178" s="196"/>
      <c r="M178" s="197"/>
      <c r="N178" s="198"/>
      <c r="O178" s="198"/>
      <c r="P178" s="199">
        <f>SUM(P179:P191)</f>
        <v>0</v>
      </c>
      <c r="Q178" s="198"/>
      <c r="R178" s="199">
        <f>SUM(R179:R191)</f>
        <v>0</v>
      </c>
      <c r="S178" s="198"/>
      <c r="T178" s="200">
        <f>SUM(T179:T191)</f>
        <v>0</v>
      </c>
      <c r="AR178" s="201" t="s">
        <v>82</v>
      </c>
      <c r="AT178" s="202" t="s">
        <v>74</v>
      </c>
      <c r="AU178" s="202" t="s">
        <v>75</v>
      </c>
      <c r="AY178" s="201" t="s">
        <v>197</v>
      </c>
      <c r="BK178" s="203">
        <f>SUM(BK179:BK191)</f>
        <v>0</v>
      </c>
    </row>
    <row r="179" spans="1:65" s="2" customFormat="1" ht="16.5" customHeight="1">
      <c r="A179" s="31"/>
      <c r="B179" s="32"/>
      <c r="C179" s="206" t="s">
        <v>365</v>
      </c>
      <c r="D179" s="206" t="s">
        <v>199</v>
      </c>
      <c r="E179" s="207" t="s">
        <v>1218</v>
      </c>
      <c r="F179" s="208" t="s">
        <v>1219</v>
      </c>
      <c r="G179" s="209" t="s">
        <v>525</v>
      </c>
      <c r="H179" s="210">
        <v>1</v>
      </c>
      <c r="I179" s="211"/>
      <c r="J179" s="212">
        <f t="shared" ref="J179:J191" si="30">ROUND(I179*H179,1)</f>
        <v>0</v>
      </c>
      <c r="K179" s="213"/>
      <c r="L179" s="36"/>
      <c r="M179" s="214" t="s">
        <v>1</v>
      </c>
      <c r="N179" s="215" t="s">
        <v>40</v>
      </c>
      <c r="O179" s="68"/>
      <c r="P179" s="216">
        <f t="shared" ref="P179:P191" si="31">O179*H179</f>
        <v>0</v>
      </c>
      <c r="Q179" s="216">
        <v>0</v>
      </c>
      <c r="R179" s="216">
        <f t="shared" ref="R179:R191" si="32">Q179*H179</f>
        <v>0</v>
      </c>
      <c r="S179" s="216">
        <v>0</v>
      </c>
      <c r="T179" s="217">
        <f t="shared" ref="T179:T191" si="33"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8" t="s">
        <v>101</v>
      </c>
      <c r="AT179" s="218" t="s">
        <v>199</v>
      </c>
      <c r="AU179" s="218" t="s">
        <v>82</v>
      </c>
      <c r="AY179" s="14" t="s">
        <v>197</v>
      </c>
      <c r="BE179" s="219">
        <f t="shared" ref="BE179:BE191" si="34">IF(N179="základní",J179,0)</f>
        <v>0</v>
      </c>
      <c r="BF179" s="219">
        <f t="shared" ref="BF179:BF191" si="35">IF(N179="snížená",J179,0)</f>
        <v>0</v>
      </c>
      <c r="BG179" s="219">
        <f t="shared" ref="BG179:BG191" si="36">IF(N179="zákl. přenesená",J179,0)</f>
        <v>0</v>
      </c>
      <c r="BH179" s="219">
        <f t="shared" ref="BH179:BH191" si="37">IF(N179="sníž. přenesená",J179,0)</f>
        <v>0</v>
      </c>
      <c r="BI179" s="219">
        <f t="shared" ref="BI179:BI191" si="38">IF(N179="nulová",J179,0)</f>
        <v>0</v>
      </c>
      <c r="BJ179" s="14" t="s">
        <v>82</v>
      </c>
      <c r="BK179" s="219">
        <f t="shared" ref="BK179:BK191" si="39">ROUND(I179*H179,1)</f>
        <v>0</v>
      </c>
      <c r="BL179" s="14" t="s">
        <v>101</v>
      </c>
      <c r="BM179" s="218" t="s">
        <v>1220</v>
      </c>
    </row>
    <row r="180" spans="1:65" s="2" customFormat="1" ht="16.5" customHeight="1">
      <c r="A180" s="31"/>
      <c r="B180" s="32"/>
      <c r="C180" s="220" t="s">
        <v>369</v>
      </c>
      <c r="D180" s="220" t="s">
        <v>313</v>
      </c>
      <c r="E180" s="221" t="s">
        <v>1221</v>
      </c>
      <c r="F180" s="222" t="s">
        <v>1222</v>
      </c>
      <c r="G180" s="223" t="s">
        <v>349</v>
      </c>
      <c r="H180" s="224">
        <v>8</v>
      </c>
      <c r="I180" s="225"/>
      <c r="J180" s="226">
        <f t="shared" si="30"/>
        <v>0</v>
      </c>
      <c r="K180" s="227"/>
      <c r="L180" s="228"/>
      <c r="M180" s="229" t="s">
        <v>1</v>
      </c>
      <c r="N180" s="230" t="s">
        <v>40</v>
      </c>
      <c r="O180" s="68"/>
      <c r="P180" s="216">
        <f t="shared" si="31"/>
        <v>0</v>
      </c>
      <c r="Q180" s="216">
        <v>0</v>
      </c>
      <c r="R180" s="216">
        <f t="shared" si="32"/>
        <v>0</v>
      </c>
      <c r="S180" s="216">
        <v>0</v>
      </c>
      <c r="T180" s="217">
        <f t="shared" si="3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8" t="s">
        <v>226</v>
      </c>
      <c r="AT180" s="218" t="s">
        <v>313</v>
      </c>
      <c r="AU180" s="218" t="s">
        <v>82</v>
      </c>
      <c r="AY180" s="14" t="s">
        <v>197</v>
      </c>
      <c r="BE180" s="219">
        <f t="shared" si="34"/>
        <v>0</v>
      </c>
      <c r="BF180" s="219">
        <f t="shared" si="35"/>
        <v>0</v>
      </c>
      <c r="BG180" s="219">
        <f t="shared" si="36"/>
        <v>0</v>
      </c>
      <c r="BH180" s="219">
        <f t="shared" si="37"/>
        <v>0</v>
      </c>
      <c r="BI180" s="219">
        <f t="shared" si="38"/>
        <v>0</v>
      </c>
      <c r="BJ180" s="14" t="s">
        <v>82</v>
      </c>
      <c r="BK180" s="219">
        <f t="shared" si="39"/>
        <v>0</v>
      </c>
      <c r="BL180" s="14" t="s">
        <v>101</v>
      </c>
      <c r="BM180" s="218" t="s">
        <v>1223</v>
      </c>
    </row>
    <row r="181" spans="1:65" s="2" customFormat="1" ht="16.5" customHeight="1">
      <c r="A181" s="31"/>
      <c r="B181" s="32"/>
      <c r="C181" s="220" t="s">
        <v>373</v>
      </c>
      <c r="D181" s="220" t="s">
        <v>313</v>
      </c>
      <c r="E181" s="221" t="s">
        <v>1224</v>
      </c>
      <c r="F181" s="222" t="s">
        <v>1225</v>
      </c>
      <c r="G181" s="223" t="s">
        <v>349</v>
      </c>
      <c r="H181" s="224">
        <v>66</v>
      </c>
      <c r="I181" s="225"/>
      <c r="J181" s="226">
        <f t="shared" si="30"/>
        <v>0</v>
      </c>
      <c r="K181" s="227"/>
      <c r="L181" s="228"/>
      <c r="M181" s="229" t="s">
        <v>1</v>
      </c>
      <c r="N181" s="230" t="s">
        <v>40</v>
      </c>
      <c r="O181" s="68"/>
      <c r="P181" s="216">
        <f t="shared" si="31"/>
        <v>0</v>
      </c>
      <c r="Q181" s="216">
        <v>0</v>
      </c>
      <c r="R181" s="216">
        <f t="shared" si="32"/>
        <v>0</v>
      </c>
      <c r="S181" s="216">
        <v>0</v>
      </c>
      <c r="T181" s="217">
        <f t="shared" si="3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8" t="s">
        <v>226</v>
      </c>
      <c r="AT181" s="218" t="s">
        <v>313</v>
      </c>
      <c r="AU181" s="218" t="s">
        <v>82</v>
      </c>
      <c r="AY181" s="14" t="s">
        <v>197</v>
      </c>
      <c r="BE181" s="219">
        <f t="shared" si="34"/>
        <v>0</v>
      </c>
      <c r="BF181" s="219">
        <f t="shared" si="35"/>
        <v>0</v>
      </c>
      <c r="BG181" s="219">
        <f t="shared" si="36"/>
        <v>0</v>
      </c>
      <c r="BH181" s="219">
        <f t="shared" si="37"/>
        <v>0</v>
      </c>
      <c r="BI181" s="219">
        <f t="shared" si="38"/>
        <v>0</v>
      </c>
      <c r="BJ181" s="14" t="s">
        <v>82</v>
      </c>
      <c r="BK181" s="219">
        <f t="shared" si="39"/>
        <v>0</v>
      </c>
      <c r="BL181" s="14" t="s">
        <v>101</v>
      </c>
      <c r="BM181" s="218" t="s">
        <v>1226</v>
      </c>
    </row>
    <row r="182" spans="1:65" s="2" customFormat="1" ht="16.5" customHeight="1">
      <c r="A182" s="31"/>
      <c r="B182" s="32"/>
      <c r="C182" s="220" t="s">
        <v>378</v>
      </c>
      <c r="D182" s="220" t="s">
        <v>313</v>
      </c>
      <c r="E182" s="221" t="s">
        <v>1227</v>
      </c>
      <c r="F182" s="222" t="s">
        <v>1228</v>
      </c>
      <c r="G182" s="223" t="s">
        <v>349</v>
      </c>
      <c r="H182" s="224">
        <v>66</v>
      </c>
      <c r="I182" s="225"/>
      <c r="J182" s="226">
        <f t="shared" si="30"/>
        <v>0</v>
      </c>
      <c r="K182" s="227"/>
      <c r="L182" s="228"/>
      <c r="M182" s="229" t="s">
        <v>1</v>
      </c>
      <c r="N182" s="230" t="s">
        <v>40</v>
      </c>
      <c r="O182" s="68"/>
      <c r="P182" s="216">
        <f t="shared" si="31"/>
        <v>0</v>
      </c>
      <c r="Q182" s="216">
        <v>0</v>
      </c>
      <c r="R182" s="216">
        <f t="shared" si="32"/>
        <v>0</v>
      </c>
      <c r="S182" s="216">
        <v>0</v>
      </c>
      <c r="T182" s="217">
        <f t="shared" si="3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8" t="s">
        <v>226</v>
      </c>
      <c r="AT182" s="218" t="s">
        <v>313</v>
      </c>
      <c r="AU182" s="218" t="s">
        <v>82</v>
      </c>
      <c r="AY182" s="14" t="s">
        <v>197</v>
      </c>
      <c r="BE182" s="219">
        <f t="shared" si="34"/>
        <v>0</v>
      </c>
      <c r="BF182" s="219">
        <f t="shared" si="35"/>
        <v>0</v>
      </c>
      <c r="BG182" s="219">
        <f t="shared" si="36"/>
        <v>0</v>
      </c>
      <c r="BH182" s="219">
        <f t="shared" si="37"/>
        <v>0</v>
      </c>
      <c r="BI182" s="219">
        <f t="shared" si="38"/>
        <v>0</v>
      </c>
      <c r="BJ182" s="14" t="s">
        <v>82</v>
      </c>
      <c r="BK182" s="219">
        <f t="shared" si="39"/>
        <v>0</v>
      </c>
      <c r="BL182" s="14" t="s">
        <v>101</v>
      </c>
      <c r="BM182" s="218" t="s">
        <v>1229</v>
      </c>
    </row>
    <row r="183" spans="1:65" s="2" customFormat="1" ht="16.5" customHeight="1">
      <c r="A183" s="31"/>
      <c r="B183" s="32"/>
      <c r="C183" s="220" t="s">
        <v>382</v>
      </c>
      <c r="D183" s="220" t="s">
        <v>313</v>
      </c>
      <c r="E183" s="221" t="s">
        <v>1230</v>
      </c>
      <c r="F183" s="222" t="s">
        <v>1231</v>
      </c>
      <c r="G183" s="223" t="s">
        <v>349</v>
      </c>
      <c r="H183" s="224">
        <v>66</v>
      </c>
      <c r="I183" s="225"/>
      <c r="J183" s="226">
        <f t="shared" si="30"/>
        <v>0</v>
      </c>
      <c r="K183" s="227"/>
      <c r="L183" s="228"/>
      <c r="M183" s="229" t="s">
        <v>1</v>
      </c>
      <c r="N183" s="230" t="s">
        <v>40</v>
      </c>
      <c r="O183" s="68"/>
      <c r="P183" s="216">
        <f t="shared" si="31"/>
        <v>0</v>
      </c>
      <c r="Q183" s="216">
        <v>0</v>
      </c>
      <c r="R183" s="216">
        <f t="shared" si="32"/>
        <v>0</v>
      </c>
      <c r="S183" s="216">
        <v>0</v>
      </c>
      <c r="T183" s="217">
        <f t="shared" si="3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8" t="s">
        <v>226</v>
      </c>
      <c r="AT183" s="218" t="s">
        <v>313</v>
      </c>
      <c r="AU183" s="218" t="s">
        <v>82</v>
      </c>
      <c r="AY183" s="14" t="s">
        <v>197</v>
      </c>
      <c r="BE183" s="219">
        <f t="shared" si="34"/>
        <v>0</v>
      </c>
      <c r="BF183" s="219">
        <f t="shared" si="35"/>
        <v>0</v>
      </c>
      <c r="BG183" s="219">
        <f t="shared" si="36"/>
        <v>0</v>
      </c>
      <c r="BH183" s="219">
        <f t="shared" si="37"/>
        <v>0</v>
      </c>
      <c r="BI183" s="219">
        <f t="shared" si="38"/>
        <v>0</v>
      </c>
      <c r="BJ183" s="14" t="s">
        <v>82</v>
      </c>
      <c r="BK183" s="219">
        <f t="shared" si="39"/>
        <v>0</v>
      </c>
      <c r="BL183" s="14" t="s">
        <v>101</v>
      </c>
      <c r="BM183" s="218" t="s">
        <v>1232</v>
      </c>
    </row>
    <row r="184" spans="1:65" s="2" customFormat="1" ht="16.5" customHeight="1">
      <c r="A184" s="31"/>
      <c r="B184" s="32"/>
      <c r="C184" s="220" t="s">
        <v>386</v>
      </c>
      <c r="D184" s="220" t="s">
        <v>313</v>
      </c>
      <c r="E184" s="221" t="s">
        <v>1233</v>
      </c>
      <c r="F184" s="222" t="s">
        <v>1234</v>
      </c>
      <c r="G184" s="223" t="s">
        <v>349</v>
      </c>
      <c r="H184" s="224">
        <v>66</v>
      </c>
      <c r="I184" s="225"/>
      <c r="J184" s="226">
        <f t="shared" si="30"/>
        <v>0</v>
      </c>
      <c r="K184" s="227"/>
      <c r="L184" s="228"/>
      <c r="M184" s="229" t="s">
        <v>1</v>
      </c>
      <c r="N184" s="230" t="s">
        <v>40</v>
      </c>
      <c r="O184" s="68"/>
      <c r="P184" s="216">
        <f t="shared" si="31"/>
        <v>0</v>
      </c>
      <c r="Q184" s="216">
        <v>0</v>
      </c>
      <c r="R184" s="216">
        <f t="shared" si="32"/>
        <v>0</v>
      </c>
      <c r="S184" s="216">
        <v>0</v>
      </c>
      <c r="T184" s="217">
        <f t="shared" si="3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8" t="s">
        <v>226</v>
      </c>
      <c r="AT184" s="218" t="s">
        <v>313</v>
      </c>
      <c r="AU184" s="218" t="s">
        <v>82</v>
      </c>
      <c r="AY184" s="14" t="s">
        <v>197</v>
      </c>
      <c r="BE184" s="219">
        <f t="shared" si="34"/>
        <v>0</v>
      </c>
      <c r="BF184" s="219">
        <f t="shared" si="35"/>
        <v>0</v>
      </c>
      <c r="BG184" s="219">
        <f t="shared" si="36"/>
        <v>0</v>
      </c>
      <c r="BH184" s="219">
        <f t="shared" si="37"/>
        <v>0</v>
      </c>
      <c r="BI184" s="219">
        <f t="shared" si="38"/>
        <v>0</v>
      </c>
      <c r="BJ184" s="14" t="s">
        <v>82</v>
      </c>
      <c r="BK184" s="219">
        <f t="shared" si="39"/>
        <v>0</v>
      </c>
      <c r="BL184" s="14" t="s">
        <v>101</v>
      </c>
      <c r="BM184" s="218" t="s">
        <v>1235</v>
      </c>
    </row>
    <row r="185" spans="1:65" s="2" customFormat="1" ht="16.5" customHeight="1">
      <c r="A185" s="31"/>
      <c r="B185" s="32"/>
      <c r="C185" s="220" t="s">
        <v>390</v>
      </c>
      <c r="D185" s="220" t="s">
        <v>313</v>
      </c>
      <c r="E185" s="221" t="s">
        <v>1236</v>
      </c>
      <c r="F185" s="222" t="s">
        <v>1237</v>
      </c>
      <c r="G185" s="223" t="s">
        <v>349</v>
      </c>
      <c r="H185" s="224">
        <v>8</v>
      </c>
      <c r="I185" s="225"/>
      <c r="J185" s="226">
        <f t="shared" si="30"/>
        <v>0</v>
      </c>
      <c r="K185" s="227"/>
      <c r="L185" s="228"/>
      <c r="M185" s="229" t="s">
        <v>1</v>
      </c>
      <c r="N185" s="230" t="s">
        <v>40</v>
      </c>
      <c r="O185" s="68"/>
      <c r="P185" s="216">
        <f t="shared" si="31"/>
        <v>0</v>
      </c>
      <c r="Q185" s="216">
        <v>0</v>
      </c>
      <c r="R185" s="216">
        <f t="shared" si="32"/>
        <v>0</v>
      </c>
      <c r="S185" s="216">
        <v>0</v>
      </c>
      <c r="T185" s="217">
        <f t="shared" si="3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8" t="s">
        <v>226</v>
      </c>
      <c r="AT185" s="218" t="s">
        <v>313</v>
      </c>
      <c r="AU185" s="218" t="s">
        <v>82</v>
      </c>
      <c r="AY185" s="14" t="s">
        <v>197</v>
      </c>
      <c r="BE185" s="219">
        <f t="shared" si="34"/>
        <v>0</v>
      </c>
      <c r="BF185" s="219">
        <f t="shared" si="35"/>
        <v>0</v>
      </c>
      <c r="BG185" s="219">
        <f t="shared" si="36"/>
        <v>0</v>
      </c>
      <c r="BH185" s="219">
        <f t="shared" si="37"/>
        <v>0</v>
      </c>
      <c r="BI185" s="219">
        <f t="shared" si="38"/>
        <v>0</v>
      </c>
      <c r="BJ185" s="14" t="s">
        <v>82</v>
      </c>
      <c r="BK185" s="219">
        <f t="shared" si="39"/>
        <v>0</v>
      </c>
      <c r="BL185" s="14" t="s">
        <v>101</v>
      </c>
      <c r="BM185" s="218" t="s">
        <v>1238</v>
      </c>
    </row>
    <row r="186" spans="1:65" s="2" customFormat="1" ht="16.5" customHeight="1">
      <c r="A186" s="31"/>
      <c r="B186" s="32"/>
      <c r="C186" s="220" t="s">
        <v>394</v>
      </c>
      <c r="D186" s="220" t="s">
        <v>313</v>
      </c>
      <c r="E186" s="221" t="s">
        <v>1239</v>
      </c>
      <c r="F186" s="222" t="s">
        <v>1240</v>
      </c>
      <c r="G186" s="223" t="s">
        <v>349</v>
      </c>
      <c r="H186" s="224">
        <v>8</v>
      </c>
      <c r="I186" s="225"/>
      <c r="J186" s="226">
        <f t="shared" si="30"/>
        <v>0</v>
      </c>
      <c r="K186" s="227"/>
      <c r="L186" s="228"/>
      <c r="M186" s="229" t="s">
        <v>1</v>
      </c>
      <c r="N186" s="230" t="s">
        <v>40</v>
      </c>
      <c r="O186" s="68"/>
      <c r="P186" s="216">
        <f t="shared" si="31"/>
        <v>0</v>
      </c>
      <c r="Q186" s="216">
        <v>0</v>
      </c>
      <c r="R186" s="216">
        <f t="shared" si="32"/>
        <v>0</v>
      </c>
      <c r="S186" s="216">
        <v>0</v>
      </c>
      <c r="T186" s="217">
        <f t="shared" si="3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8" t="s">
        <v>226</v>
      </c>
      <c r="AT186" s="218" t="s">
        <v>313</v>
      </c>
      <c r="AU186" s="218" t="s">
        <v>82</v>
      </c>
      <c r="AY186" s="14" t="s">
        <v>197</v>
      </c>
      <c r="BE186" s="219">
        <f t="shared" si="34"/>
        <v>0</v>
      </c>
      <c r="BF186" s="219">
        <f t="shared" si="35"/>
        <v>0</v>
      </c>
      <c r="BG186" s="219">
        <f t="shared" si="36"/>
        <v>0</v>
      </c>
      <c r="BH186" s="219">
        <f t="shared" si="37"/>
        <v>0</v>
      </c>
      <c r="BI186" s="219">
        <f t="shared" si="38"/>
        <v>0</v>
      </c>
      <c r="BJ186" s="14" t="s">
        <v>82</v>
      </c>
      <c r="BK186" s="219">
        <f t="shared" si="39"/>
        <v>0</v>
      </c>
      <c r="BL186" s="14" t="s">
        <v>101</v>
      </c>
      <c r="BM186" s="218" t="s">
        <v>1241</v>
      </c>
    </row>
    <row r="187" spans="1:65" s="2" customFormat="1" ht="16.5" customHeight="1">
      <c r="A187" s="31"/>
      <c r="B187" s="32"/>
      <c r="C187" s="220" t="s">
        <v>398</v>
      </c>
      <c r="D187" s="220" t="s">
        <v>313</v>
      </c>
      <c r="E187" s="221" t="s">
        <v>1242</v>
      </c>
      <c r="F187" s="222" t="s">
        <v>1243</v>
      </c>
      <c r="G187" s="223" t="s">
        <v>349</v>
      </c>
      <c r="H187" s="224">
        <v>26</v>
      </c>
      <c r="I187" s="225"/>
      <c r="J187" s="226">
        <f t="shared" si="30"/>
        <v>0</v>
      </c>
      <c r="K187" s="227"/>
      <c r="L187" s="228"/>
      <c r="M187" s="229" t="s">
        <v>1</v>
      </c>
      <c r="N187" s="230" t="s">
        <v>40</v>
      </c>
      <c r="O187" s="68"/>
      <c r="P187" s="216">
        <f t="shared" si="31"/>
        <v>0</v>
      </c>
      <c r="Q187" s="216">
        <v>0</v>
      </c>
      <c r="R187" s="216">
        <f t="shared" si="32"/>
        <v>0</v>
      </c>
      <c r="S187" s="216">
        <v>0</v>
      </c>
      <c r="T187" s="217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8" t="s">
        <v>226</v>
      </c>
      <c r="AT187" s="218" t="s">
        <v>313</v>
      </c>
      <c r="AU187" s="218" t="s">
        <v>82</v>
      </c>
      <c r="AY187" s="14" t="s">
        <v>197</v>
      </c>
      <c r="BE187" s="219">
        <f t="shared" si="34"/>
        <v>0</v>
      </c>
      <c r="BF187" s="219">
        <f t="shared" si="35"/>
        <v>0</v>
      </c>
      <c r="BG187" s="219">
        <f t="shared" si="36"/>
        <v>0</v>
      </c>
      <c r="BH187" s="219">
        <f t="shared" si="37"/>
        <v>0</v>
      </c>
      <c r="BI187" s="219">
        <f t="shared" si="38"/>
        <v>0</v>
      </c>
      <c r="BJ187" s="14" t="s">
        <v>82</v>
      </c>
      <c r="BK187" s="219">
        <f t="shared" si="39"/>
        <v>0</v>
      </c>
      <c r="BL187" s="14" t="s">
        <v>101</v>
      </c>
      <c r="BM187" s="218" t="s">
        <v>1244</v>
      </c>
    </row>
    <row r="188" spans="1:65" s="2" customFormat="1" ht="16.5" customHeight="1">
      <c r="A188" s="31"/>
      <c r="B188" s="32"/>
      <c r="C188" s="220" t="s">
        <v>402</v>
      </c>
      <c r="D188" s="220" t="s">
        <v>313</v>
      </c>
      <c r="E188" s="221" t="s">
        <v>1245</v>
      </c>
      <c r="F188" s="222" t="s">
        <v>1246</v>
      </c>
      <c r="G188" s="223" t="s">
        <v>349</v>
      </c>
      <c r="H188" s="224">
        <v>26</v>
      </c>
      <c r="I188" s="225"/>
      <c r="J188" s="226">
        <f t="shared" si="30"/>
        <v>0</v>
      </c>
      <c r="K188" s="227"/>
      <c r="L188" s="228"/>
      <c r="M188" s="229" t="s">
        <v>1</v>
      </c>
      <c r="N188" s="230" t="s">
        <v>40</v>
      </c>
      <c r="O188" s="68"/>
      <c r="P188" s="216">
        <f t="shared" si="31"/>
        <v>0</v>
      </c>
      <c r="Q188" s="216">
        <v>0</v>
      </c>
      <c r="R188" s="216">
        <f t="shared" si="32"/>
        <v>0</v>
      </c>
      <c r="S188" s="216">
        <v>0</v>
      </c>
      <c r="T188" s="217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8" t="s">
        <v>226</v>
      </c>
      <c r="AT188" s="218" t="s">
        <v>313</v>
      </c>
      <c r="AU188" s="218" t="s">
        <v>82</v>
      </c>
      <c r="AY188" s="14" t="s">
        <v>197</v>
      </c>
      <c r="BE188" s="219">
        <f t="shared" si="34"/>
        <v>0</v>
      </c>
      <c r="BF188" s="219">
        <f t="shared" si="35"/>
        <v>0</v>
      </c>
      <c r="BG188" s="219">
        <f t="shared" si="36"/>
        <v>0</v>
      </c>
      <c r="BH188" s="219">
        <f t="shared" si="37"/>
        <v>0</v>
      </c>
      <c r="BI188" s="219">
        <f t="shared" si="38"/>
        <v>0</v>
      </c>
      <c r="BJ188" s="14" t="s">
        <v>82</v>
      </c>
      <c r="BK188" s="219">
        <f t="shared" si="39"/>
        <v>0</v>
      </c>
      <c r="BL188" s="14" t="s">
        <v>101</v>
      </c>
      <c r="BM188" s="218" t="s">
        <v>1247</v>
      </c>
    </row>
    <row r="189" spans="1:65" s="2" customFormat="1" ht="16.5" customHeight="1">
      <c r="A189" s="31"/>
      <c r="B189" s="32"/>
      <c r="C189" s="220" t="s">
        <v>406</v>
      </c>
      <c r="D189" s="220" t="s">
        <v>313</v>
      </c>
      <c r="E189" s="221" t="s">
        <v>1248</v>
      </c>
      <c r="F189" s="222" t="s">
        <v>1249</v>
      </c>
      <c r="G189" s="223" t="s">
        <v>340</v>
      </c>
      <c r="H189" s="224">
        <v>192</v>
      </c>
      <c r="I189" s="225"/>
      <c r="J189" s="226">
        <f t="shared" si="30"/>
        <v>0</v>
      </c>
      <c r="K189" s="227"/>
      <c r="L189" s="228"/>
      <c r="M189" s="229" t="s">
        <v>1</v>
      </c>
      <c r="N189" s="230" t="s">
        <v>40</v>
      </c>
      <c r="O189" s="68"/>
      <c r="P189" s="216">
        <f t="shared" si="31"/>
        <v>0</v>
      </c>
      <c r="Q189" s="216">
        <v>0</v>
      </c>
      <c r="R189" s="216">
        <f t="shared" si="32"/>
        <v>0</v>
      </c>
      <c r="S189" s="216">
        <v>0</v>
      </c>
      <c r="T189" s="217">
        <f t="shared" si="3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18" t="s">
        <v>226</v>
      </c>
      <c r="AT189" s="218" t="s">
        <v>313</v>
      </c>
      <c r="AU189" s="218" t="s">
        <v>82</v>
      </c>
      <c r="AY189" s="14" t="s">
        <v>197</v>
      </c>
      <c r="BE189" s="219">
        <f t="shared" si="34"/>
        <v>0</v>
      </c>
      <c r="BF189" s="219">
        <f t="shared" si="35"/>
        <v>0</v>
      </c>
      <c r="BG189" s="219">
        <f t="shared" si="36"/>
        <v>0</v>
      </c>
      <c r="BH189" s="219">
        <f t="shared" si="37"/>
        <v>0</v>
      </c>
      <c r="BI189" s="219">
        <f t="shared" si="38"/>
        <v>0</v>
      </c>
      <c r="BJ189" s="14" t="s">
        <v>82</v>
      </c>
      <c r="BK189" s="219">
        <f t="shared" si="39"/>
        <v>0</v>
      </c>
      <c r="BL189" s="14" t="s">
        <v>101</v>
      </c>
      <c r="BM189" s="218" t="s">
        <v>1250</v>
      </c>
    </row>
    <row r="190" spans="1:65" s="2" customFormat="1" ht="16.5" customHeight="1">
      <c r="A190" s="31"/>
      <c r="B190" s="32"/>
      <c r="C190" s="220" t="s">
        <v>410</v>
      </c>
      <c r="D190" s="220" t="s">
        <v>313</v>
      </c>
      <c r="E190" s="221" t="s">
        <v>1251</v>
      </c>
      <c r="F190" s="222" t="s">
        <v>1252</v>
      </c>
      <c r="G190" s="223" t="s">
        <v>340</v>
      </c>
      <c r="H190" s="224">
        <v>192</v>
      </c>
      <c r="I190" s="225"/>
      <c r="J190" s="226">
        <f t="shared" si="30"/>
        <v>0</v>
      </c>
      <c r="K190" s="227"/>
      <c r="L190" s="228"/>
      <c r="M190" s="229" t="s">
        <v>1</v>
      </c>
      <c r="N190" s="230" t="s">
        <v>40</v>
      </c>
      <c r="O190" s="68"/>
      <c r="P190" s="216">
        <f t="shared" si="31"/>
        <v>0</v>
      </c>
      <c r="Q190" s="216">
        <v>0</v>
      </c>
      <c r="R190" s="216">
        <f t="shared" si="32"/>
        <v>0</v>
      </c>
      <c r="S190" s="216">
        <v>0</v>
      </c>
      <c r="T190" s="217">
        <f t="shared" si="3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8" t="s">
        <v>226</v>
      </c>
      <c r="AT190" s="218" t="s">
        <v>313</v>
      </c>
      <c r="AU190" s="218" t="s">
        <v>82</v>
      </c>
      <c r="AY190" s="14" t="s">
        <v>197</v>
      </c>
      <c r="BE190" s="219">
        <f t="shared" si="34"/>
        <v>0</v>
      </c>
      <c r="BF190" s="219">
        <f t="shared" si="35"/>
        <v>0</v>
      </c>
      <c r="BG190" s="219">
        <f t="shared" si="36"/>
        <v>0</v>
      </c>
      <c r="BH190" s="219">
        <f t="shared" si="37"/>
        <v>0</v>
      </c>
      <c r="BI190" s="219">
        <f t="shared" si="38"/>
        <v>0</v>
      </c>
      <c r="BJ190" s="14" t="s">
        <v>82</v>
      </c>
      <c r="BK190" s="219">
        <f t="shared" si="39"/>
        <v>0</v>
      </c>
      <c r="BL190" s="14" t="s">
        <v>101</v>
      </c>
      <c r="BM190" s="218" t="s">
        <v>1253</v>
      </c>
    </row>
    <row r="191" spans="1:65" s="2" customFormat="1" ht="16.5" customHeight="1">
      <c r="A191" s="31"/>
      <c r="B191" s="32"/>
      <c r="C191" s="220" t="s">
        <v>414</v>
      </c>
      <c r="D191" s="220" t="s">
        <v>313</v>
      </c>
      <c r="E191" s="221" t="s">
        <v>1254</v>
      </c>
      <c r="F191" s="222" t="s">
        <v>1255</v>
      </c>
      <c r="G191" s="223" t="s">
        <v>349</v>
      </c>
      <c r="H191" s="224">
        <v>74</v>
      </c>
      <c r="I191" s="225"/>
      <c r="J191" s="226">
        <f t="shared" si="30"/>
        <v>0</v>
      </c>
      <c r="K191" s="227"/>
      <c r="L191" s="228"/>
      <c r="M191" s="229" t="s">
        <v>1</v>
      </c>
      <c r="N191" s="230" t="s">
        <v>40</v>
      </c>
      <c r="O191" s="68"/>
      <c r="P191" s="216">
        <f t="shared" si="31"/>
        <v>0</v>
      </c>
      <c r="Q191" s="216">
        <v>0</v>
      </c>
      <c r="R191" s="216">
        <f t="shared" si="32"/>
        <v>0</v>
      </c>
      <c r="S191" s="216">
        <v>0</v>
      </c>
      <c r="T191" s="217">
        <f t="shared" si="3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18" t="s">
        <v>226</v>
      </c>
      <c r="AT191" s="218" t="s">
        <v>313</v>
      </c>
      <c r="AU191" s="218" t="s">
        <v>82</v>
      </c>
      <c r="AY191" s="14" t="s">
        <v>197</v>
      </c>
      <c r="BE191" s="219">
        <f t="shared" si="34"/>
        <v>0</v>
      </c>
      <c r="BF191" s="219">
        <f t="shared" si="35"/>
        <v>0</v>
      </c>
      <c r="BG191" s="219">
        <f t="shared" si="36"/>
        <v>0</v>
      </c>
      <c r="BH191" s="219">
        <f t="shared" si="37"/>
        <v>0</v>
      </c>
      <c r="BI191" s="219">
        <f t="shared" si="38"/>
        <v>0</v>
      </c>
      <c r="BJ191" s="14" t="s">
        <v>82</v>
      </c>
      <c r="BK191" s="219">
        <f t="shared" si="39"/>
        <v>0</v>
      </c>
      <c r="BL191" s="14" t="s">
        <v>101</v>
      </c>
      <c r="BM191" s="218" t="s">
        <v>1256</v>
      </c>
    </row>
    <row r="192" spans="1:65" s="12" customFormat="1" ht="25.9" customHeight="1">
      <c r="B192" s="190"/>
      <c r="C192" s="191"/>
      <c r="D192" s="192" t="s">
        <v>74</v>
      </c>
      <c r="E192" s="193" t="s">
        <v>1257</v>
      </c>
      <c r="F192" s="193" t="s">
        <v>1258</v>
      </c>
      <c r="G192" s="191"/>
      <c r="H192" s="191"/>
      <c r="I192" s="194"/>
      <c r="J192" s="195">
        <f>BK192</f>
        <v>0</v>
      </c>
      <c r="K192" s="191"/>
      <c r="L192" s="196"/>
      <c r="M192" s="197"/>
      <c r="N192" s="198"/>
      <c r="O192" s="198"/>
      <c r="P192" s="199">
        <f>SUM(P193:P195)</f>
        <v>0</v>
      </c>
      <c r="Q192" s="198"/>
      <c r="R192" s="199">
        <f>SUM(R193:R195)</f>
        <v>0</v>
      </c>
      <c r="S192" s="198"/>
      <c r="T192" s="200">
        <f>SUM(T193:T195)</f>
        <v>0</v>
      </c>
      <c r="AR192" s="201" t="s">
        <v>82</v>
      </c>
      <c r="AT192" s="202" t="s">
        <v>74</v>
      </c>
      <c r="AU192" s="202" t="s">
        <v>75</v>
      </c>
      <c r="AY192" s="201" t="s">
        <v>197</v>
      </c>
      <c r="BK192" s="203">
        <f>SUM(BK193:BK195)</f>
        <v>0</v>
      </c>
    </row>
    <row r="193" spans="1:65" s="2" customFormat="1" ht="16.5" customHeight="1">
      <c r="A193" s="31"/>
      <c r="B193" s="32"/>
      <c r="C193" s="206" t="s">
        <v>418</v>
      </c>
      <c r="D193" s="206" t="s">
        <v>199</v>
      </c>
      <c r="E193" s="207" t="s">
        <v>1259</v>
      </c>
      <c r="F193" s="208" t="s">
        <v>1260</v>
      </c>
      <c r="G193" s="209" t="s">
        <v>525</v>
      </c>
      <c r="H193" s="210">
        <v>1</v>
      </c>
      <c r="I193" s="211"/>
      <c r="J193" s="212">
        <f>ROUND(I193*H193,1)</f>
        <v>0</v>
      </c>
      <c r="K193" s="213"/>
      <c r="L193" s="36"/>
      <c r="M193" s="214" t="s">
        <v>1</v>
      </c>
      <c r="N193" s="215" t="s">
        <v>40</v>
      </c>
      <c r="O193" s="68"/>
      <c r="P193" s="216">
        <f>O193*H193</f>
        <v>0</v>
      </c>
      <c r="Q193" s="216">
        <v>0</v>
      </c>
      <c r="R193" s="216">
        <f>Q193*H193</f>
        <v>0</v>
      </c>
      <c r="S193" s="216">
        <v>0</v>
      </c>
      <c r="T193" s="217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8" t="s">
        <v>101</v>
      </c>
      <c r="AT193" s="218" t="s">
        <v>199</v>
      </c>
      <c r="AU193" s="218" t="s">
        <v>82</v>
      </c>
      <c r="AY193" s="14" t="s">
        <v>197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4" t="s">
        <v>82</v>
      </c>
      <c r="BK193" s="219">
        <f>ROUND(I193*H193,1)</f>
        <v>0</v>
      </c>
      <c r="BL193" s="14" t="s">
        <v>101</v>
      </c>
      <c r="BM193" s="218" t="s">
        <v>1261</v>
      </c>
    </row>
    <row r="194" spans="1:65" s="2" customFormat="1" ht="16.5" customHeight="1">
      <c r="A194" s="31"/>
      <c r="B194" s="32"/>
      <c r="C194" s="220" t="s">
        <v>422</v>
      </c>
      <c r="D194" s="220" t="s">
        <v>313</v>
      </c>
      <c r="E194" s="221" t="s">
        <v>432</v>
      </c>
      <c r="F194" s="222" t="s">
        <v>1262</v>
      </c>
      <c r="G194" s="223" t="s">
        <v>349</v>
      </c>
      <c r="H194" s="224">
        <v>4</v>
      </c>
      <c r="I194" s="225"/>
      <c r="J194" s="226">
        <f>ROUND(I194*H194,1)</f>
        <v>0</v>
      </c>
      <c r="K194" s="227"/>
      <c r="L194" s="228"/>
      <c r="M194" s="229" t="s">
        <v>1</v>
      </c>
      <c r="N194" s="230" t="s">
        <v>40</v>
      </c>
      <c r="O194" s="68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18" t="s">
        <v>226</v>
      </c>
      <c r="AT194" s="218" t="s">
        <v>313</v>
      </c>
      <c r="AU194" s="218" t="s">
        <v>82</v>
      </c>
      <c r="AY194" s="14" t="s">
        <v>197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4" t="s">
        <v>82</v>
      </c>
      <c r="BK194" s="219">
        <f>ROUND(I194*H194,1)</f>
        <v>0</v>
      </c>
      <c r="BL194" s="14" t="s">
        <v>101</v>
      </c>
      <c r="BM194" s="218" t="s">
        <v>1263</v>
      </c>
    </row>
    <row r="195" spans="1:65" s="2" customFormat="1" ht="16.5" customHeight="1">
      <c r="A195" s="31"/>
      <c r="B195" s="32"/>
      <c r="C195" s="220" t="s">
        <v>427</v>
      </c>
      <c r="D195" s="220" t="s">
        <v>313</v>
      </c>
      <c r="E195" s="221" t="s">
        <v>436</v>
      </c>
      <c r="F195" s="222" t="s">
        <v>1264</v>
      </c>
      <c r="G195" s="223" t="s">
        <v>349</v>
      </c>
      <c r="H195" s="224">
        <v>1</v>
      </c>
      <c r="I195" s="225"/>
      <c r="J195" s="226">
        <f>ROUND(I195*H195,1)</f>
        <v>0</v>
      </c>
      <c r="K195" s="227"/>
      <c r="L195" s="228"/>
      <c r="M195" s="229" t="s">
        <v>1</v>
      </c>
      <c r="N195" s="230" t="s">
        <v>40</v>
      </c>
      <c r="O195" s="68"/>
      <c r="P195" s="216">
        <f>O195*H195</f>
        <v>0</v>
      </c>
      <c r="Q195" s="216">
        <v>0</v>
      </c>
      <c r="R195" s="216">
        <f>Q195*H195</f>
        <v>0</v>
      </c>
      <c r="S195" s="216">
        <v>0</v>
      </c>
      <c r="T195" s="217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8" t="s">
        <v>226</v>
      </c>
      <c r="AT195" s="218" t="s">
        <v>313</v>
      </c>
      <c r="AU195" s="218" t="s">
        <v>82</v>
      </c>
      <c r="AY195" s="14" t="s">
        <v>197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4" t="s">
        <v>82</v>
      </c>
      <c r="BK195" s="219">
        <f>ROUND(I195*H195,1)</f>
        <v>0</v>
      </c>
      <c r="BL195" s="14" t="s">
        <v>101</v>
      </c>
      <c r="BM195" s="218" t="s">
        <v>1265</v>
      </c>
    </row>
    <row r="196" spans="1:65" s="12" customFormat="1" ht="25.9" customHeight="1">
      <c r="B196" s="190"/>
      <c r="C196" s="191"/>
      <c r="D196" s="192" t="s">
        <v>74</v>
      </c>
      <c r="E196" s="193" t="s">
        <v>1266</v>
      </c>
      <c r="F196" s="193" t="s">
        <v>1267</v>
      </c>
      <c r="G196" s="191"/>
      <c r="H196" s="191"/>
      <c r="I196" s="194"/>
      <c r="J196" s="195">
        <f>BK196</f>
        <v>0</v>
      </c>
      <c r="K196" s="191"/>
      <c r="L196" s="196"/>
      <c r="M196" s="197"/>
      <c r="N196" s="198"/>
      <c r="O196" s="198"/>
      <c r="P196" s="199">
        <f>SUM(P197:P199)</f>
        <v>0</v>
      </c>
      <c r="Q196" s="198"/>
      <c r="R196" s="199">
        <f>SUM(R197:R199)</f>
        <v>0</v>
      </c>
      <c r="S196" s="198"/>
      <c r="T196" s="200">
        <f>SUM(T197:T199)</f>
        <v>0</v>
      </c>
      <c r="AR196" s="201" t="s">
        <v>82</v>
      </c>
      <c r="AT196" s="202" t="s">
        <v>74</v>
      </c>
      <c r="AU196" s="202" t="s">
        <v>75</v>
      </c>
      <c r="AY196" s="201" t="s">
        <v>197</v>
      </c>
      <c r="BK196" s="203">
        <f>SUM(BK197:BK199)</f>
        <v>0</v>
      </c>
    </row>
    <row r="197" spans="1:65" s="2" customFormat="1" ht="16.5" customHeight="1">
      <c r="A197" s="31"/>
      <c r="B197" s="32"/>
      <c r="C197" s="206" t="s">
        <v>432</v>
      </c>
      <c r="D197" s="206" t="s">
        <v>199</v>
      </c>
      <c r="E197" s="207" t="s">
        <v>1268</v>
      </c>
      <c r="F197" s="208" t="s">
        <v>1269</v>
      </c>
      <c r="G197" s="209" t="s">
        <v>525</v>
      </c>
      <c r="H197" s="210">
        <v>1</v>
      </c>
      <c r="I197" s="211"/>
      <c r="J197" s="212">
        <f>ROUND(I197*H197,1)</f>
        <v>0</v>
      </c>
      <c r="K197" s="213"/>
      <c r="L197" s="36"/>
      <c r="M197" s="214" t="s">
        <v>1</v>
      </c>
      <c r="N197" s="215" t="s">
        <v>40</v>
      </c>
      <c r="O197" s="68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18" t="s">
        <v>101</v>
      </c>
      <c r="AT197" s="218" t="s">
        <v>199</v>
      </c>
      <c r="AU197" s="218" t="s">
        <v>82</v>
      </c>
      <c r="AY197" s="14" t="s">
        <v>197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4" t="s">
        <v>82</v>
      </c>
      <c r="BK197" s="219">
        <f>ROUND(I197*H197,1)</f>
        <v>0</v>
      </c>
      <c r="BL197" s="14" t="s">
        <v>101</v>
      </c>
      <c r="BM197" s="218" t="s">
        <v>1270</v>
      </c>
    </row>
    <row r="198" spans="1:65" s="2" customFormat="1" ht="21.75" customHeight="1">
      <c r="A198" s="31"/>
      <c r="B198" s="32"/>
      <c r="C198" s="220" t="s">
        <v>436</v>
      </c>
      <c r="D198" s="220" t="s">
        <v>313</v>
      </c>
      <c r="E198" s="221" t="s">
        <v>453</v>
      </c>
      <c r="F198" s="222" t="s">
        <v>1271</v>
      </c>
      <c r="G198" s="223" t="s">
        <v>1272</v>
      </c>
      <c r="H198" s="224">
        <v>1</v>
      </c>
      <c r="I198" s="225"/>
      <c r="J198" s="226">
        <f>ROUND(I198*H198,1)</f>
        <v>0</v>
      </c>
      <c r="K198" s="227"/>
      <c r="L198" s="228"/>
      <c r="M198" s="229" t="s">
        <v>1</v>
      </c>
      <c r="N198" s="230" t="s">
        <v>40</v>
      </c>
      <c r="O198" s="68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18" t="s">
        <v>226</v>
      </c>
      <c r="AT198" s="218" t="s">
        <v>313</v>
      </c>
      <c r="AU198" s="218" t="s">
        <v>82</v>
      </c>
      <c r="AY198" s="14" t="s">
        <v>197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4" t="s">
        <v>82</v>
      </c>
      <c r="BK198" s="219">
        <f>ROUND(I198*H198,1)</f>
        <v>0</v>
      </c>
      <c r="BL198" s="14" t="s">
        <v>101</v>
      </c>
      <c r="BM198" s="218" t="s">
        <v>1273</v>
      </c>
    </row>
    <row r="199" spans="1:65" s="2" customFormat="1" ht="16.5" customHeight="1">
      <c r="A199" s="31"/>
      <c r="B199" s="32"/>
      <c r="C199" s="220" t="s">
        <v>442</v>
      </c>
      <c r="D199" s="220" t="s">
        <v>313</v>
      </c>
      <c r="E199" s="221" t="s">
        <v>461</v>
      </c>
      <c r="F199" s="222" t="s">
        <v>1264</v>
      </c>
      <c r="G199" s="223" t="s">
        <v>349</v>
      </c>
      <c r="H199" s="224">
        <v>1</v>
      </c>
      <c r="I199" s="225"/>
      <c r="J199" s="226">
        <f>ROUND(I199*H199,1)</f>
        <v>0</v>
      </c>
      <c r="K199" s="227"/>
      <c r="L199" s="228"/>
      <c r="M199" s="238" t="s">
        <v>1</v>
      </c>
      <c r="N199" s="239" t="s">
        <v>40</v>
      </c>
      <c r="O199" s="233"/>
      <c r="P199" s="234">
        <f>O199*H199</f>
        <v>0</v>
      </c>
      <c r="Q199" s="234">
        <v>0</v>
      </c>
      <c r="R199" s="234">
        <f>Q199*H199</f>
        <v>0</v>
      </c>
      <c r="S199" s="234">
        <v>0</v>
      </c>
      <c r="T199" s="235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18" t="s">
        <v>226</v>
      </c>
      <c r="AT199" s="218" t="s">
        <v>313</v>
      </c>
      <c r="AU199" s="218" t="s">
        <v>82</v>
      </c>
      <c r="AY199" s="14" t="s">
        <v>197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4" t="s">
        <v>82</v>
      </c>
      <c r="BK199" s="219">
        <f>ROUND(I199*H199,1)</f>
        <v>0</v>
      </c>
      <c r="BL199" s="14" t="s">
        <v>101</v>
      </c>
      <c r="BM199" s="218" t="s">
        <v>1274</v>
      </c>
    </row>
    <row r="200" spans="1:65" s="2" customFormat="1" ht="6.95" customHeight="1">
      <c r="A200" s="31"/>
      <c r="B200" s="51"/>
      <c r="C200" s="52"/>
      <c r="D200" s="52"/>
      <c r="E200" s="52"/>
      <c r="F200" s="52"/>
      <c r="G200" s="52"/>
      <c r="H200" s="52"/>
      <c r="I200" s="155"/>
      <c r="J200" s="52"/>
      <c r="K200" s="52"/>
      <c r="L200" s="36"/>
      <c r="M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</row>
  </sheetData>
  <sheetProtection algorithmName="SHA-512" hashValue="6SdwBXhcylVseeIgBPExX+hVOx1KzIVePF149+cgMrXNWFARxWCB48Lh70yA86Ekc2moGSM8hWZZyHBxBCwNmw==" saltValue="G6QRL81bhoFBATuXi8RAeXdto3tLPTbyCEmLBQlSegklilXCuYSXxKxqAjrmyqQIj3gWrBvJHkJLzkbR1ngJEw==" spinCount="100000" sheet="1" objects="1" scenarios="1" formatColumns="0" formatRows="0" autoFilter="0"/>
  <autoFilter ref="C131:K199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128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1:46" s="1" customFormat="1" ht="24.95" customHeight="1">
      <c r="B4" s="17"/>
      <c r="D4" s="116" t="s">
        <v>156</v>
      </c>
      <c r="I4" s="112"/>
      <c r="L4" s="17"/>
      <c r="M4" s="117" t="s">
        <v>10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16</v>
      </c>
      <c r="I6" s="112"/>
      <c r="L6" s="17"/>
    </row>
    <row r="7" spans="1:46" s="1" customFormat="1" ht="16.5" customHeight="1">
      <c r="B7" s="17"/>
      <c r="E7" s="292" t="str">
        <f>'Rekapitulace stavby'!K6</f>
        <v>Novostavba produkční stáje s dojírnou - 1. etapa - stáj</v>
      </c>
      <c r="F7" s="293"/>
      <c r="G7" s="293"/>
      <c r="H7" s="293"/>
      <c r="I7" s="112"/>
      <c r="L7" s="17"/>
    </row>
    <row r="8" spans="1:46" ht="12.75">
      <c r="B8" s="17"/>
      <c r="D8" s="118" t="s">
        <v>157</v>
      </c>
      <c r="L8" s="17"/>
    </row>
    <row r="9" spans="1:46" s="1" customFormat="1" ht="16.5" customHeight="1">
      <c r="B9" s="17"/>
      <c r="E9" s="292" t="s">
        <v>158</v>
      </c>
      <c r="F9" s="253"/>
      <c r="G9" s="253"/>
      <c r="H9" s="253"/>
      <c r="I9" s="112"/>
      <c r="L9" s="17"/>
    </row>
    <row r="10" spans="1:46" s="1" customFormat="1" ht="12" customHeight="1">
      <c r="B10" s="17"/>
      <c r="D10" s="118" t="s">
        <v>159</v>
      </c>
      <c r="I10" s="112"/>
      <c r="L10" s="17"/>
    </row>
    <row r="11" spans="1:46" s="2" customFormat="1" ht="16.5" customHeight="1">
      <c r="A11" s="31"/>
      <c r="B11" s="36"/>
      <c r="C11" s="31"/>
      <c r="D11" s="31"/>
      <c r="E11" s="294" t="s">
        <v>1118</v>
      </c>
      <c r="F11" s="295"/>
      <c r="G11" s="295"/>
      <c r="H11" s="295"/>
      <c r="I11" s="120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8" t="s">
        <v>161</v>
      </c>
      <c r="E12" s="31"/>
      <c r="F12" s="31"/>
      <c r="G12" s="31"/>
      <c r="H12" s="31"/>
      <c r="I12" s="120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6.5" customHeight="1">
      <c r="A13" s="31"/>
      <c r="B13" s="36"/>
      <c r="C13" s="31"/>
      <c r="D13" s="31"/>
      <c r="E13" s="296" t="s">
        <v>1275</v>
      </c>
      <c r="F13" s="295"/>
      <c r="G13" s="295"/>
      <c r="H13" s="295"/>
      <c r="I13" s="120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>
      <c r="A14" s="31"/>
      <c r="B14" s="36"/>
      <c r="C14" s="31"/>
      <c r="D14" s="31"/>
      <c r="E14" s="31"/>
      <c r="F14" s="31"/>
      <c r="G14" s="31"/>
      <c r="H14" s="31"/>
      <c r="I14" s="120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18" t="s">
        <v>18</v>
      </c>
      <c r="E15" s="31"/>
      <c r="F15" s="106" t="s">
        <v>1</v>
      </c>
      <c r="G15" s="31"/>
      <c r="H15" s="31"/>
      <c r="I15" s="121" t="s">
        <v>19</v>
      </c>
      <c r="J15" s="106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20</v>
      </c>
      <c r="E16" s="31"/>
      <c r="F16" s="106" t="s">
        <v>21</v>
      </c>
      <c r="G16" s="31"/>
      <c r="H16" s="31"/>
      <c r="I16" s="121" t="s">
        <v>22</v>
      </c>
      <c r="J16" s="122">
        <f>'Rekapitulace stavby'!AN8</f>
        <v>43949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0.9" customHeight="1">
      <c r="A17" s="31"/>
      <c r="B17" s="36"/>
      <c r="C17" s="31"/>
      <c r="D17" s="31"/>
      <c r="E17" s="31"/>
      <c r="F17" s="31"/>
      <c r="G17" s="31"/>
      <c r="H17" s="31"/>
      <c r="I17" s="120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18" t="s">
        <v>23</v>
      </c>
      <c r="E18" s="31"/>
      <c r="F18" s="31"/>
      <c r="G18" s="31"/>
      <c r="H18" s="31"/>
      <c r="I18" s="121" t="s">
        <v>24</v>
      </c>
      <c r="J18" s="106" t="s">
        <v>25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6" t="s">
        <v>26</v>
      </c>
      <c r="F19" s="31"/>
      <c r="G19" s="31"/>
      <c r="H19" s="31"/>
      <c r="I19" s="121" t="s">
        <v>27</v>
      </c>
      <c r="J19" s="106" t="s">
        <v>28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20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18" t="s">
        <v>29</v>
      </c>
      <c r="E21" s="31"/>
      <c r="F21" s="31"/>
      <c r="G21" s="31"/>
      <c r="H21" s="31"/>
      <c r="I21" s="121" t="s">
        <v>24</v>
      </c>
      <c r="J21" s="27" t="str">
        <f>'Rekapitulace stavby'!AN13</f>
        <v>Vyplň údaj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297" t="str">
        <f>'Rekapitulace stavby'!E14</f>
        <v>Vyplň údaj</v>
      </c>
      <c r="F22" s="298"/>
      <c r="G22" s="298"/>
      <c r="H22" s="298"/>
      <c r="I22" s="121" t="s">
        <v>27</v>
      </c>
      <c r="J22" s="27" t="str">
        <f>'Rekapitulace stavby'!AN14</f>
        <v>Vyplň údaj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20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18" t="s">
        <v>31</v>
      </c>
      <c r="E24" s="31"/>
      <c r="F24" s="31"/>
      <c r="G24" s="31"/>
      <c r="H24" s="31"/>
      <c r="I24" s="121" t="s">
        <v>24</v>
      </c>
      <c r="J24" s="106" t="str">
        <f>IF('Rekapitulace stavby'!AN16="","",'Rekapitulace stavby'!AN16)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8" customHeight="1">
      <c r="A25" s="31"/>
      <c r="B25" s="36"/>
      <c r="C25" s="31"/>
      <c r="D25" s="31"/>
      <c r="E25" s="106" t="str">
        <f>IF('Rekapitulace stavby'!E17="","",'Rekapitulace stavby'!E17)</f>
        <v xml:space="preserve"> </v>
      </c>
      <c r="F25" s="31"/>
      <c r="G25" s="31"/>
      <c r="H25" s="31"/>
      <c r="I25" s="121" t="s">
        <v>27</v>
      </c>
      <c r="J25" s="106" t="str">
        <f>IF('Rekapitulace stavby'!AN17="","",'Rekapitulace stavby'!AN17)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20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12" customHeight="1">
      <c r="A27" s="31"/>
      <c r="B27" s="36"/>
      <c r="C27" s="31"/>
      <c r="D27" s="118" t="s">
        <v>32</v>
      </c>
      <c r="E27" s="31"/>
      <c r="F27" s="31"/>
      <c r="G27" s="31"/>
      <c r="H27" s="31"/>
      <c r="I27" s="121" t="s">
        <v>24</v>
      </c>
      <c r="J27" s="106" t="str">
        <f>IF('Rekapitulace stavby'!AN19="","",'Rekapitulace stavby'!AN19)</f>
        <v/>
      </c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8" customHeight="1">
      <c r="A28" s="31"/>
      <c r="B28" s="36"/>
      <c r="C28" s="31"/>
      <c r="D28" s="31"/>
      <c r="E28" s="106" t="str">
        <f>IF('Rekapitulace stavby'!E20="","",'Rekapitulace stavby'!E20)</f>
        <v xml:space="preserve"> </v>
      </c>
      <c r="F28" s="31"/>
      <c r="G28" s="31"/>
      <c r="H28" s="31"/>
      <c r="I28" s="121" t="s">
        <v>27</v>
      </c>
      <c r="J28" s="106" t="str">
        <f>IF('Rekapitulace stavby'!AN20="","",'Rekapitulace stavby'!AN20)</f>
        <v/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31"/>
      <c r="E29" s="31"/>
      <c r="F29" s="31"/>
      <c r="G29" s="31"/>
      <c r="H29" s="31"/>
      <c r="I29" s="120"/>
      <c r="J29" s="31"/>
      <c r="K29" s="3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" customHeight="1">
      <c r="A30" s="31"/>
      <c r="B30" s="36"/>
      <c r="C30" s="31"/>
      <c r="D30" s="118" t="s">
        <v>34</v>
      </c>
      <c r="E30" s="31"/>
      <c r="F30" s="31"/>
      <c r="G30" s="31"/>
      <c r="H30" s="31"/>
      <c r="I30" s="120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8" customFormat="1" ht="16.5" customHeight="1">
      <c r="A31" s="123"/>
      <c r="B31" s="124"/>
      <c r="C31" s="123"/>
      <c r="D31" s="123"/>
      <c r="E31" s="291" t="s">
        <v>1</v>
      </c>
      <c r="F31" s="291"/>
      <c r="G31" s="291"/>
      <c r="H31" s="291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1"/>
      <c r="B32" s="36"/>
      <c r="C32" s="31"/>
      <c r="D32" s="31"/>
      <c r="E32" s="31"/>
      <c r="F32" s="31"/>
      <c r="G32" s="31"/>
      <c r="H32" s="31"/>
      <c r="I32" s="120"/>
      <c r="J32" s="31"/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7"/>
      <c r="E33" s="127"/>
      <c r="F33" s="127"/>
      <c r="G33" s="127"/>
      <c r="H33" s="127"/>
      <c r="I33" s="128"/>
      <c r="J33" s="127"/>
      <c r="K33" s="127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9" t="s">
        <v>35</v>
      </c>
      <c r="E34" s="31"/>
      <c r="F34" s="31"/>
      <c r="G34" s="31"/>
      <c r="H34" s="31"/>
      <c r="I34" s="120"/>
      <c r="J34" s="130">
        <f>ROUND(J126, 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7"/>
      <c r="E35" s="127"/>
      <c r="F35" s="127"/>
      <c r="G35" s="127"/>
      <c r="H35" s="127"/>
      <c r="I35" s="128"/>
      <c r="J35" s="127"/>
      <c r="K35" s="127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31" t="s">
        <v>37</v>
      </c>
      <c r="G36" s="31"/>
      <c r="H36" s="31"/>
      <c r="I36" s="132" t="s">
        <v>36</v>
      </c>
      <c r="J36" s="131" t="s">
        <v>38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19" t="s">
        <v>39</v>
      </c>
      <c r="E37" s="118" t="s">
        <v>40</v>
      </c>
      <c r="F37" s="133">
        <f>ROUND((SUM(BE126:BE130)),  1)</f>
        <v>0</v>
      </c>
      <c r="G37" s="31"/>
      <c r="H37" s="31"/>
      <c r="I37" s="134">
        <v>0.21</v>
      </c>
      <c r="J37" s="133">
        <f>ROUND(((SUM(BE126:BE130))*I37),  1)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8" t="s">
        <v>41</v>
      </c>
      <c r="F38" s="133">
        <f>ROUND((SUM(BF126:BF130)),  1)</f>
        <v>0</v>
      </c>
      <c r="G38" s="31"/>
      <c r="H38" s="31"/>
      <c r="I38" s="134">
        <v>0.15</v>
      </c>
      <c r="J38" s="133">
        <f>ROUND(((SUM(BF126:BF130))*I38),  1)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ROUND((SUM(BG126:BG130)),  1)</f>
        <v>0</v>
      </c>
      <c r="G39" s="31"/>
      <c r="H39" s="31"/>
      <c r="I39" s="134">
        <v>0.21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6"/>
      <c r="C40" s="31"/>
      <c r="D40" s="31"/>
      <c r="E40" s="118" t="s">
        <v>43</v>
      </c>
      <c r="F40" s="133">
        <f>ROUND((SUM(BH126:BH130)),  1)</f>
        <v>0</v>
      </c>
      <c r="G40" s="31"/>
      <c r="H40" s="31"/>
      <c r="I40" s="134">
        <v>0.15</v>
      </c>
      <c r="J40" s="133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hidden="1" customHeight="1">
      <c r="A41" s="31"/>
      <c r="B41" s="36"/>
      <c r="C41" s="31"/>
      <c r="D41" s="31"/>
      <c r="E41" s="118" t="s">
        <v>44</v>
      </c>
      <c r="F41" s="133">
        <f>ROUND((SUM(BI126:BI130)),  1)</f>
        <v>0</v>
      </c>
      <c r="G41" s="31"/>
      <c r="H41" s="31"/>
      <c r="I41" s="134">
        <v>0</v>
      </c>
      <c r="J41" s="133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120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5"/>
      <c r="D43" s="136" t="s">
        <v>45</v>
      </c>
      <c r="E43" s="137"/>
      <c r="F43" s="137"/>
      <c r="G43" s="138" t="s">
        <v>46</v>
      </c>
      <c r="H43" s="139" t="s">
        <v>47</v>
      </c>
      <c r="I43" s="140"/>
      <c r="J43" s="141">
        <f>SUM(J34:J41)</f>
        <v>0</v>
      </c>
      <c r="K43" s="142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120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hidden="1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hidden="1" customHeight="1">
      <c r="A82" s="31"/>
      <c r="B82" s="32"/>
      <c r="C82" s="20" t="s">
        <v>163</v>
      </c>
      <c r="D82" s="33"/>
      <c r="E82" s="33"/>
      <c r="F82" s="33"/>
      <c r="G82" s="33"/>
      <c r="H82" s="33"/>
      <c r="I82" s="120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120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20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hidden="1" customHeight="1">
      <c r="A85" s="31"/>
      <c r="B85" s="32"/>
      <c r="C85" s="33"/>
      <c r="D85" s="33"/>
      <c r="E85" s="287" t="str">
        <f>E7</f>
        <v>Novostavba produkční stáje s dojírnou - 1. etapa - stáj</v>
      </c>
      <c r="F85" s="288"/>
      <c r="G85" s="288"/>
      <c r="H85" s="288"/>
      <c r="I85" s="120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hidden="1" customHeight="1">
      <c r="B86" s="18"/>
      <c r="C86" s="26" t="s">
        <v>157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1" customFormat="1" ht="16.5" hidden="1" customHeight="1">
      <c r="B87" s="18"/>
      <c r="C87" s="19"/>
      <c r="D87" s="19"/>
      <c r="E87" s="287" t="s">
        <v>158</v>
      </c>
      <c r="F87" s="258"/>
      <c r="G87" s="258"/>
      <c r="H87" s="258"/>
      <c r="I87" s="112"/>
      <c r="J87" s="19"/>
      <c r="K87" s="19"/>
      <c r="L87" s="17"/>
    </row>
    <row r="88" spans="1:31" s="1" customFormat="1" ht="12" hidden="1" customHeight="1">
      <c r="B88" s="18"/>
      <c r="C88" s="26" t="s">
        <v>159</v>
      </c>
      <c r="D88" s="19"/>
      <c r="E88" s="19"/>
      <c r="F88" s="19"/>
      <c r="G88" s="19"/>
      <c r="H88" s="19"/>
      <c r="I88" s="112"/>
      <c r="J88" s="19"/>
      <c r="K88" s="19"/>
      <c r="L88" s="17"/>
    </row>
    <row r="89" spans="1:31" s="2" customFormat="1" ht="16.5" hidden="1" customHeight="1">
      <c r="A89" s="31"/>
      <c r="B89" s="32"/>
      <c r="C89" s="33"/>
      <c r="D89" s="33"/>
      <c r="E89" s="289" t="s">
        <v>1118</v>
      </c>
      <c r="F89" s="290"/>
      <c r="G89" s="290"/>
      <c r="H89" s="290"/>
      <c r="I89" s="120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hidden="1" customHeight="1">
      <c r="A90" s="31"/>
      <c r="B90" s="32"/>
      <c r="C90" s="26" t="s">
        <v>161</v>
      </c>
      <c r="D90" s="33"/>
      <c r="E90" s="33"/>
      <c r="F90" s="33"/>
      <c r="G90" s="33"/>
      <c r="H90" s="33"/>
      <c r="I90" s="120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6.5" hidden="1" customHeight="1">
      <c r="A91" s="31"/>
      <c r="B91" s="32"/>
      <c r="C91" s="33"/>
      <c r="D91" s="33"/>
      <c r="E91" s="284" t="str">
        <f>E13</f>
        <v>PS 02 - Technologie napájení skotu (ve stáji)</v>
      </c>
      <c r="F91" s="290"/>
      <c r="G91" s="290"/>
      <c r="H91" s="290"/>
      <c r="I91" s="120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hidden="1" customHeight="1">
      <c r="A92" s="31"/>
      <c r="B92" s="32"/>
      <c r="C92" s="33"/>
      <c r="D92" s="33"/>
      <c r="E92" s="33"/>
      <c r="F92" s="33"/>
      <c r="G92" s="33"/>
      <c r="H92" s="33"/>
      <c r="I92" s="120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2" hidden="1" customHeight="1">
      <c r="A93" s="31"/>
      <c r="B93" s="32"/>
      <c r="C93" s="26" t="s">
        <v>20</v>
      </c>
      <c r="D93" s="33"/>
      <c r="E93" s="33"/>
      <c r="F93" s="24" t="str">
        <f>F16</f>
        <v xml:space="preserve"> </v>
      </c>
      <c r="G93" s="33"/>
      <c r="H93" s="33"/>
      <c r="I93" s="121" t="s">
        <v>22</v>
      </c>
      <c r="J93" s="63">
        <f>IF(J16="","",J16)</f>
        <v>43949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6.95" hidden="1" customHeight="1">
      <c r="A94" s="31"/>
      <c r="B94" s="32"/>
      <c r="C94" s="33"/>
      <c r="D94" s="33"/>
      <c r="E94" s="33"/>
      <c r="F94" s="33"/>
      <c r="G94" s="33"/>
      <c r="H94" s="33"/>
      <c r="I94" s="120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5.2" hidden="1" customHeight="1">
      <c r="A95" s="31"/>
      <c r="B95" s="32"/>
      <c r="C95" s="26" t="s">
        <v>23</v>
      </c>
      <c r="D95" s="33"/>
      <c r="E95" s="33"/>
      <c r="F95" s="24" t="str">
        <f>E19</f>
        <v>ZOD Starosedlský Hrádek</v>
      </c>
      <c r="G95" s="33"/>
      <c r="H95" s="33"/>
      <c r="I95" s="121" t="s">
        <v>31</v>
      </c>
      <c r="J95" s="29" t="str">
        <f>E25</f>
        <v xml:space="preserve"> </v>
      </c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5.2" hidden="1" customHeight="1">
      <c r="A96" s="31"/>
      <c r="B96" s="32"/>
      <c r="C96" s="26" t="s">
        <v>29</v>
      </c>
      <c r="D96" s="33"/>
      <c r="E96" s="33"/>
      <c r="F96" s="24" t="str">
        <f>IF(E22="","",E22)</f>
        <v>Vyplň údaj</v>
      </c>
      <c r="G96" s="33"/>
      <c r="H96" s="33"/>
      <c r="I96" s="121" t="s">
        <v>32</v>
      </c>
      <c r="J96" s="29" t="str">
        <f>E28</f>
        <v xml:space="preserve"> 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hidden="1" customHeight="1">
      <c r="A97" s="31"/>
      <c r="B97" s="32"/>
      <c r="C97" s="33"/>
      <c r="D97" s="33"/>
      <c r="E97" s="33"/>
      <c r="F97" s="33"/>
      <c r="G97" s="33"/>
      <c r="H97" s="33"/>
      <c r="I97" s="120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9.25" hidden="1" customHeight="1">
      <c r="A98" s="31"/>
      <c r="B98" s="32"/>
      <c r="C98" s="159" t="s">
        <v>164</v>
      </c>
      <c r="D98" s="160"/>
      <c r="E98" s="160"/>
      <c r="F98" s="160"/>
      <c r="G98" s="160"/>
      <c r="H98" s="160"/>
      <c r="I98" s="161"/>
      <c r="J98" s="162" t="s">
        <v>165</v>
      </c>
      <c r="K98" s="160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47" s="2" customFormat="1" ht="10.35" hidden="1" customHeight="1">
      <c r="A99" s="31"/>
      <c r="B99" s="32"/>
      <c r="C99" s="33"/>
      <c r="D99" s="33"/>
      <c r="E99" s="33"/>
      <c r="F99" s="33"/>
      <c r="G99" s="33"/>
      <c r="H99" s="33"/>
      <c r="I99" s="120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47" s="2" customFormat="1" ht="22.9" hidden="1" customHeight="1">
      <c r="A100" s="31"/>
      <c r="B100" s="32"/>
      <c r="C100" s="163" t="s">
        <v>166</v>
      </c>
      <c r="D100" s="33"/>
      <c r="E100" s="33"/>
      <c r="F100" s="33"/>
      <c r="G100" s="33"/>
      <c r="H100" s="33"/>
      <c r="I100" s="120"/>
      <c r="J100" s="81">
        <f>J126</f>
        <v>0</v>
      </c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U100" s="14" t="s">
        <v>167</v>
      </c>
    </row>
    <row r="101" spans="1:47" s="9" customFormat="1" ht="24.95" hidden="1" customHeight="1">
      <c r="B101" s="164"/>
      <c r="C101" s="165"/>
      <c r="D101" s="166" t="s">
        <v>1120</v>
      </c>
      <c r="E101" s="167"/>
      <c r="F101" s="167"/>
      <c r="G101" s="167"/>
      <c r="H101" s="167"/>
      <c r="I101" s="168"/>
      <c r="J101" s="169">
        <f>J127</f>
        <v>0</v>
      </c>
      <c r="K101" s="165"/>
      <c r="L101" s="170"/>
    </row>
    <row r="102" spans="1:47" s="10" customFormat="1" ht="19.899999999999999" hidden="1" customHeight="1">
      <c r="B102" s="171"/>
      <c r="C102" s="100"/>
      <c r="D102" s="172" t="s">
        <v>1276</v>
      </c>
      <c r="E102" s="173"/>
      <c r="F102" s="173"/>
      <c r="G102" s="173"/>
      <c r="H102" s="173"/>
      <c r="I102" s="174"/>
      <c r="J102" s="175">
        <f>J128</f>
        <v>0</v>
      </c>
      <c r="K102" s="100"/>
      <c r="L102" s="176"/>
    </row>
    <row r="103" spans="1:47" s="2" customFormat="1" ht="21.75" hidden="1" customHeight="1">
      <c r="A103" s="31"/>
      <c r="B103" s="32"/>
      <c r="C103" s="33"/>
      <c r="D103" s="33"/>
      <c r="E103" s="33"/>
      <c r="F103" s="33"/>
      <c r="G103" s="33"/>
      <c r="H103" s="33"/>
      <c r="I103" s="120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47" s="2" customFormat="1" ht="6.95" hidden="1" customHeight="1">
      <c r="A104" s="31"/>
      <c r="B104" s="51"/>
      <c r="C104" s="52"/>
      <c r="D104" s="52"/>
      <c r="E104" s="52"/>
      <c r="F104" s="52"/>
      <c r="G104" s="52"/>
      <c r="H104" s="52"/>
      <c r="I104" s="155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47" hidden="1"/>
    <row r="106" spans="1:47" hidden="1"/>
    <row r="107" spans="1:47" hidden="1"/>
    <row r="108" spans="1:47" s="2" customFormat="1" ht="6.95" customHeight="1">
      <c r="A108" s="31"/>
      <c r="B108" s="53"/>
      <c r="C108" s="54"/>
      <c r="D108" s="54"/>
      <c r="E108" s="54"/>
      <c r="F108" s="54"/>
      <c r="G108" s="54"/>
      <c r="H108" s="54"/>
      <c r="I108" s="158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24.95" customHeight="1">
      <c r="A109" s="31"/>
      <c r="B109" s="32"/>
      <c r="C109" s="20" t="s">
        <v>182</v>
      </c>
      <c r="D109" s="33"/>
      <c r="E109" s="33"/>
      <c r="F109" s="33"/>
      <c r="G109" s="33"/>
      <c r="H109" s="33"/>
      <c r="I109" s="120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120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12" customHeight="1">
      <c r="A111" s="31"/>
      <c r="B111" s="32"/>
      <c r="C111" s="26" t="s">
        <v>16</v>
      </c>
      <c r="D111" s="33"/>
      <c r="E111" s="33"/>
      <c r="F111" s="33"/>
      <c r="G111" s="33"/>
      <c r="H111" s="33"/>
      <c r="I111" s="120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16.5" customHeight="1">
      <c r="A112" s="31"/>
      <c r="B112" s="32"/>
      <c r="C112" s="33"/>
      <c r="D112" s="33"/>
      <c r="E112" s="287" t="str">
        <f>E7</f>
        <v>Novostavba produkční stáje s dojírnou - 1. etapa - stáj</v>
      </c>
      <c r="F112" s="288"/>
      <c r="G112" s="288"/>
      <c r="H112" s="288"/>
      <c r="I112" s="120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1" customFormat="1" ht="12" customHeight="1">
      <c r="B113" s="18"/>
      <c r="C113" s="26" t="s">
        <v>157</v>
      </c>
      <c r="D113" s="19"/>
      <c r="E113" s="19"/>
      <c r="F113" s="19"/>
      <c r="G113" s="19"/>
      <c r="H113" s="19"/>
      <c r="I113" s="112"/>
      <c r="J113" s="19"/>
      <c r="K113" s="19"/>
      <c r="L113" s="17"/>
    </row>
    <row r="114" spans="1:63" s="1" customFormat="1" ht="16.5" customHeight="1">
      <c r="B114" s="18"/>
      <c r="C114" s="19"/>
      <c r="D114" s="19"/>
      <c r="E114" s="287" t="s">
        <v>158</v>
      </c>
      <c r="F114" s="258"/>
      <c r="G114" s="258"/>
      <c r="H114" s="258"/>
      <c r="I114" s="112"/>
      <c r="J114" s="19"/>
      <c r="K114" s="19"/>
      <c r="L114" s="17"/>
    </row>
    <row r="115" spans="1:63" s="1" customFormat="1" ht="12" customHeight="1">
      <c r="B115" s="18"/>
      <c r="C115" s="26" t="s">
        <v>159</v>
      </c>
      <c r="D115" s="19"/>
      <c r="E115" s="19"/>
      <c r="F115" s="19"/>
      <c r="G115" s="19"/>
      <c r="H115" s="19"/>
      <c r="I115" s="112"/>
      <c r="J115" s="19"/>
      <c r="K115" s="19"/>
      <c r="L115" s="17"/>
    </row>
    <row r="116" spans="1:63" s="2" customFormat="1" ht="16.5" customHeight="1">
      <c r="A116" s="31"/>
      <c r="B116" s="32"/>
      <c r="C116" s="33"/>
      <c r="D116" s="33"/>
      <c r="E116" s="289" t="s">
        <v>1118</v>
      </c>
      <c r="F116" s="290"/>
      <c r="G116" s="290"/>
      <c r="H116" s="290"/>
      <c r="I116" s="120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6" t="s">
        <v>161</v>
      </c>
      <c r="D117" s="33"/>
      <c r="E117" s="33"/>
      <c r="F117" s="33"/>
      <c r="G117" s="33"/>
      <c r="H117" s="33"/>
      <c r="I117" s="120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3"/>
      <c r="D118" s="33"/>
      <c r="E118" s="284" t="str">
        <f>E13</f>
        <v>PS 02 - Technologie napájení skotu (ve stáji)</v>
      </c>
      <c r="F118" s="290"/>
      <c r="G118" s="290"/>
      <c r="H118" s="290"/>
      <c r="I118" s="120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120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2" customHeight="1">
      <c r="A120" s="31"/>
      <c r="B120" s="32"/>
      <c r="C120" s="26" t="s">
        <v>20</v>
      </c>
      <c r="D120" s="33"/>
      <c r="E120" s="33"/>
      <c r="F120" s="24" t="str">
        <f>F16</f>
        <v xml:space="preserve"> </v>
      </c>
      <c r="G120" s="33"/>
      <c r="H120" s="33"/>
      <c r="I120" s="121" t="s">
        <v>22</v>
      </c>
      <c r="J120" s="63">
        <f>IF(J16="","",J16)</f>
        <v>43949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120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5.2" customHeight="1">
      <c r="A122" s="31"/>
      <c r="B122" s="32"/>
      <c r="C122" s="26" t="s">
        <v>23</v>
      </c>
      <c r="D122" s="33"/>
      <c r="E122" s="33"/>
      <c r="F122" s="24" t="str">
        <f>E19</f>
        <v>ZOD Starosedlský Hrádek</v>
      </c>
      <c r="G122" s="33"/>
      <c r="H122" s="33"/>
      <c r="I122" s="121" t="s">
        <v>31</v>
      </c>
      <c r="J122" s="29" t="str">
        <f>E25</f>
        <v xml:space="preserve"> 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6" t="s">
        <v>29</v>
      </c>
      <c r="D123" s="33"/>
      <c r="E123" s="33"/>
      <c r="F123" s="24" t="str">
        <f>IF(E22="","",E22)</f>
        <v>Vyplň údaj</v>
      </c>
      <c r="G123" s="33"/>
      <c r="H123" s="33"/>
      <c r="I123" s="121" t="s">
        <v>32</v>
      </c>
      <c r="J123" s="29" t="str">
        <f>E28</f>
        <v xml:space="preserve"> 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0.35" customHeight="1">
      <c r="A124" s="31"/>
      <c r="B124" s="32"/>
      <c r="C124" s="33"/>
      <c r="D124" s="33"/>
      <c r="E124" s="33"/>
      <c r="F124" s="33"/>
      <c r="G124" s="33"/>
      <c r="H124" s="33"/>
      <c r="I124" s="120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11" customFormat="1" ht="29.25" customHeight="1">
      <c r="A125" s="177"/>
      <c r="B125" s="178"/>
      <c r="C125" s="179" t="s">
        <v>183</v>
      </c>
      <c r="D125" s="180" t="s">
        <v>60</v>
      </c>
      <c r="E125" s="180" t="s">
        <v>56</v>
      </c>
      <c r="F125" s="180" t="s">
        <v>57</v>
      </c>
      <c r="G125" s="180" t="s">
        <v>184</v>
      </c>
      <c r="H125" s="180" t="s">
        <v>185</v>
      </c>
      <c r="I125" s="181" t="s">
        <v>186</v>
      </c>
      <c r="J125" s="182" t="s">
        <v>165</v>
      </c>
      <c r="K125" s="183" t="s">
        <v>187</v>
      </c>
      <c r="L125" s="184"/>
      <c r="M125" s="72" t="s">
        <v>1</v>
      </c>
      <c r="N125" s="73" t="s">
        <v>39</v>
      </c>
      <c r="O125" s="73" t="s">
        <v>188</v>
      </c>
      <c r="P125" s="73" t="s">
        <v>189</v>
      </c>
      <c r="Q125" s="73" t="s">
        <v>190</v>
      </c>
      <c r="R125" s="73" t="s">
        <v>191</v>
      </c>
      <c r="S125" s="73" t="s">
        <v>192</v>
      </c>
      <c r="T125" s="74" t="s">
        <v>193</v>
      </c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</row>
    <row r="126" spans="1:63" s="2" customFormat="1" ht="22.9" customHeight="1">
      <c r="A126" s="31"/>
      <c r="B126" s="32"/>
      <c r="C126" s="79" t="s">
        <v>194</v>
      </c>
      <c r="D126" s="33"/>
      <c r="E126" s="33"/>
      <c r="F126" s="33"/>
      <c r="G126" s="33"/>
      <c r="H126" s="33"/>
      <c r="I126" s="120"/>
      <c r="J126" s="185">
        <f>BK126</f>
        <v>0</v>
      </c>
      <c r="K126" s="33"/>
      <c r="L126" s="36"/>
      <c r="M126" s="75"/>
      <c r="N126" s="186"/>
      <c r="O126" s="76"/>
      <c r="P126" s="187">
        <f>P127</f>
        <v>0</v>
      </c>
      <c r="Q126" s="76"/>
      <c r="R126" s="187">
        <f>R127</f>
        <v>0</v>
      </c>
      <c r="S126" s="76"/>
      <c r="T126" s="188">
        <f>T127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74</v>
      </c>
      <c r="AU126" s="14" t="s">
        <v>167</v>
      </c>
      <c r="BK126" s="189">
        <f>BK127</f>
        <v>0</v>
      </c>
    </row>
    <row r="127" spans="1:63" s="12" customFormat="1" ht="25.9" customHeight="1">
      <c r="B127" s="190"/>
      <c r="C127" s="191"/>
      <c r="D127" s="192" t="s">
        <v>74</v>
      </c>
      <c r="E127" s="193" t="s">
        <v>195</v>
      </c>
      <c r="F127" s="193" t="s">
        <v>195</v>
      </c>
      <c r="G127" s="191"/>
      <c r="H127" s="191"/>
      <c r="I127" s="194"/>
      <c r="J127" s="195">
        <f>BK127</f>
        <v>0</v>
      </c>
      <c r="K127" s="191"/>
      <c r="L127" s="196"/>
      <c r="M127" s="197"/>
      <c r="N127" s="198"/>
      <c r="O127" s="198"/>
      <c r="P127" s="199">
        <f>P128</f>
        <v>0</v>
      </c>
      <c r="Q127" s="198"/>
      <c r="R127" s="199">
        <f>R128</f>
        <v>0</v>
      </c>
      <c r="S127" s="198"/>
      <c r="T127" s="200">
        <f>T128</f>
        <v>0</v>
      </c>
      <c r="AR127" s="201" t="s">
        <v>82</v>
      </c>
      <c r="AT127" s="202" t="s">
        <v>74</v>
      </c>
      <c r="AU127" s="202" t="s">
        <v>75</v>
      </c>
      <c r="AY127" s="201" t="s">
        <v>197</v>
      </c>
      <c r="BK127" s="203">
        <f>BK128</f>
        <v>0</v>
      </c>
    </row>
    <row r="128" spans="1:63" s="12" customFormat="1" ht="22.9" customHeight="1">
      <c r="B128" s="190"/>
      <c r="C128" s="191"/>
      <c r="D128" s="192" t="s">
        <v>74</v>
      </c>
      <c r="E128" s="204" t="s">
        <v>1277</v>
      </c>
      <c r="F128" s="204" t="s">
        <v>1278</v>
      </c>
      <c r="G128" s="191"/>
      <c r="H128" s="191"/>
      <c r="I128" s="194"/>
      <c r="J128" s="205">
        <f>BK128</f>
        <v>0</v>
      </c>
      <c r="K128" s="191"/>
      <c r="L128" s="196"/>
      <c r="M128" s="197"/>
      <c r="N128" s="198"/>
      <c r="O128" s="198"/>
      <c r="P128" s="199">
        <f>SUM(P129:P130)</f>
        <v>0</v>
      </c>
      <c r="Q128" s="198"/>
      <c r="R128" s="199">
        <f>SUM(R129:R130)</f>
        <v>0</v>
      </c>
      <c r="S128" s="198"/>
      <c r="T128" s="200">
        <f>SUM(T129:T130)</f>
        <v>0</v>
      </c>
      <c r="AR128" s="201" t="s">
        <v>82</v>
      </c>
      <c r="AT128" s="202" t="s">
        <v>74</v>
      </c>
      <c r="AU128" s="202" t="s">
        <v>82</v>
      </c>
      <c r="AY128" s="201" t="s">
        <v>197</v>
      </c>
      <c r="BK128" s="203">
        <f>SUM(BK129:BK130)</f>
        <v>0</v>
      </c>
    </row>
    <row r="129" spans="1:65" s="2" customFormat="1" ht="16.5" customHeight="1">
      <c r="A129" s="31"/>
      <c r="B129" s="32"/>
      <c r="C129" s="206" t="s">
        <v>82</v>
      </c>
      <c r="D129" s="206" t="s">
        <v>199</v>
      </c>
      <c r="E129" s="207" t="s">
        <v>1279</v>
      </c>
      <c r="F129" s="208" t="s">
        <v>1280</v>
      </c>
      <c r="G129" s="209" t="s">
        <v>525</v>
      </c>
      <c r="H129" s="210">
        <v>1</v>
      </c>
      <c r="I129" s="211"/>
      <c r="J129" s="212">
        <f>ROUND(I129*H129,1)</f>
        <v>0</v>
      </c>
      <c r="K129" s="213"/>
      <c r="L129" s="36"/>
      <c r="M129" s="214" t="s">
        <v>1</v>
      </c>
      <c r="N129" s="215" t="s">
        <v>40</v>
      </c>
      <c r="O129" s="68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8" t="s">
        <v>101</v>
      </c>
      <c r="AT129" s="218" t="s">
        <v>199</v>
      </c>
      <c r="AU129" s="218" t="s">
        <v>84</v>
      </c>
      <c r="AY129" s="14" t="s">
        <v>197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4" t="s">
        <v>82</v>
      </c>
      <c r="BK129" s="219">
        <f>ROUND(I129*H129,1)</f>
        <v>0</v>
      </c>
      <c r="BL129" s="14" t="s">
        <v>101</v>
      </c>
      <c r="BM129" s="218" t="s">
        <v>1281</v>
      </c>
    </row>
    <row r="130" spans="1:65" s="2" customFormat="1" ht="44.25" customHeight="1">
      <c r="A130" s="31"/>
      <c r="B130" s="32"/>
      <c r="C130" s="220" t="s">
        <v>84</v>
      </c>
      <c r="D130" s="220" t="s">
        <v>313</v>
      </c>
      <c r="E130" s="221" t="s">
        <v>422</v>
      </c>
      <c r="F130" s="222" t="s">
        <v>1282</v>
      </c>
      <c r="G130" s="223" t="s">
        <v>349</v>
      </c>
      <c r="H130" s="224">
        <v>10</v>
      </c>
      <c r="I130" s="225"/>
      <c r="J130" s="226">
        <f>ROUND(I130*H130,1)</f>
        <v>0</v>
      </c>
      <c r="K130" s="227"/>
      <c r="L130" s="228"/>
      <c r="M130" s="238" t="s">
        <v>1</v>
      </c>
      <c r="N130" s="239" t="s">
        <v>40</v>
      </c>
      <c r="O130" s="233"/>
      <c r="P130" s="234">
        <f>O130*H130</f>
        <v>0</v>
      </c>
      <c r="Q130" s="234">
        <v>0</v>
      </c>
      <c r="R130" s="234">
        <f>Q130*H130</f>
        <v>0</v>
      </c>
      <c r="S130" s="234">
        <v>0</v>
      </c>
      <c r="T130" s="23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226</v>
      </c>
      <c r="AT130" s="218" t="s">
        <v>313</v>
      </c>
      <c r="AU130" s="218" t="s">
        <v>84</v>
      </c>
      <c r="AY130" s="14" t="s">
        <v>197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4" t="s">
        <v>82</v>
      </c>
      <c r="BK130" s="219">
        <f>ROUND(I130*H130,1)</f>
        <v>0</v>
      </c>
      <c r="BL130" s="14" t="s">
        <v>101</v>
      </c>
      <c r="BM130" s="218" t="s">
        <v>1283</v>
      </c>
    </row>
    <row r="131" spans="1:65" s="2" customFormat="1" ht="6.95" customHeight="1">
      <c r="A131" s="31"/>
      <c r="B131" s="51"/>
      <c r="C131" s="52"/>
      <c r="D131" s="52"/>
      <c r="E131" s="52"/>
      <c r="F131" s="52"/>
      <c r="G131" s="52"/>
      <c r="H131" s="52"/>
      <c r="I131" s="155"/>
      <c r="J131" s="52"/>
      <c r="K131" s="52"/>
      <c r="L131" s="36"/>
      <c r="M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</sheetData>
  <sheetProtection algorithmName="SHA-512" hashValue="Pj4d4rMz2Qs4pluggUBEtW/rddhcB/66AS09r3rc53nbtjWHqb9mexlR4hTH86AprBBVH6t8AecjJv3X8fYgQQ==" saltValue="R3IoHK8eL3fvMzWXmU5b9uvakRnHtwSH2vH8eCHbz3gGkWk5eOPwwfCnkbq0MeOMGhPA1zkfGSjr+4YOzaUmzA==" spinCount="100000" sheet="1" objects="1" scenarios="1" formatColumns="0" formatRows="0" autoFilter="0"/>
  <autoFilter ref="C125:K130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131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1:46" s="1" customFormat="1" ht="24.95" customHeight="1">
      <c r="B4" s="17"/>
      <c r="D4" s="116" t="s">
        <v>156</v>
      </c>
      <c r="I4" s="112"/>
      <c r="L4" s="17"/>
      <c r="M4" s="117" t="s">
        <v>10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16</v>
      </c>
      <c r="I6" s="112"/>
      <c r="L6" s="17"/>
    </row>
    <row r="7" spans="1:46" s="1" customFormat="1" ht="16.5" customHeight="1">
      <c r="B7" s="17"/>
      <c r="E7" s="292" t="str">
        <f>'Rekapitulace stavby'!K6</f>
        <v>Novostavba produkční stáje s dojírnou - 1. etapa - stáj</v>
      </c>
      <c r="F7" s="293"/>
      <c r="G7" s="293"/>
      <c r="H7" s="293"/>
      <c r="I7" s="112"/>
      <c r="L7" s="17"/>
    </row>
    <row r="8" spans="1:46" ht="12.75">
      <c r="B8" s="17"/>
      <c r="D8" s="118" t="s">
        <v>157</v>
      </c>
      <c r="L8" s="17"/>
    </row>
    <row r="9" spans="1:46" s="1" customFormat="1" ht="16.5" customHeight="1">
      <c r="B9" s="17"/>
      <c r="E9" s="292" t="s">
        <v>158</v>
      </c>
      <c r="F9" s="253"/>
      <c r="G9" s="253"/>
      <c r="H9" s="253"/>
      <c r="I9" s="112"/>
      <c r="L9" s="17"/>
    </row>
    <row r="10" spans="1:46" s="1" customFormat="1" ht="12" customHeight="1">
      <c r="B10" s="17"/>
      <c r="D10" s="118" t="s">
        <v>159</v>
      </c>
      <c r="I10" s="112"/>
      <c r="L10" s="17"/>
    </row>
    <row r="11" spans="1:46" s="2" customFormat="1" ht="16.5" customHeight="1">
      <c r="A11" s="31"/>
      <c r="B11" s="36"/>
      <c r="C11" s="31"/>
      <c r="D11" s="31"/>
      <c r="E11" s="294" t="s">
        <v>1118</v>
      </c>
      <c r="F11" s="295"/>
      <c r="G11" s="295"/>
      <c r="H11" s="295"/>
      <c r="I11" s="120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8" t="s">
        <v>161</v>
      </c>
      <c r="E12" s="31"/>
      <c r="F12" s="31"/>
      <c r="G12" s="31"/>
      <c r="H12" s="31"/>
      <c r="I12" s="120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6.5" customHeight="1">
      <c r="A13" s="31"/>
      <c r="B13" s="36"/>
      <c r="C13" s="31"/>
      <c r="D13" s="31"/>
      <c r="E13" s="296" t="s">
        <v>1284</v>
      </c>
      <c r="F13" s="295"/>
      <c r="G13" s="295"/>
      <c r="H13" s="295"/>
      <c r="I13" s="120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>
      <c r="A14" s="31"/>
      <c r="B14" s="36"/>
      <c r="C14" s="31"/>
      <c r="D14" s="31"/>
      <c r="E14" s="31"/>
      <c r="F14" s="31"/>
      <c r="G14" s="31"/>
      <c r="H14" s="31"/>
      <c r="I14" s="120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18" t="s">
        <v>18</v>
      </c>
      <c r="E15" s="31"/>
      <c r="F15" s="106" t="s">
        <v>1</v>
      </c>
      <c r="G15" s="31"/>
      <c r="H15" s="31"/>
      <c r="I15" s="121" t="s">
        <v>19</v>
      </c>
      <c r="J15" s="106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20</v>
      </c>
      <c r="E16" s="31"/>
      <c r="F16" s="106" t="s">
        <v>21</v>
      </c>
      <c r="G16" s="31"/>
      <c r="H16" s="31"/>
      <c r="I16" s="121" t="s">
        <v>22</v>
      </c>
      <c r="J16" s="122">
        <f>'Rekapitulace stavby'!AN8</f>
        <v>43949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0.9" customHeight="1">
      <c r="A17" s="31"/>
      <c r="B17" s="36"/>
      <c r="C17" s="31"/>
      <c r="D17" s="31"/>
      <c r="E17" s="31"/>
      <c r="F17" s="31"/>
      <c r="G17" s="31"/>
      <c r="H17" s="31"/>
      <c r="I17" s="120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18" t="s">
        <v>23</v>
      </c>
      <c r="E18" s="31"/>
      <c r="F18" s="31"/>
      <c r="G18" s="31"/>
      <c r="H18" s="31"/>
      <c r="I18" s="121" t="s">
        <v>24</v>
      </c>
      <c r="J18" s="106" t="s">
        <v>25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6" t="s">
        <v>26</v>
      </c>
      <c r="F19" s="31"/>
      <c r="G19" s="31"/>
      <c r="H19" s="31"/>
      <c r="I19" s="121" t="s">
        <v>27</v>
      </c>
      <c r="J19" s="106" t="s">
        <v>28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20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18" t="s">
        <v>29</v>
      </c>
      <c r="E21" s="31"/>
      <c r="F21" s="31"/>
      <c r="G21" s="31"/>
      <c r="H21" s="31"/>
      <c r="I21" s="121" t="s">
        <v>24</v>
      </c>
      <c r="J21" s="27" t="str">
        <f>'Rekapitulace stavby'!AN13</f>
        <v>Vyplň údaj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297" t="str">
        <f>'Rekapitulace stavby'!E14</f>
        <v>Vyplň údaj</v>
      </c>
      <c r="F22" s="298"/>
      <c r="G22" s="298"/>
      <c r="H22" s="298"/>
      <c r="I22" s="121" t="s">
        <v>27</v>
      </c>
      <c r="J22" s="27" t="str">
        <f>'Rekapitulace stavby'!AN14</f>
        <v>Vyplň údaj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20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18" t="s">
        <v>31</v>
      </c>
      <c r="E24" s="31"/>
      <c r="F24" s="31"/>
      <c r="G24" s="31"/>
      <c r="H24" s="31"/>
      <c r="I24" s="121" t="s">
        <v>24</v>
      </c>
      <c r="J24" s="106" t="str">
        <f>IF('Rekapitulace stavby'!AN16="","",'Rekapitulace stavby'!AN16)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8" customHeight="1">
      <c r="A25" s="31"/>
      <c r="B25" s="36"/>
      <c r="C25" s="31"/>
      <c r="D25" s="31"/>
      <c r="E25" s="106" t="str">
        <f>IF('Rekapitulace stavby'!E17="","",'Rekapitulace stavby'!E17)</f>
        <v xml:space="preserve"> </v>
      </c>
      <c r="F25" s="31"/>
      <c r="G25" s="31"/>
      <c r="H25" s="31"/>
      <c r="I25" s="121" t="s">
        <v>27</v>
      </c>
      <c r="J25" s="106" t="str">
        <f>IF('Rekapitulace stavby'!AN17="","",'Rekapitulace stavby'!AN17)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20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12" customHeight="1">
      <c r="A27" s="31"/>
      <c r="B27" s="36"/>
      <c r="C27" s="31"/>
      <c r="D27" s="118" t="s">
        <v>32</v>
      </c>
      <c r="E27" s="31"/>
      <c r="F27" s="31"/>
      <c r="G27" s="31"/>
      <c r="H27" s="31"/>
      <c r="I27" s="121" t="s">
        <v>24</v>
      </c>
      <c r="J27" s="106" t="str">
        <f>IF('Rekapitulace stavby'!AN19="","",'Rekapitulace stavby'!AN19)</f>
        <v/>
      </c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8" customHeight="1">
      <c r="A28" s="31"/>
      <c r="B28" s="36"/>
      <c r="C28" s="31"/>
      <c r="D28" s="31"/>
      <c r="E28" s="106" t="str">
        <f>IF('Rekapitulace stavby'!E20="","",'Rekapitulace stavby'!E20)</f>
        <v xml:space="preserve"> </v>
      </c>
      <c r="F28" s="31"/>
      <c r="G28" s="31"/>
      <c r="H28" s="31"/>
      <c r="I28" s="121" t="s">
        <v>27</v>
      </c>
      <c r="J28" s="106" t="str">
        <f>IF('Rekapitulace stavby'!AN20="","",'Rekapitulace stavby'!AN20)</f>
        <v/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31"/>
      <c r="E29" s="31"/>
      <c r="F29" s="31"/>
      <c r="G29" s="31"/>
      <c r="H29" s="31"/>
      <c r="I29" s="120"/>
      <c r="J29" s="31"/>
      <c r="K29" s="3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" customHeight="1">
      <c r="A30" s="31"/>
      <c r="B30" s="36"/>
      <c r="C30" s="31"/>
      <c r="D30" s="118" t="s">
        <v>34</v>
      </c>
      <c r="E30" s="31"/>
      <c r="F30" s="31"/>
      <c r="G30" s="31"/>
      <c r="H30" s="31"/>
      <c r="I30" s="120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8" customFormat="1" ht="16.5" customHeight="1">
      <c r="A31" s="123"/>
      <c r="B31" s="124"/>
      <c r="C31" s="123"/>
      <c r="D31" s="123"/>
      <c r="E31" s="291" t="s">
        <v>1</v>
      </c>
      <c r="F31" s="291"/>
      <c r="G31" s="291"/>
      <c r="H31" s="291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1"/>
      <c r="B32" s="36"/>
      <c r="C32" s="31"/>
      <c r="D32" s="31"/>
      <c r="E32" s="31"/>
      <c r="F32" s="31"/>
      <c r="G32" s="31"/>
      <c r="H32" s="31"/>
      <c r="I32" s="120"/>
      <c r="J32" s="31"/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7"/>
      <c r="E33" s="127"/>
      <c r="F33" s="127"/>
      <c r="G33" s="127"/>
      <c r="H33" s="127"/>
      <c r="I33" s="128"/>
      <c r="J33" s="127"/>
      <c r="K33" s="127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9" t="s">
        <v>35</v>
      </c>
      <c r="E34" s="31"/>
      <c r="F34" s="31"/>
      <c r="G34" s="31"/>
      <c r="H34" s="31"/>
      <c r="I34" s="120"/>
      <c r="J34" s="130">
        <f>ROUND(J125, 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7"/>
      <c r="E35" s="127"/>
      <c r="F35" s="127"/>
      <c r="G35" s="127"/>
      <c r="H35" s="127"/>
      <c r="I35" s="128"/>
      <c r="J35" s="127"/>
      <c r="K35" s="127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31" t="s">
        <v>37</v>
      </c>
      <c r="G36" s="31"/>
      <c r="H36" s="31"/>
      <c r="I36" s="132" t="s">
        <v>36</v>
      </c>
      <c r="J36" s="131" t="s">
        <v>38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19" t="s">
        <v>39</v>
      </c>
      <c r="E37" s="118" t="s">
        <v>40</v>
      </c>
      <c r="F37" s="133">
        <f>ROUND((SUM(BE125:BE127)),  1)</f>
        <v>0</v>
      </c>
      <c r="G37" s="31"/>
      <c r="H37" s="31"/>
      <c r="I37" s="134">
        <v>0.21</v>
      </c>
      <c r="J37" s="133">
        <f>ROUND(((SUM(BE125:BE127))*I37),  1)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8" t="s">
        <v>41</v>
      </c>
      <c r="F38" s="133">
        <f>ROUND((SUM(BF125:BF127)),  1)</f>
        <v>0</v>
      </c>
      <c r="G38" s="31"/>
      <c r="H38" s="31"/>
      <c r="I38" s="134">
        <v>0.15</v>
      </c>
      <c r="J38" s="133">
        <f>ROUND(((SUM(BF125:BF127))*I38),  1)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ROUND((SUM(BG125:BG127)),  1)</f>
        <v>0</v>
      </c>
      <c r="G39" s="31"/>
      <c r="H39" s="31"/>
      <c r="I39" s="134">
        <v>0.21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6"/>
      <c r="C40" s="31"/>
      <c r="D40" s="31"/>
      <c r="E40" s="118" t="s">
        <v>43</v>
      </c>
      <c r="F40" s="133">
        <f>ROUND((SUM(BH125:BH127)),  1)</f>
        <v>0</v>
      </c>
      <c r="G40" s="31"/>
      <c r="H40" s="31"/>
      <c r="I40" s="134">
        <v>0.15</v>
      </c>
      <c r="J40" s="133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hidden="1" customHeight="1">
      <c r="A41" s="31"/>
      <c r="B41" s="36"/>
      <c r="C41" s="31"/>
      <c r="D41" s="31"/>
      <c r="E41" s="118" t="s">
        <v>44</v>
      </c>
      <c r="F41" s="133">
        <f>ROUND((SUM(BI125:BI127)),  1)</f>
        <v>0</v>
      </c>
      <c r="G41" s="31"/>
      <c r="H41" s="31"/>
      <c r="I41" s="134">
        <v>0</v>
      </c>
      <c r="J41" s="133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120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5"/>
      <c r="D43" s="136" t="s">
        <v>45</v>
      </c>
      <c r="E43" s="137"/>
      <c r="F43" s="137"/>
      <c r="G43" s="138" t="s">
        <v>46</v>
      </c>
      <c r="H43" s="139" t="s">
        <v>47</v>
      </c>
      <c r="I43" s="140"/>
      <c r="J43" s="141">
        <f>SUM(J34:J41)</f>
        <v>0</v>
      </c>
      <c r="K43" s="142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120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hidden="1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hidden="1" customHeight="1">
      <c r="A82" s="31"/>
      <c r="B82" s="32"/>
      <c r="C82" s="20" t="s">
        <v>163</v>
      </c>
      <c r="D82" s="33"/>
      <c r="E82" s="33"/>
      <c r="F82" s="33"/>
      <c r="G82" s="33"/>
      <c r="H82" s="33"/>
      <c r="I82" s="120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120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20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hidden="1" customHeight="1">
      <c r="A85" s="31"/>
      <c r="B85" s="32"/>
      <c r="C85" s="33"/>
      <c r="D85" s="33"/>
      <c r="E85" s="287" t="str">
        <f>E7</f>
        <v>Novostavba produkční stáje s dojírnou - 1. etapa - stáj</v>
      </c>
      <c r="F85" s="288"/>
      <c r="G85" s="288"/>
      <c r="H85" s="288"/>
      <c r="I85" s="120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hidden="1" customHeight="1">
      <c r="B86" s="18"/>
      <c r="C86" s="26" t="s">
        <v>157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1" customFormat="1" ht="16.5" hidden="1" customHeight="1">
      <c r="B87" s="18"/>
      <c r="C87" s="19"/>
      <c r="D87" s="19"/>
      <c r="E87" s="287" t="s">
        <v>158</v>
      </c>
      <c r="F87" s="258"/>
      <c r="G87" s="258"/>
      <c r="H87" s="258"/>
      <c r="I87" s="112"/>
      <c r="J87" s="19"/>
      <c r="K87" s="19"/>
      <c r="L87" s="17"/>
    </row>
    <row r="88" spans="1:31" s="1" customFormat="1" ht="12" hidden="1" customHeight="1">
      <c r="B88" s="18"/>
      <c r="C88" s="26" t="s">
        <v>159</v>
      </c>
      <c r="D88" s="19"/>
      <c r="E88" s="19"/>
      <c r="F88" s="19"/>
      <c r="G88" s="19"/>
      <c r="H88" s="19"/>
      <c r="I88" s="112"/>
      <c r="J88" s="19"/>
      <c r="K88" s="19"/>
      <c r="L88" s="17"/>
    </row>
    <row r="89" spans="1:31" s="2" customFormat="1" ht="16.5" hidden="1" customHeight="1">
      <c r="A89" s="31"/>
      <c r="B89" s="32"/>
      <c r="C89" s="33"/>
      <c r="D89" s="33"/>
      <c r="E89" s="289" t="s">
        <v>1118</v>
      </c>
      <c r="F89" s="290"/>
      <c r="G89" s="290"/>
      <c r="H89" s="290"/>
      <c r="I89" s="120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hidden="1" customHeight="1">
      <c r="A90" s="31"/>
      <c r="B90" s="32"/>
      <c r="C90" s="26" t="s">
        <v>161</v>
      </c>
      <c r="D90" s="33"/>
      <c r="E90" s="33"/>
      <c r="F90" s="33"/>
      <c r="G90" s="33"/>
      <c r="H90" s="33"/>
      <c r="I90" s="120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6.5" hidden="1" customHeight="1">
      <c r="A91" s="31"/>
      <c r="B91" s="32"/>
      <c r="C91" s="33"/>
      <c r="D91" s="33"/>
      <c r="E91" s="284" t="str">
        <f>E13</f>
        <v>PS 03 - Hydraulická brána</v>
      </c>
      <c r="F91" s="290"/>
      <c r="G91" s="290"/>
      <c r="H91" s="290"/>
      <c r="I91" s="120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hidden="1" customHeight="1">
      <c r="A92" s="31"/>
      <c r="B92" s="32"/>
      <c r="C92" s="33"/>
      <c r="D92" s="33"/>
      <c r="E92" s="33"/>
      <c r="F92" s="33"/>
      <c r="G92" s="33"/>
      <c r="H92" s="33"/>
      <c r="I92" s="120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2" hidden="1" customHeight="1">
      <c r="A93" s="31"/>
      <c r="B93" s="32"/>
      <c r="C93" s="26" t="s">
        <v>20</v>
      </c>
      <c r="D93" s="33"/>
      <c r="E93" s="33"/>
      <c r="F93" s="24" t="str">
        <f>F16</f>
        <v xml:space="preserve"> </v>
      </c>
      <c r="G93" s="33"/>
      <c r="H93" s="33"/>
      <c r="I93" s="121" t="s">
        <v>22</v>
      </c>
      <c r="J93" s="63">
        <f>IF(J16="","",J16)</f>
        <v>43949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6.95" hidden="1" customHeight="1">
      <c r="A94" s="31"/>
      <c r="B94" s="32"/>
      <c r="C94" s="33"/>
      <c r="D94" s="33"/>
      <c r="E94" s="33"/>
      <c r="F94" s="33"/>
      <c r="G94" s="33"/>
      <c r="H94" s="33"/>
      <c r="I94" s="120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5.2" hidden="1" customHeight="1">
      <c r="A95" s="31"/>
      <c r="B95" s="32"/>
      <c r="C95" s="26" t="s">
        <v>23</v>
      </c>
      <c r="D95" s="33"/>
      <c r="E95" s="33"/>
      <c r="F95" s="24" t="str">
        <f>E19</f>
        <v>ZOD Starosedlský Hrádek</v>
      </c>
      <c r="G95" s="33"/>
      <c r="H95" s="33"/>
      <c r="I95" s="121" t="s">
        <v>31</v>
      </c>
      <c r="J95" s="29" t="str">
        <f>E25</f>
        <v xml:space="preserve"> </v>
      </c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5.2" hidden="1" customHeight="1">
      <c r="A96" s="31"/>
      <c r="B96" s="32"/>
      <c r="C96" s="26" t="s">
        <v>29</v>
      </c>
      <c r="D96" s="33"/>
      <c r="E96" s="33"/>
      <c r="F96" s="24" t="str">
        <f>IF(E22="","",E22)</f>
        <v>Vyplň údaj</v>
      </c>
      <c r="G96" s="33"/>
      <c r="H96" s="33"/>
      <c r="I96" s="121" t="s">
        <v>32</v>
      </c>
      <c r="J96" s="29" t="str">
        <f>E28</f>
        <v xml:space="preserve"> 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hidden="1" customHeight="1">
      <c r="A97" s="31"/>
      <c r="B97" s="32"/>
      <c r="C97" s="33"/>
      <c r="D97" s="33"/>
      <c r="E97" s="33"/>
      <c r="F97" s="33"/>
      <c r="G97" s="33"/>
      <c r="H97" s="33"/>
      <c r="I97" s="120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9.25" hidden="1" customHeight="1">
      <c r="A98" s="31"/>
      <c r="B98" s="32"/>
      <c r="C98" s="159" t="s">
        <v>164</v>
      </c>
      <c r="D98" s="160"/>
      <c r="E98" s="160"/>
      <c r="F98" s="160"/>
      <c r="G98" s="160"/>
      <c r="H98" s="160"/>
      <c r="I98" s="161"/>
      <c r="J98" s="162" t="s">
        <v>165</v>
      </c>
      <c r="K98" s="160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47" s="2" customFormat="1" ht="10.35" hidden="1" customHeight="1">
      <c r="A99" s="31"/>
      <c r="B99" s="32"/>
      <c r="C99" s="33"/>
      <c r="D99" s="33"/>
      <c r="E99" s="33"/>
      <c r="F99" s="33"/>
      <c r="G99" s="33"/>
      <c r="H99" s="33"/>
      <c r="I99" s="120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47" s="2" customFormat="1" ht="22.9" hidden="1" customHeight="1">
      <c r="A100" s="31"/>
      <c r="B100" s="32"/>
      <c r="C100" s="163" t="s">
        <v>166</v>
      </c>
      <c r="D100" s="33"/>
      <c r="E100" s="33"/>
      <c r="F100" s="33"/>
      <c r="G100" s="33"/>
      <c r="H100" s="33"/>
      <c r="I100" s="120"/>
      <c r="J100" s="81">
        <f>J125</f>
        <v>0</v>
      </c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U100" s="14" t="s">
        <v>167</v>
      </c>
    </row>
    <row r="101" spans="1:47" s="9" customFormat="1" ht="24.95" hidden="1" customHeight="1">
      <c r="B101" s="164"/>
      <c r="C101" s="165"/>
      <c r="D101" s="166" t="s">
        <v>1285</v>
      </c>
      <c r="E101" s="167"/>
      <c r="F101" s="167"/>
      <c r="G101" s="167"/>
      <c r="H101" s="167"/>
      <c r="I101" s="168"/>
      <c r="J101" s="169">
        <f>J126</f>
        <v>0</v>
      </c>
      <c r="K101" s="165"/>
      <c r="L101" s="170"/>
    </row>
    <row r="102" spans="1:47" s="2" customFormat="1" ht="21.75" hidden="1" customHeight="1">
      <c r="A102" s="31"/>
      <c r="B102" s="32"/>
      <c r="C102" s="33"/>
      <c r="D102" s="33"/>
      <c r="E102" s="33"/>
      <c r="F102" s="33"/>
      <c r="G102" s="33"/>
      <c r="H102" s="33"/>
      <c r="I102" s="120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47" s="2" customFormat="1" ht="6.95" hidden="1" customHeight="1">
      <c r="A103" s="31"/>
      <c r="B103" s="51"/>
      <c r="C103" s="52"/>
      <c r="D103" s="52"/>
      <c r="E103" s="52"/>
      <c r="F103" s="52"/>
      <c r="G103" s="52"/>
      <c r="H103" s="52"/>
      <c r="I103" s="155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47" hidden="1"/>
    <row r="105" spans="1:47" hidden="1"/>
    <row r="106" spans="1:47" hidden="1"/>
    <row r="107" spans="1:47" s="2" customFormat="1" ht="6.95" customHeight="1">
      <c r="A107" s="31"/>
      <c r="B107" s="53"/>
      <c r="C107" s="54"/>
      <c r="D107" s="54"/>
      <c r="E107" s="54"/>
      <c r="F107" s="54"/>
      <c r="G107" s="54"/>
      <c r="H107" s="54"/>
      <c r="I107" s="158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47" s="2" customFormat="1" ht="24.95" customHeight="1">
      <c r="A108" s="31"/>
      <c r="B108" s="32"/>
      <c r="C108" s="20" t="s">
        <v>182</v>
      </c>
      <c r="D108" s="33"/>
      <c r="E108" s="33"/>
      <c r="F108" s="33"/>
      <c r="G108" s="33"/>
      <c r="H108" s="33"/>
      <c r="I108" s="120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120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12" customHeight="1">
      <c r="A110" s="31"/>
      <c r="B110" s="32"/>
      <c r="C110" s="26" t="s">
        <v>16</v>
      </c>
      <c r="D110" s="33"/>
      <c r="E110" s="33"/>
      <c r="F110" s="33"/>
      <c r="G110" s="33"/>
      <c r="H110" s="33"/>
      <c r="I110" s="120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16.5" customHeight="1">
      <c r="A111" s="31"/>
      <c r="B111" s="32"/>
      <c r="C111" s="33"/>
      <c r="D111" s="33"/>
      <c r="E111" s="287" t="str">
        <f>E7</f>
        <v>Novostavba produkční stáje s dojírnou - 1. etapa - stáj</v>
      </c>
      <c r="F111" s="288"/>
      <c r="G111" s="288"/>
      <c r="H111" s="288"/>
      <c r="I111" s="120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1" customFormat="1" ht="12" customHeight="1">
      <c r="B112" s="18"/>
      <c r="C112" s="26" t="s">
        <v>157</v>
      </c>
      <c r="D112" s="19"/>
      <c r="E112" s="19"/>
      <c r="F112" s="19"/>
      <c r="G112" s="19"/>
      <c r="H112" s="19"/>
      <c r="I112" s="112"/>
      <c r="J112" s="19"/>
      <c r="K112" s="19"/>
      <c r="L112" s="17"/>
    </row>
    <row r="113" spans="1:65" s="1" customFormat="1" ht="16.5" customHeight="1">
      <c r="B113" s="18"/>
      <c r="C113" s="19"/>
      <c r="D113" s="19"/>
      <c r="E113" s="287" t="s">
        <v>158</v>
      </c>
      <c r="F113" s="258"/>
      <c r="G113" s="258"/>
      <c r="H113" s="258"/>
      <c r="I113" s="112"/>
      <c r="J113" s="19"/>
      <c r="K113" s="19"/>
      <c r="L113" s="17"/>
    </row>
    <row r="114" spans="1:65" s="1" customFormat="1" ht="12" customHeight="1">
      <c r="B114" s="18"/>
      <c r="C114" s="26" t="s">
        <v>159</v>
      </c>
      <c r="D114" s="19"/>
      <c r="E114" s="19"/>
      <c r="F114" s="19"/>
      <c r="G114" s="19"/>
      <c r="H114" s="19"/>
      <c r="I114" s="112"/>
      <c r="J114" s="19"/>
      <c r="K114" s="19"/>
      <c r="L114" s="17"/>
    </row>
    <row r="115" spans="1:65" s="2" customFormat="1" ht="16.5" customHeight="1">
      <c r="A115" s="31"/>
      <c r="B115" s="32"/>
      <c r="C115" s="33"/>
      <c r="D115" s="33"/>
      <c r="E115" s="289" t="s">
        <v>1118</v>
      </c>
      <c r="F115" s="290"/>
      <c r="G115" s="290"/>
      <c r="H115" s="290"/>
      <c r="I115" s="120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161</v>
      </c>
      <c r="D116" s="33"/>
      <c r="E116" s="33"/>
      <c r="F116" s="33"/>
      <c r="G116" s="33"/>
      <c r="H116" s="33"/>
      <c r="I116" s="120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6.5" customHeight="1">
      <c r="A117" s="31"/>
      <c r="B117" s="32"/>
      <c r="C117" s="33"/>
      <c r="D117" s="33"/>
      <c r="E117" s="284" t="str">
        <f>E13</f>
        <v>PS 03 - Hydraulická brána</v>
      </c>
      <c r="F117" s="290"/>
      <c r="G117" s="290"/>
      <c r="H117" s="290"/>
      <c r="I117" s="120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120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2" customHeight="1">
      <c r="A119" s="31"/>
      <c r="B119" s="32"/>
      <c r="C119" s="26" t="s">
        <v>20</v>
      </c>
      <c r="D119" s="33"/>
      <c r="E119" s="33"/>
      <c r="F119" s="24" t="str">
        <f>F16</f>
        <v xml:space="preserve"> </v>
      </c>
      <c r="G119" s="33"/>
      <c r="H119" s="33"/>
      <c r="I119" s="121" t="s">
        <v>22</v>
      </c>
      <c r="J119" s="63">
        <f>IF(J16="","",J16)</f>
        <v>43949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120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2" customHeight="1">
      <c r="A121" s="31"/>
      <c r="B121" s="32"/>
      <c r="C121" s="26" t="s">
        <v>23</v>
      </c>
      <c r="D121" s="33"/>
      <c r="E121" s="33"/>
      <c r="F121" s="24" t="str">
        <f>E19</f>
        <v>ZOD Starosedlský Hrádek</v>
      </c>
      <c r="G121" s="33"/>
      <c r="H121" s="33"/>
      <c r="I121" s="121" t="s">
        <v>31</v>
      </c>
      <c r="J121" s="29" t="str">
        <f>E25</f>
        <v xml:space="preserve"> 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5.2" customHeight="1">
      <c r="A122" s="31"/>
      <c r="B122" s="32"/>
      <c r="C122" s="26" t="s">
        <v>29</v>
      </c>
      <c r="D122" s="33"/>
      <c r="E122" s="33"/>
      <c r="F122" s="24" t="str">
        <f>IF(E22="","",E22)</f>
        <v>Vyplň údaj</v>
      </c>
      <c r="G122" s="33"/>
      <c r="H122" s="33"/>
      <c r="I122" s="121" t="s">
        <v>32</v>
      </c>
      <c r="J122" s="29" t="str">
        <f>E28</f>
        <v xml:space="preserve"> 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10.35" customHeight="1">
      <c r="A123" s="31"/>
      <c r="B123" s="32"/>
      <c r="C123" s="33"/>
      <c r="D123" s="33"/>
      <c r="E123" s="33"/>
      <c r="F123" s="33"/>
      <c r="G123" s="33"/>
      <c r="H123" s="33"/>
      <c r="I123" s="120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11" customFormat="1" ht="29.25" customHeight="1">
      <c r="A124" s="177"/>
      <c r="B124" s="178"/>
      <c r="C124" s="179" t="s">
        <v>183</v>
      </c>
      <c r="D124" s="180" t="s">
        <v>60</v>
      </c>
      <c r="E124" s="180" t="s">
        <v>56</v>
      </c>
      <c r="F124" s="180" t="s">
        <v>57</v>
      </c>
      <c r="G124" s="180" t="s">
        <v>184</v>
      </c>
      <c r="H124" s="180" t="s">
        <v>185</v>
      </c>
      <c r="I124" s="181" t="s">
        <v>186</v>
      </c>
      <c r="J124" s="182" t="s">
        <v>165</v>
      </c>
      <c r="K124" s="183" t="s">
        <v>187</v>
      </c>
      <c r="L124" s="184"/>
      <c r="M124" s="72" t="s">
        <v>1</v>
      </c>
      <c r="N124" s="73" t="s">
        <v>39</v>
      </c>
      <c r="O124" s="73" t="s">
        <v>188</v>
      </c>
      <c r="P124" s="73" t="s">
        <v>189</v>
      </c>
      <c r="Q124" s="73" t="s">
        <v>190</v>
      </c>
      <c r="R124" s="73" t="s">
        <v>191</v>
      </c>
      <c r="S124" s="73" t="s">
        <v>192</v>
      </c>
      <c r="T124" s="74" t="s">
        <v>193</v>
      </c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</row>
    <row r="125" spans="1:65" s="2" customFormat="1" ht="22.9" customHeight="1">
      <c r="A125" s="31"/>
      <c r="B125" s="32"/>
      <c r="C125" s="79" t="s">
        <v>194</v>
      </c>
      <c r="D125" s="33"/>
      <c r="E125" s="33"/>
      <c r="F125" s="33"/>
      <c r="G125" s="33"/>
      <c r="H125" s="33"/>
      <c r="I125" s="120"/>
      <c r="J125" s="185">
        <f>BK125</f>
        <v>0</v>
      </c>
      <c r="K125" s="33"/>
      <c r="L125" s="36"/>
      <c r="M125" s="75"/>
      <c r="N125" s="186"/>
      <c r="O125" s="76"/>
      <c r="P125" s="187">
        <f>P126</f>
        <v>0</v>
      </c>
      <c r="Q125" s="76"/>
      <c r="R125" s="187">
        <f>R126</f>
        <v>0</v>
      </c>
      <c r="S125" s="76"/>
      <c r="T125" s="188">
        <f>T126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74</v>
      </c>
      <c r="AU125" s="14" t="s">
        <v>167</v>
      </c>
      <c r="BK125" s="189">
        <f>BK126</f>
        <v>0</v>
      </c>
    </row>
    <row r="126" spans="1:65" s="12" customFormat="1" ht="25.9" customHeight="1">
      <c r="B126" s="190"/>
      <c r="C126" s="191"/>
      <c r="D126" s="192" t="s">
        <v>74</v>
      </c>
      <c r="E126" s="193" t="s">
        <v>1286</v>
      </c>
      <c r="F126" s="193" t="s">
        <v>1287</v>
      </c>
      <c r="G126" s="191"/>
      <c r="H126" s="191"/>
      <c r="I126" s="194"/>
      <c r="J126" s="195">
        <f>BK126</f>
        <v>0</v>
      </c>
      <c r="K126" s="191"/>
      <c r="L126" s="196"/>
      <c r="M126" s="197"/>
      <c r="N126" s="198"/>
      <c r="O126" s="198"/>
      <c r="P126" s="199">
        <f>P127</f>
        <v>0</v>
      </c>
      <c r="Q126" s="198"/>
      <c r="R126" s="199">
        <f>R127</f>
        <v>0</v>
      </c>
      <c r="S126" s="198"/>
      <c r="T126" s="200">
        <f>T127</f>
        <v>0</v>
      </c>
      <c r="AR126" s="201" t="s">
        <v>92</v>
      </c>
      <c r="AT126" s="202" t="s">
        <v>74</v>
      </c>
      <c r="AU126" s="202" t="s">
        <v>75</v>
      </c>
      <c r="AY126" s="201" t="s">
        <v>197</v>
      </c>
      <c r="BK126" s="203">
        <f>BK127</f>
        <v>0</v>
      </c>
    </row>
    <row r="127" spans="1:65" s="2" customFormat="1" ht="21.75" customHeight="1">
      <c r="A127" s="31"/>
      <c r="B127" s="32"/>
      <c r="C127" s="206" t="s">
        <v>82</v>
      </c>
      <c r="D127" s="206" t="s">
        <v>199</v>
      </c>
      <c r="E127" s="207" t="s">
        <v>1288</v>
      </c>
      <c r="F127" s="208" t="s">
        <v>1289</v>
      </c>
      <c r="G127" s="209" t="s">
        <v>525</v>
      </c>
      <c r="H127" s="210">
        <v>1</v>
      </c>
      <c r="I127" s="211"/>
      <c r="J127" s="212">
        <f>ROUND(I127*H127,1)</f>
        <v>0</v>
      </c>
      <c r="K127" s="213"/>
      <c r="L127" s="36"/>
      <c r="M127" s="231" t="s">
        <v>1</v>
      </c>
      <c r="N127" s="232" t="s">
        <v>40</v>
      </c>
      <c r="O127" s="233"/>
      <c r="P127" s="234">
        <f>O127*H127</f>
        <v>0</v>
      </c>
      <c r="Q127" s="234">
        <v>0</v>
      </c>
      <c r="R127" s="234">
        <f>Q127*H127</f>
        <v>0</v>
      </c>
      <c r="S127" s="234">
        <v>0</v>
      </c>
      <c r="T127" s="235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8" t="s">
        <v>445</v>
      </c>
      <c r="AT127" s="218" t="s">
        <v>199</v>
      </c>
      <c r="AU127" s="218" t="s">
        <v>82</v>
      </c>
      <c r="AY127" s="14" t="s">
        <v>197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4" t="s">
        <v>82</v>
      </c>
      <c r="BK127" s="219">
        <f>ROUND(I127*H127,1)</f>
        <v>0</v>
      </c>
      <c r="BL127" s="14" t="s">
        <v>445</v>
      </c>
      <c r="BM127" s="218" t="s">
        <v>1290</v>
      </c>
    </row>
    <row r="128" spans="1:65" s="2" customFormat="1" ht="6.95" customHeight="1">
      <c r="A128" s="31"/>
      <c r="B128" s="51"/>
      <c r="C128" s="52"/>
      <c r="D128" s="52"/>
      <c r="E128" s="52"/>
      <c r="F128" s="52"/>
      <c r="G128" s="52"/>
      <c r="H128" s="52"/>
      <c r="I128" s="155"/>
      <c r="J128" s="52"/>
      <c r="K128" s="52"/>
      <c r="L128" s="36"/>
      <c r="M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</sheetData>
  <sheetProtection algorithmName="SHA-512" hashValue="MdrAaSXL+4FvCIBViXjXFOhClKhihNLcUac2xiOkC9wyMJqAdfFnGo6Lp2xN8VnHG9HaOeOXNLYqIfkW6yUIHQ==" saltValue="YB2kBpnmZR1beZLVfG8o63yTD2nHNb2KQRpwpECD16TnHUAPDDIaiIEXZl6jO8nucL8VhFLX12/Fwbhxs4swUA==" spinCount="100000" sheet="1" objects="1" scenarios="1" formatColumns="0" formatRows="0" autoFilter="0"/>
  <autoFilter ref="C124:K127"/>
  <mergeCells count="15">
    <mergeCell ref="E111:H111"/>
    <mergeCell ref="E115:H115"/>
    <mergeCell ref="E113:H113"/>
    <mergeCell ref="E117:H11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134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1:46" s="1" customFormat="1" ht="24.95" customHeight="1">
      <c r="B4" s="17"/>
      <c r="D4" s="116" t="s">
        <v>156</v>
      </c>
      <c r="I4" s="112"/>
      <c r="L4" s="17"/>
      <c r="M4" s="117" t="s">
        <v>10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16</v>
      </c>
      <c r="I6" s="112"/>
      <c r="L6" s="17"/>
    </row>
    <row r="7" spans="1:46" s="1" customFormat="1" ht="16.5" customHeight="1">
      <c r="B7" s="17"/>
      <c r="E7" s="292" t="str">
        <f>'Rekapitulace stavby'!K6</f>
        <v>Novostavba produkční stáje s dojírnou - 1. etapa - stáj</v>
      </c>
      <c r="F7" s="293"/>
      <c r="G7" s="293"/>
      <c r="H7" s="293"/>
      <c r="I7" s="112"/>
      <c r="L7" s="17"/>
    </row>
    <row r="8" spans="1:46" ht="12.75">
      <c r="B8" s="17"/>
      <c r="D8" s="118" t="s">
        <v>157</v>
      </c>
      <c r="L8" s="17"/>
    </row>
    <row r="9" spans="1:46" s="1" customFormat="1" ht="16.5" customHeight="1">
      <c r="B9" s="17"/>
      <c r="E9" s="292" t="s">
        <v>158</v>
      </c>
      <c r="F9" s="253"/>
      <c r="G9" s="253"/>
      <c r="H9" s="253"/>
      <c r="I9" s="112"/>
      <c r="L9" s="17"/>
    </row>
    <row r="10" spans="1:46" s="1" customFormat="1" ht="12" customHeight="1">
      <c r="B10" s="17"/>
      <c r="D10" s="118" t="s">
        <v>159</v>
      </c>
      <c r="I10" s="112"/>
      <c r="L10" s="17"/>
    </row>
    <row r="11" spans="1:46" s="2" customFormat="1" ht="16.5" customHeight="1">
      <c r="A11" s="31"/>
      <c r="B11" s="36"/>
      <c r="C11" s="31"/>
      <c r="D11" s="31"/>
      <c r="E11" s="294" t="s">
        <v>1118</v>
      </c>
      <c r="F11" s="295"/>
      <c r="G11" s="295"/>
      <c r="H11" s="295"/>
      <c r="I11" s="120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8" t="s">
        <v>161</v>
      </c>
      <c r="E12" s="31"/>
      <c r="F12" s="31"/>
      <c r="G12" s="31"/>
      <c r="H12" s="31"/>
      <c r="I12" s="120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6.5" customHeight="1">
      <c r="A13" s="31"/>
      <c r="B13" s="36"/>
      <c r="C13" s="31"/>
      <c r="D13" s="31"/>
      <c r="E13" s="296" t="s">
        <v>1291</v>
      </c>
      <c r="F13" s="295"/>
      <c r="G13" s="295"/>
      <c r="H13" s="295"/>
      <c r="I13" s="120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>
      <c r="A14" s="31"/>
      <c r="B14" s="36"/>
      <c r="C14" s="31"/>
      <c r="D14" s="31"/>
      <c r="E14" s="31"/>
      <c r="F14" s="31"/>
      <c r="G14" s="31"/>
      <c r="H14" s="31"/>
      <c r="I14" s="120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18" t="s">
        <v>18</v>
      </c>
      <c r="E15" s="31"/>
      <c r="F15" s="106" t="s">
        <v>1</v>
      </c>
      <c r="G15" s="31"/>
      <c r="H15" s="31"/>
      <c r="I15" s="121" t="s">
        <v>19</v>
      </c>
      <c r="J15" s="106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20</v>
      </c>
      <c r="E16" s="31"/>
      <c r="F16" s="106" t="s">
        <v>21</v>
      </c>
      <c r="G16" s="31"/>
      <c r="H16" s="31"/>
      <c r="I16" s="121" t="s">
        <v>22</v>
      </c>
      <c r="J16" s="122">
        <f>'Rekapitulace stavby'!AN8</f>
        <v>43949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0.9" customHeight="1">
      <c r="A17" s="31"/>
      <c r="B17" s="36"/>
      <c r="C17" s="31"/>
      <c r="D17" s="31"/>
      <c r="E17" s="31"/>
      <c r="F17" s="31"/>
      <c r="G17" s="31"/>
      <c r="H17" s="31"/>
      <c r="I17" s="120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18" t="s">
        <v>23</v>
      </c>
      <c r="E18" s="31"/>
      <c r="F18" s="31"/>
      <c r="G18" s="31"/>
      <c r="H18" s="31"/>
      <c r="I18" s="121" t="s">
        <v>24</v>
      </c>
      <c r="J18" s="106" t="s">
        <v>25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6" t="s">
        <v>26</v>
      </c>
      <c r="F19" s="31"/>
      <c r="G19" s="31"/>
      <c r="H19" s="31"/>
      <c r="I19" s="121" t="s">
        <v>27</v>
      </c>
      <c r="J19" s="106" t="s">
        <v>28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20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18" t="s">
        <v>29</v>
      </c>
      <c r="E21" s="31"/>
      <c r="F21" s="31"/>
      <c r="G21" s="31"/>
      <c r="H21" s="31"/>
      <c r="I21" s="121" t="s">
        <v>24</v>
      </c>
      <c r="J21" s="27" t="str">
        <f>'Rekapitulace stavby'!AN13</f>
        <v>Vyplň údaj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297" t="str">
        <f>'Rekapitulace stavby'!E14</f>
        <v>Vyplň údaj</v>
      </c>
      <c r="F22" s="298"/>
      <c r="G22" s="298"/>
      <c r="H22" s="298"/>
      <c r="I22" s="121" t="s">
        <v>27</v>
      </c>
      <c r="J22" s="27" t="str">
        <f>'Rekapitulace stavby'!AN14</f>
        <v>Vyplň údaj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20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18" t="s">
        <v>31</v>
      </c>
      <c r="E24" s="31"/>
      <c r="F24" s="31"/>
      <c r="G24" s="31"/>
      <c r="H24" s="31"/>
      <c r="I24" s="121" t="s">
        <v>24</v>
      </c>
      <c r="J24" s="106" t="str">
        <f>IF('Rekapitulace stavby'!AN16="","",'Rekapitulace stavby'!AN16)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8" customHeight="1">
      <c r="A25" s="31"/>
      <c r="B25" s="36"/>
      <c r="C25" s="31"/>
      <c r="D25" s="31"/>
      <c r="E25" s="106" t="str">
        <f>IF('Rekapitulace stavby'!E17="","",'Rekapitulace stavby'!E17)</f>
        <v xml:space="preserve"> </v>
      </c>
      <c r="F25" s="31"/>
      <c r="G25" s="31"/>
      <c r="H25" s="31"/>
      <c r="I25" s="121" t="s">
        <v>27</v>
      </c>
      <c r="J25" s="106" t="str">
        <f>IF('Rekapitulace stavby'!AN17="","",'Rekapitulace stavby'!AN17)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20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12" customHeight="1">
      <c r="A27" s="31"/>
      <c r="B27" s="36"/>
      <c r="C27" s="31"/>
      <c r="D27" s="118" t="s">
        <v>32</v>
      </c>
      <c r="E27" s="31"/>
      <c r="F27" s="31"/>
      <c r="G27" s="31"/>
      <c r="H27" s="31"/>
      <c r="I27" s="121" t="s">
        <v>24</v>
      </c>
      <c r="J27" s="106" t="str">
        <f>IF('Rekapitulace stavby'!AN19="","",'Rekapitulace stavby'!AN19)</f>
        <v/>
      </c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8" customHeight="1">
      <c r="A28" s="31"/>
      <c r="B28" s="36"/>
      <c r="C28" s="31"/>
      <c r="D28" s="31"/>
      <c r="E28" s="106" t="str">
        <f>IF('Rekapitulace stavby'!E20="","",'Rekapitulace stavby'!E20)</f>
        <v xml:space="preserve"> </v>
      </c>
      <c r="F28" s="31"/>
      <c r="G28" s="31"/>
      <c r="H28" s="31"/>
      <c r="I28" s="121" t="s">
        <v>27</v>
      </c>
      <c r="J28" s="106" t="str">
        <f>IF('Rekapitulace stavby'!AN20="","",'Rekapitulace stavby'!AN20)</f>
        <v/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31"/>
      <c r="E29" s="31"/>
      <c r="F29" s="31"/>
      <c r="G29" s="31"/>
      <c r="H29" s="31"/>
      <c r="I29" s="120"/>
      <c r="J29" s="31"/>
      <c r="K29" s="3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" customHeight="1">
      <c r="A30" s="31"/>
      <c r="B30" s="36"/>
      <c r="C30" s="31"/>
      <c r="D30" s="118" t="s">
        <v>34</v>
      </c>
      <c r="E30" s="31"/>
      <c r="F30" s="31"/>
      <c r="G30" s="31"/>
      <c r="H30" s="31"/>
      <c r="I30" s="120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8" customFormat="1" ht="16.5" customHeight="1">
      <c r="A31" s="123"/>
      <c r="B31" s="124"/>
      <c r="C31" s="123"/>
      <c r="D31" s="123"/>
      <c r="E31" s="291" t="s">
        <v>1</v>
      </c>
      <c r="F31" s="291"/>
      <c r="G31" s="291"/>
      <c r="H31" s="291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1"/>
      <c r="B32" s="36"/>
      <c r="C32" s="31"/>
      <c r="D32" s="31"/>
      <c r="E32" s="31"/>
      <c r="F32" s="31"/>
      <c r="G32" s="31"/>
      <c r="H32" s="31"/>
      <c r="I32" s="120"/>
      <c r="J32" s="31"/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7"/>
      <c r="E33" s="127"/>
      <c r="F33" s="127"/>
      <c r="G33" s="127"/>
      <c r="H33" s="127"/>
      <c r="I33" s="128"/>
      <c r="J33" s="127"/>
      <c r="K33" s="127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9" t="s">
        <v>35</v>
      </c>
      <c r="E34" s="31"/>
      <c r="F34" s="31"/>
      <c r="G34" s="31"/>
      <c r="H34" s="31"/>
      <c r="I34" s="120"/>
      <c r="J34" s="130">
        <f>ROUND(J126, 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7"/>
      <c r="E35" s="127"/>
      <c r="F35" s="127"/>
      <c r="G35" s="127"/>
      <c r="H35" s="127"/>
      <c r="I35" s="128"/>
      <c r="J35" s="127"/>
      <c r="K35" s="127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31" t="s">
        <v>37</v>
      </c>
      <c r="G36" s="31"/>
      <c r="H36" s="31"/>
      <c r="I36" s="132" t="s">
        <v>36</v>
      </c>
      <c r="J36" s="131" t="s">
        <v>38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19" t="s">
        <v>39</v>
      </c>
      <c r="E37" s="118" t="s">
        <v>40</v>
      </c>
      <c r="F37" s="133">
        <f>ROUND((SUM(BE126:BE139)),  1)</f>
        <v>0</v>
      </c>
      <c r="G37" s="31"/>
      <c r="H37" s="31"/>
      <c r="I37" s="134">
        <v>0.21</v>
      </c>
      <c r="J37" s="133">
        <f>ROUND(((SUM(BE126:BE139))*I37),  1)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8" t="s">
        <v>41</v>
      </c>
      <c r="F38" s="133">
        <f>ROUND((SUM(BF126:BF139)),  1)</f>
        <v>0</v>
      </c>
      <c r="G38" s="31"/>
      <c r="H38" s="31"/>
      <c r="I38" s="134">
        <v>0.15</v>
      </c>
      <c r="J38" s="133">
        <f>ROUND(((SUM(BF126:BF139))*I38),  1)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ROUND((SUM(BG126:BG139)),  1)</f>
        <v>0</v>
      </c>
      <c r="G39" s="31"/>
      <c r="H39" s="31"/>
      <c r="I39" s="134">
        <v>0.21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6"/>
      <c r="C40" s="31"/>
      <c r="D40" s="31"/>
      <c r="E40" s="118" t="s">
        <v>43</v>
      </c>
      <c r="F40" s="133">
        <f>ROUND((SUM(BH126:BH139)),  1)</f>
        <v>0</v>
      </c>
      <c r="G40" s="31"/>
      <c r="H40" s="31"/>
      <c r="I40" s="134">
        <v>0.15</v>
      </c>
      <c r="J40" s="133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hidden="1" customHeight="1">
      <c r="A41" s="31"/>
      <c r="B41" s="36"/>
      <c r="C41" s="31"/>
      <c r="D41" s="31"/>
      <c r="E41" s="118" t="s">
        <v>44</v>
      </c>
      <c r="F41" s="133">
        <f>ROUND((SUM(BI126:BI139)),  1)</f>
        <v>0</v>
      </c>
      <c r="G41" s="31"/>
      <c r="H41" s="31"/>
      <c r="I41" s="134">
        <v>0</v>
      </c>
      <c r="J41" s="133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120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5"/>
      <c r="D43" s="136" t="s">
        <v>45</v>
      </c>
      <c r="E43" s="137"/>
      <c r="F43" s="137"/>
      <c r="G43" s="138" t="s">
        <v>46</v>
      </c>
      <c r="H43" s="139" t="s">
        <v>47</v>
      </c>
      <c r="I43" s="140"/>
      <c r="J43" s="141">
        <f>SUM(J34:J41)</f>
        <v>0</v>
      </c>
      <c r="K43" s="142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120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hidden="1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hidden="1" customHeight="1">
      <c r="A82" s="31"/>
      <c r="B82" s="32"/>
      <c r="C82" s="20" t="s">
        <v>163</v>
      </c>
      <c r="D82" s="33"/>
      <c r="E82" s="33"/>
      <c r="F82" s="33"/>
      <c r="G82" s="33"/>
      <c r="H82" s="33"/>
      <c r="I82" s="120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120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20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hidden="1" customHeight="1">
      <c r="A85" s="31"/>
      <c r="B85" s="32"/>
      <c r="C85" s="33"/>
      <c r="D85" s="33"/>
      <c r="E85" s="287" t="str">
        <f>E7</f>
        <v>Novostavba produkční stáje s dojírnou - 1. etapa - stáj</v>
      </c>
      <c r="F85" s="288"/>
      <c r="G85" s="288"/>
      <c r="H85" s="288"/>
      <c r="I85" s="120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hidden="1" customHeight="1">
      <c r="B86" s="18"/>
      <c r="C86" s="26" t="s">
        <v>157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1" customFormat="1" ht="16.5" hidden="1" customHeight="1">
      <c r="B87" s="18"/>
      <c r="C87" s="19"/>
      <c r="D87" s="19"/>
      <c r="E87" s="287" t="s">
        <v>158</v>
      </c>
      <c r="F87" s="258"/>
      <c r="G87" s="258"/>
      <c r="H87" s="258"/>
      <c r="I87" s="112"/>
      <c r="J87" s="19"/>
      <c r="K87" s="19"/>
      <c r="L87" s="17"/>
    </row>
    <row r="88" spans="1:31" s="1" customFormat="1" ht="12" hidden="1" customHeight="1">
      <c r="B88" s="18"/>
      <c r="C88" s="26" t="s">
        <v>159</v>
      </c>
      <c r="D88" s="19"/>
      <c r="E88" s="19"/>
      <c r="F88" s="19"/>
      <c r="G88" s="19"/>
      <c r="H88" s="19"/>
      <c r="I88" s="112"/>
      <c r="J88" s="19"/>
      <c r="K88" s="19"/>
      <c r="L88" s="17"/>
    </row>
    <row r="89" spans="1:31" s="2" customFormat="1" ht="16.5" hidden="1" customHeight="1">
      <c r="A89" s="31"/>
      <c r="B89" s="32"/>
      <c r="C89" s="33"/>
      <c r="D89" s="33"/>
      <c r="E89" s="289" t="s">
        <v>1118</v>
      </c>
      <c r="F89" s="290"/>
      <c r="G89" s="290"/>
      <c r="H89" s="290"/>
      <c r="I89" s="120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hidden="1" customHeight="1">
      <c r="A90" s="31"/>
      <c r="B90" s="32"/>
      <c r="C90" s="26" t="s">
        <v>161</v>
      </c>
      <c r="D90" s="33"/>
      <c r="E90" s="33"/>
      <c r="F90" s="33"/>
      <c r="G90" s="33"/>
      <c r="H90" s="33"/>
      <c r="I90" s="120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6.5" hidden="1" customHeight="1">
      <c r="A91" s="31"/>
      <c r="B91" s="32"/>
      <c r="C91" s="33"/>
      <c r="D91" s="33"/>
      <c r="E91" s="284" t="str">
        <f>E13</f>
        <v>PS 04 - Stáj - vyhrnovací lopaty</v>
      </c>
      <c r="F91" s="290"/>
      <c r="G91" s="290"/>
      <c r="H91" s="290"/>
      <c r="I91" s="120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hidden="1" customHeight="1">
      <c r="A92" s="31"/>
      <c r="B92" s="32"/>
      <c r="C92" s="33"/>
      <c r="D92" s="33"/>
      <c r="E92" s="33"/>
      <c r="F92" s="33"/>
      <c r="G92" s="33"/>
      <c r="H92" s="33"/>
      <c r="I92" s="120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2" hidden="1" customHeight="1">
      <c r="A93" s="31"/>
      <c r="B93" s="32"/>
      <c r="C93" s="26" t="s">
        <v>20</v>
      </c>
      <c r="D93" s="33"/>
      <c r="E93" s="33"/>
      <c r="F93" s="24" t="str">
        <f>F16</f>
        <v xml:space="preserve"> </v>
      </c>
      <c r="G93" s="33"/>
      <c r="H93" s="33"/>
      <c r="I93" s="121" t="s">
        <v>22</v>
      </c>
      <c r="J93" s="63">
        <f>IF(J16="","",J16)</f>
        <v>43949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6.95" hidden="1" customHeight="1">
      <c r="A94" s="31"/>
      <c r="B94" s="32"/>
      <c r="C94" s="33"/>
      <c r="D94" s="33"/>
      <c r="E94" s="33"/>
      <c r="F94" s="33"/>
      <c r="G94" s="33"/>
      <c r="H94" s="33"/>
      <c r="I94" s="120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5.2" hidden="1" customHeight="1">
      <c r="A95" s="31"/>
      <c r="B95" s="32"/>
      <c r="C95" s="26" t="s">
        <v>23</v>
      </c>
      <c r="D95" s="33"/>
      <c r="E95" s="33"/>
      <c r="F95" s="24" t="str">
        <f>E19</f>
        <v>ZOD Starosedlský Hrádek</v>
      </c>
      <c r="G95" s="33"/>
      <c r="H95" s="33"/>
      <c r="I95" s="121" t="s">
        <v>31</v>
      </c>
      <c r="J95" s="29" t="str">
        <f>E25</f>
        <v xml:space="preserve"> </v>
      </c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5.2" hidden="1" customHeight="1">
      <c r="A96" s="31"/>
      <c r="B96" s="32"/>
      <c r="C96" s="26" t="s">
        <v>29</v>
      </c>
      <c r="D96" s="33"/>
      <c r="E96" s="33"/>
      <c r="F96" s="24" t="str">
        <f>IF(E22="","",E22)</f>
        <v>Vyplň údaj</v>
      </c>
      <c r="G96" s="33"/>
      <c r="H96" s="33"/>
      <c r="I96" s="121" t="s">
        <v>32</v>
      </c>
      <c r="J96" s="29" t="str">
        <f>E28</f>
        <v xml:space="preserve"> 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hidden="1" customHeight="1">
      <c r="A97" s="31"/>
      <c r="B97" s="32"/>
      <c r="C97" s="33"/>
      <c r="D97" s="33"/>
      <c r="E97" s="33"/>
      <c r="F97" s="33"/>
      <c r="G97" s="33"/>
      <c r="H97" s="33"/>
      <c r="I97" s="120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9.25" hidden="1" customHeight="1">
      <c r="A98" s="31"/>
      <c r="B98" s="32"/>
      <c r="C98" s="159" t="s">
        <v>164</v>
      </c>
      <c r="D98" s="160"/>
      <c r="E98" s="160"/>
      <c r="F98" s="160"/>
      <c r="G98" s="160"/>
      <c r="H98" s="160"/>
      <c r="I98" s="161"/>
      <c r="J98" s="162" t="s">
        <v>165</v>
      </c>
      <c r="K98" s="160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47" s="2" customFormat="1" ht="10.35" hidden="1" customHeight="1">
      <c r="A99" s="31"/>
      <c r="B99" s="32"/>
      <c r="C99" s="33"/>
      <c r="D99" s="33"/>
      <c r="E99" s="33"/>
      <c r="F99" s="33"/>
      <c r="G99" s="33"/>
      <c r="H99" s="33"/>
      <c r="I99" s="120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47" s="2" customFormat="1" ht="22.9" hidden="1" customHeight="1">
      <c r="A100" s="31"/>
      <c r="B100" s="32"/>
      <c r="C100" s="163" t="s">
        <v>166</v>
      </c>
      <c r="D100" s="33"/>
      <c r="E100" s="33"/>
      <c r="F100" s="33"/>
      <c r="G100" s="33"/>
      <c r="H100" s="33"/>
      <c r="I100" s="120"/>
      <c r="J100" s="81">
        <f>J126</f>
        <v>0</v>
      </c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U100" s="14" t="s">
        <v>167</v>
      </c>
    </row>
    <row r="101" spans="1:47" s="9" customFormat="1" ht="24.95" hidden="1" customHeight="1">
      <c r="B101" s="164"/>
      <c r="C101" s="165"/>
      <c r="D101" s="166" t="s">
        <v>1292</v>
      </c>
      <c r="E101" s="167"/>
      <c r="F101" s="167"/>
      <c r="G101" s="167"/>
      <c r="H101" s="167"/>
      <c r="I101" s="168"/>
      <c r="J101" s="169">
        <f>J127</f>
        <v>0</v>
      </c>
      <c r="K101" s="165"/>
      <c r="L101" s="170"/>
    </row>
    <row r="102" spans="1:47" s="10" customFormat="1" ht="19.899999999999999" hidden="1" customHeight="1">
      <c r="B102" s="171"/>
      <c r="C102" s="100"/>
      <c r="D102" s="172" t="s">
        <v>1293</v>
      </c>
      <c r="E102" s="173"/>
      <c r="F102" s="173"/>
      <c r="G102" s="173"/>
      <c r="H102" s="173"/>
      <c r="I102" s="174"/>
      <c r="J102" s="175">
        <f>J128</f>
        <v>0</v>
      </c>
      <c r="K102" s="100"/>
      <c r="L102" s="176"/>
    </row>
    <row r="103" spans="1:47" s="2" customFormat="1" ht="21.75" hidden="1" customHeight="1">
      <c r="A103" s="31"/>
      <c r="B103" s="32"/>
      <c r="C103" s="33"/>
      <c r="D103" s="33"/>
      <c r="E103" s="33"/>
      <c r="F103" s="33"/>
      <c r="G103" s="33"/>
      <c r="H103" s="33"/>
      <c r="I103" s="120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47" s="2" customFormat="1" ht="6.95" hidden="1" customHeight="1">
      <c r="A104" s="31"/>
      <c r="B104" s="51"/>
      <c r="C104" s="52"/>
      <c r="D104" s="52"/>
      <c r="E104" s="52"/>
      <c r="F104" s="52"/>
      <c r="G104" s="52"/>
      <c r="H104" s="52"/>
      <c r="I104" s="155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47" hidden="1"/>
    <row r="106" spans="1:47" hidden="1"/>
    <row r="107" spans="1:47" hidden="1"/>
    <row r="108" spans="1:47" s="2" customFormat="1" ht="6.95" customHeight="1">
      <c r="A108" s="31"/>
      <c r="B108" s="53"/>
      <c r="C108" s="54"/>
      <c r="D108" s="54"/>
      <c r="E108" s="54"/>
      <c r="F108" s="54"/>
      <c r="G108" s="54"/>
      <c r="H108" s="54"/>
      <c r="I108" s="158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24.95" customHeight="1">
      <c r="A109" s="31"/>
      <c r="B109" s="32"/>
      <c r="C109" s="20" t="s">
        <v>182</v>
      </c>
      <c r="D109" s="33"/>
      <c r="E109" s="33"/>
      <c r="F109" s="33"/>
      <c r="G109" s="33"/>
      <c r="H109" s="33"/>
      <c r="I109" s="120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120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12" customHeight="1">
      <c r="A111" s="31"/>
      <c r="B111" s="32"/>
      <c r="C111" s="26" t="s">
        <v>16</v>
      </c>
      <c r="D111" s="33"/>
      <c r="E111" s="33"/>
      <c r="F111" s="33"/>
      <c r="G111" s="33"/>
      <c r="H111" s="33"/>
      <c r="I111" s="120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16.5" customHeight="1">
      <c r="A112" s="31"/>
      <c r="B112" s="32"/>
      <c r="C112" s="33"/>
      <c r="D112" s="33"/>
      <c r="E112" s="287" t="str">
        <f>E7</f>
        <v>Novostavba produkční stáje s dojírnou - 1. etapa - stáj</v>
      </c>
      <c r="F112" s="288"/>
      <c r="G112" s="288"/>
      <c r="H112" s="288"/>
      <c r="I112" s="120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1" customFormat="1" ht="12" customHeight="1">
      <c r="B113" s="18"/>
      <c r="C113" s="26" t="s">
        <v>157</v>
      </c>
      <c r="D113" s="19"/>
      <c r="E113" s="19"/>
      <c r="F113" s="19"/>
      <c r="G113" s="19"/>
      <c r="H113" s="19"/>
      <c r="I113" s="112"/>
      <c r="J113" s="19"/>
      <c r="K113" s="19"/>
      <c r="L113" s="17"/>
    </row>
    <row r="114" spans="1:63" s="1" customFormat="1" ht="16.5" customHeight="1">
      <c r="B114" s="18"/>
      <c r="C114" s="19"/>
      <c r="D114" s="19"/>
      <c r="E114" s="287" t="s">
        <v>158</v>
      </c>
      <c r="F114" s="258"/>
      <c r="G114" s="258"/>
      <c r="H114" s="258"/>
      <c r="I114" s="112"/>
      <c r="J114" s="19"/>
      <c r="K114" s="19"/>
      <c r="L114" s="17"/>
    </row>
    <row r="115" spans="1:63" s="1" customFormat="1" ht="12" customHeight="1">
      <c r="B115" s="18"/>
      <c r="C115" s="26" t="s">
        <v>159</v>
      </c>
      <c r="D115" s="19"/>
      <c r="E115" s="19"/>
      <c r="F115" s="19"/>
      <c r="G115" s="19"/>
      <c r="H115" s="19"/>
      <c r="I115" s="112"/>
      <c r="J115" s="19"/>
      <c r="K115" s="19"/>
      <c r="L115" s="17"/>
    </row>
    <row r="116" spans="1:63" s="2" customFormat="1" ht="16.5" customHeight="1">
      <c r="A116" s="31"/>
      <c r="B116" s="32"/>
      <c r="C116" s="33"/>
      <c r="D116" s="33"/>
      <c r="E116" s="289" t="s">
        <v>1118</v>
      </c>
      <c r="F116" s="290"/>
      <c r="G116" s="290"/>
      <c r="H116" s="290"/>
      <c r="I116" s="120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6" t="s">
        <v>161</v>
      </c>
      <c r="D117" s="33"/>
      <c r="E117" s="33"/>
      <c r="F117" s="33"/>
      <c r="G117" s="33"/>
      <c r="H117" s="33"/>
      <c r="I117" s="120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3"/>
      <c r="D118" s="33"/>
      <c r="E118" s="284" t="str">
        <f>E13</f>
        <v>PS 04 - Stáj - vyhrnovací lopaty</v>
      </c>
      <c r="F118" s="290"/>
      <c r="G118" s="290"/>
      <c r="H118" s="290"/>
      <c r="I118" s="120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120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2" customHeight="1">
      <c r="A120" s="31"/>
      <c r="B120" s="32"/>
      <c r="C120" s="26" t="s">
        <v>20</v>
      </c>
      <c r="D120" s="33"/>
      <c r="E120" s="33"/>
      <c r="F120" s="24" t="str">
        <f>F16</f>
        <v xml:space="preserve"> </v>
      </c>
      <c r="G120" s="33"/>
      <c r="H120" s="33"/>
      <c r="I120" s="121" t="s">
        <v>22</v>
      </c>
      <c r="J120" s="63">
        <f>IF(J16="","",J16)</f>
        <v>43949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120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5.2" customHeight="1">
      <c r="A122" s="31"/>
      <c r="B122" s="32"/>
      <c r="C122" s="26" t="s">
        <v>23</v>
      </c>
      <c r="D122" s="33"/>
      <c r="E122" s="33"/>
      <c r="F122" s="24" t="str">
        <f>E19</f>
        <v>ZOD Starosedlský Hrádek</v>
      </c>
      <c r="G122" s="33"/>
      <c r="H122" s="33"/>
      <c r="I122" s="121" t="s">
        <v>31</v>
      </c>
      <c r="J122" s="29" t="str">
        <f>E25</f>
        <v xml:space="preserve"> 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6" t="s">
        <v>29</v>
      </c>
      <c r="D123" s="33"/>
      <c r="E123" s="33"/>
      <c r="F123" s="24" t="str">
        <f>IF(E22="","",E22)</f>
        <v>Vyplň údaj</v>
      </c>
      <c r="G123" s="33"/>
      <c r="H123" s="33"/>
      <c r="I123" s="121" t="s">
        <v>32</v>
      </c>
      <c r="J123" s="29" t="str">
        <f>E28</f>
        <v xml:space="preserve"> 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0.35" customHeight="1">
      <c r="A124" s="31"/>
      <c r="B124" s="32"/>
      <c r="C124" s="33"/>
      <c r="D124" s="33"/>
      <c r="E124" s="33"/>
      <c r="F124" s="33"/>
      <c r="G124" s="33"/>
      <c r="H124" s="33"/>
      <c r="I124" s="120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11" customFormat="1" ht="29.25" customHeight="1">
      <c r="A125" s="177"/>
      <c r="B125" s="178"/>
      <c r="C125" s="179" t="s">
        <v>183</v>
      </c>
      <c r="D125" s="180" t="s">
        <v>60</v>
      </c>
      <c r="E125" s="180" t="s">
        <v>56</v>
      </c>
      <c r="F125" s="180" t="s">
        <v>57</v>
      </c>
      <c r="G125" s="180" t="s">
        <v>184</v>
      </c>
      <c r="H125" s="180" t="s">
        <v>185</v>
      </c>
      <c r="I125" s="181" t="s">
        <v>186</v>
      </c>
      <c r="J125" s="182" t="s">
        <v>165</v>
      </c>
      <c r="K125" s="183" t="s">
        <v>187</v>
      </c>
      <c r="L125" s="184"/>
      <c r="M125" s="72" t="s">
        <v>1</v>
      </c>
      <c r="N125" s="73" t="s">
        <v>39</v>
      </c>
      <c r="O125" s="73" t="s">
        <v>188</v>
      </c>
      <c r="P125" s="73" t="s">
        <v>189</v>
      </c>
      <c r="Q125" s="73" t="s">
        <v>190</v>
      </c>
      <c r="R125" s="73" t="s">
        <v>191</v>
      </c>
      <c r="S125" s="73" t="s">
        <v>192</v>
      </c>
      <c r="T125" s="74" t="s">
        <v>193</v>
      </c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</row>
    <row r="126" spans="1:63" s="2" customFormat="1" ht="22.9" customHeight="1">
      <c r="A126" s="31"/>
      <c r="B126" s="32"/>
      <c r="C126" s="79" t="s">
        <v>194</v>
      </c>
      <c r="D126" s="33"/>
      <c r="E126" s="33"/>
      <c r="F126" s="33"/>
      <c r="G126" s="33"/>
      <c r="H126" s="33"/>
      <c r="I126" s="120"/>
      <c r="J126" s="185">
        <f>BK126</f>
        <v>0</v>
      </c>
      <c r="K126" s="33"/>
      <c r="L126" s="36"/>
      <c r="M126" s="75"/>
      <c r="N126" s="186"/>
      <c r="O126" s="76"/>
      <c r="P126" s="187">
        <f>P127</f>
        <v>0</v>
      </c>
      <c r="Q126" s="76"/>
      <c r="R126" s="187">
        <f>R127</f>
        <v>0</v>
      </c>
      <c r="S126" s="76"/>
      <c r="T126" s="188">
        <f>T127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74</v>
      </c>
      <c r="AU126" s="14" t="s">
        <v>167</v>
      </c>
      <c r="BK126" s="189">
        <f>BK127</f>
        <v>0</v>
      </c>
    </row>
    <row r="127" spans="1:63" s="12" customFormat="1" ht="25.9" customHeight="1">
      <c r="B127" s="190"/>
      <c r="C127" s="191"/>
      <c r="D127" s="192" t="s">
        <v>74</v>
      </c>
      <c r="E127" s="193" t="s">
        <v>313</v>
      </c>
      <c r="F127" s="193" t="s">
        <v>1294</v>
      </c>
      <c r="G127" s="191"/>
      <c r="H127" s="191"/>
      <c r="I127" s="194"/>
      <c r="J127" s="195">
        <f>BK127</f>
        <v>0</v>
      </c>
      <c r="K127" s="191"/>
      <c r="L127" s="196"/>
      <c r="M127" s="197"/>
      <c r="N127" s="198"/>
      <c r="O127" s="198"/>
      <c r="P127" s="199">
        <f>P128</f>
        <v>0</v>
      </c>
      <c r="Q127" s="198"/>
      <c r="R127" s="199">
        <f>R128</f>
        <v>0</v>
      </c>
      <c r="S127" s="198"/>
      <c r="T127" s="200">
        <f>T128</f>
        <v>0</v>
      </c>
      <c r="AR127" s="201" t="s">
        <v>92</v>
      </c>
      <c r="AT127" s="202" t="s">
        <v>74</v>
      </c>
      <c r="AU127" s="202" t="s">
        <v>75</v>
      </c>
      <c r="AY127" s="201" t="s">
        <v>197</v>
      </c>
      <c r="BK127" s="203">
        <f>BK128</f>
        <v>0</v>
      </c>
    </row>
    <row r="128" spans="1:63" s="12" customFormat="1" ht="22.9" customHeight="1">
      <c r="B128" s="190"/>
      <c r="C128" s="191"/>
      <c r="D128" s="192" t="s">
        <v>74</v>
      </c>
      <c r="E128" s="204" t="s">
        <v>1295</v>
      </c>
      <c r="F128" s="204" t="s">
        <v>1296</v>
      </c>
      <c r="G128" s="191"/>
      <c r="H128" s="191"/>
      <c r="I128" s="194"/>
      <c r="J128" s="205">
        <f>BK128</f>
        <v>0</v>
      </c>
      <c r="K128" s="191"/>
      <c r="L128" s="196"/>
      <c r="M128" s="197"/>
      <c r="N128" s="198"/>
      <c r="O128" s="198"/>
      <c r="P128" s="199">
        <f>SUM(P129:P139)</f>
        <v>0</v>
      </c>
      <c r="Q128" s="198"/>
      <c r="R128" s="199">
        <f>SUM(R129:R139)</f>
        <v>0</v>
      </c>
      <c r="S128" s="198"/>
      <c r="T128" s="200">
        <f>SUM(T129:T139)</f>
        <v>0</v>
      </c>
      <c r="AR128" s="201" t="s">
        <v>92</v>
      </c>
      <c r="AT128" s="202" t="s">
        <v>74</v>
      </c>
      <c r="AU128" s="202" t="s">
        <v>82</v>
      </c>
      <c r="AY128" s="201" t="s">
        <v>197</v>
      </c>
      <c r="BK128" s="203">
        <f>SUM(BK129:BK139)</f>
        <v>0</v>
      </c>
    </row>
    <row r="129" spans="1:65" s="2" customFormat="1" ht="16.5" customHeight="1">
      <c r="A129" s="31"/>
      <c r="B129" s="32"/>
      <c r="C129" s="206" t="s">
        <v>82</v>
      </c>
      <c r="D129" s="206" t="s">
        <v>199</v>
      </c>
      <c r="E129" s="207" t="s">
        <v>1297</v>
      </c>
      <c r="F129" s="208" t="s">
        <v>1298</v>
      </c>
      <c r="G129" s="209" t="s">
        <v>525</v>
      </c>
      <c r="H129" s="210">
        <v>1</v>
      </c>
      <c r="I129" s="211"/>
      <c r="J129" s="212">
        <f t="shared" ref="J129:J139" si="0">ROUND(I129*H129,1)</f>
        <v>0</v>
      </c>
      <c r="K129" s="213"/>
      <c r="L129" s="36"/>
      <c r="M129" s="214" t="s">
        <v>1</v>
      </c>
      <c r="N129" s="215" t="s">
        <v>40</v>
      </c>
      <c r="O129" s="68"/>
      <c r="P129" s="216">
        <f t="shared" ref="P129:P139" si="1">O129*H129</f>
        <v>0</v>
      </c>
      <c r="Q129" s="216">
        <v>0</v>
      </c>
      <c r="R129" s="216">
        <f t="shared" ref="R129:R139" si="2">Q129*H129</f>
        <v>0</v>
      </c>
      <c r="S129" s="216">
        <v>0</v>
      </c>
      <c r="T129" s="217">
        <f t="shared" ref="T129:T139" si="3"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8" t="s">
        <v>445</v>
      </c>
      <c r="AT129" s="218" t="s">
        <v>199</v>
      </c>
      <c r="AU129" s="218" t="s">
        <v>84</v>
      </c>
      <c r="AY129" s="14" t="s">
        <v>197</v>
      </c>
      <c r="BE129" s="219">
        <f t="shared" ref="BE129:BE139" si="4">IF(N129="základní",J129,0)</f>
        <v>0</v>
      </c>
      <c r="BF129" s="219">
        <f t="shared" ref="BF129:BF139" si="5">IF(N129="snížená",J129,0)</f>
        <v>0</v>
      </c>
      <c r="BG129" s="219">
        <f t="shared" ref="BG129:BG139" si="6">IF(N129="zákl. přenesená",J129,0)</f>
        <v>0</v>
      </c>
      <c r="BH129" s="219">
        <f t="shared" ref="BH129:BH139" si="7">IF(N129="sníž. přenesená",J129,0)</f>
        <v>0</v>
      </c>
      <c r="BI129" s="219">
        <f t="shared" ref="BI129:BI139" si="8">IF(N129="nulová",J129,0)</f>
        <v>0</v>
      </c>
      <c r="BJ129" s="14" t="s">
        <v>82</v>
      </c>
      <c r="BK129" s="219">
        <f t="shared" ref="BK129:BK139" si="9">ROUND(I129*H129,1)</f>
        <v>0</v>
      </c>
      <c r="BL129" s="14" t="s">
        <v>445</v>
      </c>
      <c r="BM129" s="218" t="s">
        <v>1299</v>
      </c>
    </row>
    <row r="130" spans="1:65" s="2" customFormat="1" ht="16.5" customHeight="1">
      <c r="A130" s="31"/>
      <c r="B130" s="32"/>
      <c r="C130" s="206" t="s">
        <v>84</v>
      </c>
      <c r="D130" s="206" t="s">
        <v>199</v>
      </c>
      <c r="E130" s="207" t="s">
        <v>1300</v>
      </c>
      <c r="F130" s="208" t="s">
        <v>1301</v>
      </c>
      <c r="G130" s="209" t="s">
        <v>525</v>
      </c>
      <c r="H130" s="210">
        <v>1</v>
      </c>
      <c r="I130" s="211"/>
      <c r="J130" s="212">
        <f t="shared" si="0"/>
        <v>0</v>
      </c>
      <c r="K130" s="213"/>
      <c r="L130" s="36"/>
      <c r="M130" s="214" t="s">
        <v>1</v>
      </c>
      <c r="N130" s="215" t="s">
        <v>40</v>
      </c>
      <c r="O130" s="68"/>
      <c r="P130" s="216">
        <f t="shared" si="1"/>
        <v>0</v>
      </c>
      <c r="Q130" s="216">
        <v>0</v>
      </c>
      <c r="R130" s="216">
        <f t="shared" si="2"/>
        <v>0</v>
      </c>
      <c r="S130" s="216">
        <v>0</v>
      </c>
      <c r="T130" s="217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445</v>
      </c>
      <c r="AT130" s="218" t="s">
        <v>199</v>
      </c>
      <c r="AU130" s="218" t="s">
        <v>84</v>
      </c>
      <c r="AY130" s="14" t="s">
        <v>197</v>
      </c>
      <c r="BE130" s="219">
        <f t="shared" si="4"/>
        <v>0</v>
      </c>
      <c r="BF130" s="219">
        <f t="shared" si="5"/>
        <v>0</v>
      </c>
      <c r="BG130" s="219">
        <f t="shared" si="6"/>
        <v>0</v>
      </c>
      <c r="BH130" s="219">
        <f t="shared" si="7"/>
        <v>0</v>
      </c>
      <c r="BI130" s="219">
        <f t="shared" si="8"/>
        <v>0</v>
      </c>
      <c r="BJ130" s="14" t="s">
        <v>82</v>
      </c>
      <c r="BK130" s="219">
        <f t="shared" si="9"/>
        <v>0</v>
      </c>
      <c r="BL130" s="14" t="s">
        <v>445</v>
      </c>
      <c r="BM130" s="218" t="s">
        <v>1302</v>
      </c>
    </row>
    <row r="131" spans="1:65" s="2" customFormat="1" ht="21.75" customHeight="1">
      <c r="A131" s="31"/>
      <c r="B131" s="32"/>
      <c r="C131" s="220" t="s">
        <v>92</v>
      </c>
      <c r="D131" s="220" t="s">
        <v>313</v>
      </c>
      <c r="E131" s="221" t="s">
        <v>1303</v>
      </c>
      <c r="F131" s="222" t="s">
        <v>1304</v>
      </c>
      <c r="G131" s="223" t="s">
        <v>349</v>
      </c>
      <c r="H131" s="224">
        <v>2</v>
      </c>
      <c r="I131" s="225"/>
      <c r="J131" s="226">
        <f t="shared" si="0"/>
        <v>0</v>
      </c>
      <c r="K131" s="227"/>
      <c r="L131" s="228"/>
      <c r="M131" s="229" t="s">
        <v>1</v>
      </c>
      <c r="N131" s="230" t="s">
        <v>40</v>
      </c>
      <c r="O131" s="68"/>
      <c r="P131" s="216">
        <f t="shared" si="1"/>
        <v>0</v>
      </c>
      <c r="Q131" s="216">
        <v>0</v>
      </c>
      <c r="R131" s="216">
        <f t="shared" si="2"/>
        <v>0</v>
      </c>
      <c r="S131" s="216">
        <v>0</v>
      </c>
      <c r="T131" s="217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1134</v>
      </c>
      <c r="AT131" s="218" t="s">
        <v>313</v>
      </c>
      <c r="AU131" s="218" t="s">
        <v>84</v>
      </c>
      <c r="AY131" s="14" t="s">
        <v>197</v>
      </c>
      <c r="BE131" s="219">
        <f t="shared" si="4"/>
        <v>0</v>
      </c>
      <c r="BF131" s="219">
        <f t="shared" si="5"/>
        <v>0</v>
      </c>
      <c r="BG131" s="219">
        <f t="shared" si="6"/>
        <v>0</v>
      </c>
      <c r="BH131" s="219">
        <f t="shared" si="7"/>
        <v>0</v>
      </c>
      <c r="BI131" s="219">
        <f t="shared" si="8"/>
        <v>0</v>
      </c>
      <c r="BJ131" s="14" t="s">
        <v>82</v>
      </c>
      <c r="BK131" s="219">
        <f t="shared" si="9"/>
        <v>0</v>
      </c>
      <c r="BL131" s="14" t="s">
        <v>445</v>
      </c>
      <c r="BM131" s="218" t="s">
        <v>1305</v>
      </c>
    </row>
    <row r="132" spans="1:65" s="2" customFormat="1" ht="16.5" customHeight="1">
      <c r="A132" s="31"/>
      <c r="B132" s="32"/>
      <c r="C132" s="220" t="s">
        <v>101</v>
      </c>
      <c r="D132" s="220" t="s">
        <v>313</v>
      </c>
      <c r="E132" s="221" t="s">
        <v>1306</v>
      </c>
      <c r="F132" s="222" t="s">
        <v>1307</v>
      </c>
      <c r="G132" s="223" t="s">
        <v>340</v>
      </c>
      <c r="H132" s="224">
        <v>420</v>
      </c>
      <c r="I132" s="225"/>
      <c r="J132" s="226">
        <f t="shared" si="0"/>
        <v>0</v>
      </c>
      <c r="K132" s="227"/>
      <c r="L132" s="228"/>
      <c r="M132" s="229" t="s">
        <v>1</v>
      </c>
      <c r="N132" s="230" t="s">
        <v>40</v>
      </c>
      <c r="O132" s="68"/>
      <c r="P132" s="216">
        <f t="shared" si="1"/>
        <v>0</v>
      </c>
      <c r="Q132" s="216">
        <v>0</v>
      </c>
      <c r="R132" s="216">
        <f t="shared" si="2"/>
        <v>0</v>
      </c>
      <c r="S132" s="216">
        <v>0</v>
      </c>
      <c r="T132" s="217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1134</v>
      </c>
      <c r="AT132" s="218" t="s">
        <v>313</v>
      </c>
      <c r="AU132" s="218" t="s">
        <v>84</v>
      </c>
      <c r="AY132" s="14" t="s">
        <v>197</v>
      </c>
      <c r="BE132" s="219">
        <f t="shared" si="4"/>
        <v>0</v>
      </c>
      <c r="BF132" s="219">
        <f t="shared" si="5"/>
        <v>0</v>
      </c>
      <c r="BG132" s="219">
        <f t="shared" si="6"/>
        <v>0</v>
      </c>
      <c r="BH132" s="219">
        <f t="shared" si="7"/>
        <v>0</v>
      </c>
      <c r="BI132" s="219">
        <f t="shared" si="8"/>
        <v>0</v>
      </c>
      <c r="BJ132" s="14" t="s">
        <v>82</v>
      </c>
      <c r="BK132" s="219">
        <f t="shared" si="9"/>
        <v>0</v>
      </c>
      <c r="BL132" s="14" t="s">
        <v>445</v>
      </c>
      <c r="BM132" s="218" t="s">
        <v>1308</v>
      </c>
    </row>
    <row r="133" spans="1:65" s="2" customFormat="1" ht="21.75" customHeight="1">
      <c r="A133" s="31"/>
      <c r="B133" s="32"/>
      <c r="C133" s="220" t="s">
        <v>214</v>
      </c>
      <c r="D133" s="220" t="s">
        <v>313</v>
      </c>
      <c r="E133" s="221" t="s">
        <v>1309</v>
      </c>
      <c r="F133" s="222" t="s">
        <v>1310</v>
      </c>
      <c r="G133" s="223" t="s">
        <v>349</v>
      </c>
      <c r="H133" s="224">
        <v>2</v>
      </c>
      <c r="I133" s="225"/>
      <c r="J133" s="226">
        <f t="shared" si="0"/>
        <v>0</v>
      </c>
      <c r="K133" s="227"/>
      <c r="L133" s="228"/>
      <c r="M133" s="229" t="s">
        <v>1</v>
      </c>
      <c r="N133" s="230" t="s">
        <v>40</v>
      </c>
      <c r="O133" s="68"/>
      <c r="P133" s="216">
        <f t="shared" si="1"/>
        <v>0</v>
      </c>
      <c r="Q133" s="216">
        <v>0</v>
      </c>
      <c r="R133" s="216">
        <f t="shared" si="2"/>
        <v>0</v>
      </c>
      <c r="S133" s="216">
        <v>0</v>
      </c>
      <c r="T133" s="21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1134</v>
      </c>
      <c r="AT133" s="218" t="s">
        <v>313</v>
      </c>
      <c r="AU133" s="218" t="s">
        <v>84</v>
      </c>
      <c r="AY133" s="14" t="s">
        <v>197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4" t="s">
        <v>82</v>
      </c>
      <c r="BK133" s="219">
        <f t="shared" si="9"/>
        <v>0</v>
      </c>
      <c r="BL133" s="14" t="s">
        <v>445</v>
      </c>
      <c r="BM133" s="218" t="s">
        <v>1311</v>
      </c>
    </row>
    <row r="134" spans="1:65" s="2" customFormat="1" ht="21.75" customHeight="1">
      <c r="A134" s="31"/>
      <c r="B134" s="32"/>
      <c r="C134" s="220" t="s">
        <v>218</v>
      </c>
      <c r="D134" s="220" t="s">
        <v>313</v>
      </c>
      <c r="E134" s="221" t="s">
        <v>1312</v>
      </c>
      <c r="F134" s="222" t="s">
        <v>1313</v>
      </c>
      <c r="G134" s="223" t="s">
        <v>349</v>
      </c>
      <c r="H134" s="224">
        <v>2</v>
      </c>
      <c r="I134" s="225"/>
      <c r="J134" s="226">
        <f t="shared" si="0"/>
        <v>0</v>
      </c>
      <c r="K134" s="227"/>
      <c r="L134" s="228"/>
      <c r="M134" s="229" t="s">
        <v>1</v>
      </c>
      <c r="N134" s="230" t="s">
        <v>40</v>
      </c>
      <c r="O134" s="68"/>
      <c r="P134" s="216">
        <f t="shared" si="1"/>
        <v>0</v>
      </c>
      <c r="Q134" s="216">
        <v>0</v>
      </c>
      <c r="R134" s="216">
        <f t="shared" si="2"/>
        <v>0</v>
      </c>
      <c r="S134" s="216">
        <v>0</v>
      </c>
      <c r="T134" s="21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1134</v>
      </c>
      <c r="AT134" s="218" t="s">
        <v>313</v>
      </c>
      <c r="AU134" s="218" t="s">
        <v>84</v>
      </c>
      <c r="AY134" s="14" t="s">
        <v>197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4" t="s">
        <v>82</v>
      </c>
      <c r="BK134" s="219">
        <f t="shared" si="9"/>
        <v>0</v>
      </c>
      <c r="BL134" s="14" t="s">
        <v>445</v>
      </c>
      <c r="BM134" s="218" t="s">
        <v>1314</v>
      </c>
    </row>
    <row r="135" spans="1:65" s="2" customFormat="1" ht="16.5" customHeight="1">
      <c r="A135" s="31"/>
      <c r="B135" s="32"/>
      <c r="C135" s="220" t="s">
        <v>222</v>
      </c>
      <c r="D135" s="220" t="s">
        <v>313</v>
      </c>
      <c r="E135" s="221" t="s">
        <v>1315</v>
      </c>
      <c r="F135" s="222" t="s">
        <v>1316</v>
      </c>
      <c r="G135" s="223" t="s">
        <v>349</v>
      </c>
      <c r="H135" s="224">
        <v>8</v>
      </c>
      <c r="I135" s="225"/>
      <c r="J135" s="226">
        <f t="shared" si="0"/>
        <v>0</v>
      </c>
      <c r="K135" s="227"/>
      <c r="L135" s="228"/>
      <c r="M135" s="229" t="s">
        <v>1</v>
      </c>
      <c r="N135" s="230" t="s">
        <v>40</v>
      </c>
      <c r="O135" s="68"/>
      <c r="P135" s="216">
        <f t="shared" si="1"/>
        <v>0</v>
      </c>
      <c r="Q135" s="216">
        <v>0</v>
      </c>
      <c r="R135" s="216">
        <f t="shared" si="2"/>
        <v>0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1134</v>
      </c>
      <c r="AT135" s="218" t="s">
        <v>313</v>
      </c>
      <c r="AU135" s="218" t="s">
        <v>84</v>
      </c>
      <c r="AY135" s="14" t="s">
        <v>197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82</v>
      </c>
      <c r="BK135" s="219">
        <f t="shared" si="9"/>
        <v>0</v>
      </c>
      <c r="BL135" s="14" t="s">
        <v>445</v>
      </c>
      <c r="BM135" s="218" t="s">
        <v>1317</v>
      </c>
    </row>
    <row r="136" spans="1:65" s="2" customFormat="1" ht="16.5" customHeight="1">
      <c r="A136" s="31"/>
      <c r="B136" s="32"/>
      <c r="C136" s="220" t="s">
        <v>226</v>
      </c>
      <c r="D136" s="220" t="s">
        <v>313</v>
      </c>
      <c r="E136" s="221" t="s">
        <v>1318</v>
      </c>
      <c r="F136" s="222" t="s">
        <v>1319</v>
      </c>
      <c r="G136" s="223" t="s">
        <v>349</v>
      </c>
      <c r="H136" s="224">
        <v>4</v>
      </c>
      <c r="I136" s="225"/>
      <c r="J136" s="226">
        <f t="shared" si="0"/>
        <v>0</v>
      </c>
      <c r="K136" s="227"/>
      <c r="L136" s="228"/>
      <c r="M136" s="229" t="s">
        <v>1</v>
      </c>
      <c r="N136" s="230" t="s">
        <v>40</v>
      </c>
      <c r="O136" s="68"/>
      <c r="P136" s="216">
        <f t="shared" si="1"/>
        <v>0</v>
      </c>
      <c r="Q136" s="216">
        <v>0</v>
      </c>
      <c r="R136" s="216">
        <f t="shared" si="2"/>
        <v>0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1134</v>
      </c>
      <c r="AT136" s="218" t="s">
        <v>313</v>
      </c>
      <c r="AU136" s="218" t="s">
        <v>84</v>
      </c>
      <c r="AY136" s="14" t="s">
        <v>197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82</v>
      </c>
      <c r="BK136" s="219">
        <f t="shared" si="9"/>
        <v>0</v>
      </c>
      <c r="BL136" s="14" t="s">
        <v>445</v>
      </c>
      <c r="BM136" s="218" t="s">
        <v>1320</v>
      </c>
    </row>
    <row r="137" spans="1:65" s="2" customFormat="1" ht="16.5" customHeight="1">
      <c r="A137" s="31"/>
      <c r="B137" s="32"/>
      <c r="C137" s="220" t="s">
        <v>230</v>
      </c>
      <c r="D137" s="220" t="s">
        <v>313</v>
      </c>
      <c r="E137" s="221" t="s">
        <v>1321</v>
      </c>
      <c r="F137" s="222" t="s">
        <v>1322</v>
      </c>
      <c r="G137" s="223" t="s">
        <v>349</v>
      </c>
      <c r="H137" s="224">
        <v>1</v>
      </c>
      <c r="I137" s="225"/>
      <c r="J137" s="226">
        <f t="shared" si="0"/>
        <v>0</v>
      </c>
      <c r="K137" s="227"/>
      <c r="L137" s="228"/>
      <c r="M137" s="229" t="s">
        <v>1</v>
      </c>
      <c r="N137" s="230" t="s">
        <v>40</v>
      </c>
      <c r="O137" s="68"/>
      <c r="P137" s="216">
        <f t="shared" si="1"/>
        <v>0</v>
      </c>
      <c r="Q137" s="216">
        <v>0</v>
      </c>
      <c r="R137" s="216">
        <f t="shared" si="2"/>
        <v>0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1134</v>
      </c>
      <c r="AT137" s="218" t="s">
        <v>313</v>
      </c>
      <c r="AU137" s="218" t="s">
        <v>84</v>
      </c>
      <c r="AY137" s="14" t="s">
        <v>197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82</v>
      </c>
      <c r="BK137" s="219">
        <f t="shared" si="9"/>
        <v>0</v>
      </c>
      <c r="BL137" s="14" t="s">
        <v>445</v>
      </c>
      <c r="BM137" s="218" t="s">
        <v>1323</v>
      </c>
    </row>
    <row r="138" spans="1:65" s="2" customFormat="1" ht="16.5" customHeight="1">
      <c r="A138" s="31"/>
      <c r="B138" s="32"/>
      <c r="C138" s="220" t="s">
        <v>234</v>
      </c>
      <c r="D138" s="220" t="s">
        <v>313</v>
      </c>
      <c r="E138" s="221" t="s">
        <v>1324</v>
      </c>
      <c r="F138" s="222" t="s">
        <v>1325</v>
      </c>
      <c r="G138" s="223" t="s">
        <v>525</v>
      </c>
      <c r="H138" s="224">
        <v>1</v>
      </c>
      <c r="I138" s="225"/>
      <c r="J138" s="226">
        <f t="shared" si="0"/>
        <v>0</v>
      </c>
      <c r="K138" s="227"/>
      <c r="L138" s="228"/>
      <c r="M138" s="229" t="s">
        <v>1</v>
      </c>
      <c r="N138" s="230" t="s">
        <v>40</v>
      </c>
      <c r="O138" s="68"/>
      <c r="P138" s="216">
        <f t="shared" si="1"/>
        <v>0</v>
      </c>
      <c r="Q138" s="216">
        <v>0</v>
      </c>
      <c r="R138" s="216">
        <f t="shared" si="2"/>
        <v>0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1134</v>
      </c>
      <c r="AT138" s="218" t="s">
        <v>313</v>
      </c>
      <c r="AU138" s="218" t="s">
        <v>84</v>
      </c>
      <c r="AY138" s="14" t="s">
        <v>197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82</v>
      </c>
      <c r="BK138" s="219">
        <f t="shared" si="9"/>
        <v>0</v>
      </c>
      <c r="BL138" s="14" t="s">
        <v>445</v>
      </c>
      <c r="BM138" s="218" t="s">
        <v>1326</v>
      </c>
    </row>
    <row r="139" spans="1:65" s="2" customFormat="1" ht="16.5" customHeight="1">
      <c r="A139" s="31"/>
      <c r="B139" s="32"/>
      <c r="C139" s="220" t="s">
        <v>238</v>
      </c>
      <c r="D139" s="220" t="s">
        <v>313</v>
      </c>
      <c r="E139" s="221" t="s">
        <v>1327</v>
      </c>
      <c r="F139" s="222" t="s">
        <v>1328</v>
      </c>
      <c r="G139" s="223" t="s">
        <v>525</v>
      </c>
      <c r="H139" s="224">
        <v>1</v>
      </c>
      <c r="I139" s="225"/>
      <c r="J139" s="226">
        <f t="shared" si="0"/>
        <v>0</v>
      </c>
      <c r="K139" s="227"/>
      <c r="L139" s="228"/>
      <c r="M139" s="238" t="s">
        <v>1</v>
      </c>
      <c r="N139" s="239" t="s">
        <v>40</v>
      </c>
      <c r="O139" s="233"/>
      <c r="P139" s="234">
        <f t="shared" si="1"/>
        <v>0</v>
      </c>
      <c r="Q139" s="234">
        <v>0</v>
      </c>
      <c r="R139" s="234">
        <f t="shared" si="2"/>
        <v>0</v>
      </c>
      <c r="S139" s="234">
        <v>0</v>
      </c>
      <c r="T139" s="235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1134</v>
      </c>
      <c r="AT139" s="218" t="s">
        <v>313</v>
      </c>
      <c r="AU139" s="218" t="s">
        <v>84</v>
      </c>
      <c r="AY139" s="14" t="s">
        <v>197</v>
      </c>
      <c r="BE139" s="219">
        <f t="shared" si="4"/>
        <v>0</v>
      </c>
      <c r="BF139" s="219">
        <f t="shared" si="5"/>
        <v>0</v>
      </c>
      <c r="BG139" s="219">
        <f t="shared" si="6"/>
        <v>0</v>
      </c>
      <c r="BH139" s="219">
        <f t="shared" si="7"/>
        <v>0</v>
      </c>
      <c r="BI139" s="219">
        <f t="shared" si="8"/>
        <v>0</v>
      </c>
      <c r="BJ139" s="14" t="s">
        <v>82</v>
      </c>
      <c r="BK139" s="219">
        <f t="shared" si="9"/>
        <v>0</v>
      </c>
      <c r="BL139" s="14" t="s">
        <v>445</v>
      </c>
      <c r="BM139" s="218" t="s">
        <v>1329</v>
      </c>
    </row>
    <row r="140" spans="1:65" s="2" customFormat="1" ht="6.95" customHeight="1">
      <c r="A140" s="31"/>
      <c r="B140" s="51"/>
      <c r="C140" s="52"/>
      <c r="D140" s="52"/>
      <c r="E140" s="52"/>
      <c r="F140" s="52"/>
      <c r="G140" s="52"/>
      <c r="H140" s="52"/>
      <c r="I140" s="155"/>
      <c r="J140" s="52"/>
      <c r="K140" s="52"/>
      <c r="L140" s="36"/>
      <c r="M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</sheetData>
  <sheetProtection algorithmName="SHA-512" hashValue="+ITSUS9hetv+tL5Opgx6hugfNAZu3x0PZ/EZI4ZN7sO6A2o+mJ5b4YPfinG+bNIMQ8FCRu/4uT0YiHTyioFgwQ==" saltValue="4OhO44842zJd7s8Tx7oYNtDWp0bnE7hBzyal12q9HcIyNrCYNuqZQyUW4jV3hVUW4LNzGzXMNhSFnIjZdKOl5g==" spinCount="100000" sheet="1" objects="1" scenarios="1" formatColumns="0" formatRows="0" autoFilter="0"/>
  <autoFilter ref="C125:K139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137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1:46" s="1" customFormat="1" ht="24.95" customHeight="1">
      <c r="B4" s="17"/>
      <c r="D4" s="116" t="s">
        <v>156</v>
      </c>
      <c r="I4" s="112"/>
      <c r="L4" s="17"/>
      <c r="M4" s="117" t="s">
        <v>10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16</v>
      </c>
      <c r="I6" s="112"/>
      <c r="L6" s="17"/>
    </row>
    <row r="7" spans="1:46" s="1" customFormat="1" ht="16.5" customHeight="1">
      <c r="B7" s="17"/>
      <c r="E7" s="292" t="str">
        <f>'Rekapitulace stavby'!K6</f>
        <v>Novostavba produkční stáje s dojírnou - 1. etapa - stáj</v>
      </c>
      <c r="F7" s="293"/>
      <c r="G7" s="293"/>
      <c r="H7" s="293"/>
      <c r="I7" s="112"/>
      <c r="L7" s="17"/>
    </row>
    <row r="8" spans="1:46" ht="12.75">
      <c r="B8" s="17"/>
      <c r="D8" s="118" t="s">
        <v>157</v>
      </c>
      <c r="L8" s="17"/>
    </row>
    <row r="9" spans="1:46" s="1" customFormat="1" ht="16.5" customHeight="1">
      <c r="B9" s="17"/>
      <c r="E9" s="292" t="s">
        <v>158</v>
      </c>
      <c r="F9" s="253"/>
      <c r="G9" s="253"/>
      <c r="H9" s="253"/>
      <c r="I9" s="112"/>
      <c r="L9" s="17"/>
    </row>
    <row r="10" spans="1:46" s="1" customFormat="1" ht="12" customHeight="1">
      <c r="B10" s="17"/>
      <c r="D10" s="118" t="s">
        <v>159</v>
      </c>
      <c r="I10" s="112"/>
      <c r="L10" s="17"/>
    </row>
    <row r="11" spans="1:46" s="2" customFormat="1" ht="16.5" customHeight="1">
      <c r="A11" s="31"/>
      <c r="B11" s="36"/>
      <c r="C11" s="31"/>
      <c r="D11" s="31"/>
      <c r="E11" s="294" t="s">
        <v>1118</v>
      </c>
      <c r="F11" s="295"/>
      <c r="G11" s="295"/>
      <c r="H11" s="295"/>
      <c r="I11" s="120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8" t="s">
        <v>161</v>
      </c>
      <c r="E12" s="31"/>
      <c r="F12" s="31"/>
      <c r="G12" s="31"/>
      <c r="H12" s="31"/>
      <c r="I12" s="120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6.5" customHeight="1">
      <c r="A13" s="31"/>
      <c r="B13" s="36"/>
      <c r="C13" s="31"/>
      <c r="D13" s="31"/>
      <c r="E13" s="296" t="s">
        <v>1330</v>
      </c>
      <c r="F13" s="295"/>
      <c r="G13" s="295"/>
      <c r="H13" s="295"/>
      <c r="I13" s="120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>
      <c r="A14" s="31"/>
      <c r="B14" s="36"/>
      <c r="C14" s="31"/>
      <c r="D14" s="31"/>
      <c r="E14" s="31"/>
      <c r="F14" s="31"/>
      <c r="G14" s="31"/>
      <c r="H14" s="31"/>
      <c r="I14" s="120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18" t="s">
        <v>18</v>
      </c>
      <c r="E15" s="31"/>
      <c r="F15" s="106" t="s">
        <v>1</v>
      </c>
      <c r="G15" s="31"/>
      <c r="H15" s="31"/>
      <c r="I15" s="121" t="s">
        <v>19</v>
      </c>
      <c r="J15" s="106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20</v>
      </c>
      <c r="E16" s="31"/>
      <c r="F16" s="106" t="s">
        <v>21</v>
      </c>
      <c r="G16" s="31"/>
      <c r="H16" s="31"/>
      <c r="I16" s="121" t="s">
        <v>22</v>
      </c>
      <c r="J16" s="122">
        <f>'Rekapitulace stavby'!AN8</f>
        <v>43949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0.9" customHeight="1">
      <c r="A17" s="31"/>
      <c r="B17" s="36"/>
      <c r="C17" s="31"/>
      <c r="D17" s="31"/>
      <c r="E17" s="31"/>
      <c r="F17" s="31"/>
      <c r="G17" s="31"/>
      <c r="H17" s="31"/>
      <c r="I17" s="120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18" t="s">
        <v>23</v>
      </c>
      <c r="E18" s="31"/>
      <c r="F18" s="31"/>
      <c r="G18" s="31"/>
      <c r="H18" s="31"/>
      <c r="I18" s="121" t="s">
        <v>24</v>
      </c>
      <c r="J18" s="106" t="s">
        <v>25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6" t="s">
        <v>26</v>
      </c>
      <c r="F19" s="31"/>
      <c r="G19" s="31"/>
      <c r="H19" s="31"/>
      <c r="I19" s="121" t="s">
        <v>27</v>
      </c>
      <c r="J19" s="106" t="s">
        <v>28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20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18" t="s">
        <v>29</v>
      </c>
      <c r="E21" s="31"/>
      <c r="F21" s="31"/>
      <c r="G21" s="31"/>
      <c r="H21" s="31"/>
      <c r="I21" s="121" t="s">
        <v>24</v>
      </c>
      <c r="J21" s="27" t="str">
        <f>'Rekapitulace stavby'!AN13</f>
        <v>Vyplň údaj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297" t="str">
        <f>'Rekapitulace stavby'!E14</f>
        <v>Vyplň údaj</v>
      </c>
      <c r="F22" s="298"/>
      <c r="G22" s="298"/>
      <c r="H22" s="298"/>
      <c r="I22" s="121" t="s">
        <v>27</v>
      </c>
      <c r="J22" s="27" t="str">
        <f>'Rekapitulace stavby'!AN14</f>
        <v>Vyplň údaj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20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18" t="s">
        <v>31</v>
      </c>
      <c r="E24" s="31"/>
      <c r="F24" s="31"/>
      <c r="G24" s="31"/>
      <c r="H24" s="31"/>
      <c r="I24" s="121" t="s">
        <v>24</v>
      </c>
      <c r="J24" s="106" t="str">
        <f>IF('Rekapitulace stavby'!AN16="","",'Rekapitulace stavby'!AN16)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8" customHeight="1">
      <c r="A25" s="31"/>
      <c r="B25" s="36"/>
      <c r="C25" s="31"/>
      <c r="D25" s="31"/>
      <c r="E25" s="106" t="str">
        <f>IF('Rekapitulace stavby'!E17="","",'Rekapitulace stavby'!E17)</f>
        <v xml:space="preserve"> </v>
      </c>
      <c r="F25" s="31"/>
      <c r="G25" s="31"/>
      <c r="H25" s="31"/>
      <c r="I25" s="121" t="s">
        <v>27</v>
      </c>
      <c r="J25" s="106" t="str">
        <f>IF('Rekapitulace stavby'!AN17="","",'Rekapitulace stavby'!AN17)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20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12" customHeight="1">
      <c r="A27" s="31"/>
      <c r="B27" s="36"/>
      <c r="C27" s="31"/>
      <c r="D27" s="118" t="s">
        <v>32</v>
      </c>
      <c r="E27" s="31"/>
      <c r="F27" s="31"/>
      <c r="G27" s="31"/>
      <c r="H27" s="31"/>
      <c r="I27" s="121" t="s">
        <v>24</v>
      </c>
      <c r="J27" s="106" t="str">
        <f>IF('Rekapitulace stavby'!AN19="","",'Rekapitulace stavby'!AN19)</f>
        <v/>
      </c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8" customHeight="1">
      <c r="A28" s="31"/>
      <c r="B28" s="36"/>
      <c r="C28" s="31"/>
      <c r="D28" s="31"/>
      <c r="E28" s="106" t="str">
        <f>IF('Rekapitulace stavby'!E20="","",'Rekapitulace stavby'!E20)</f>
        <v xml:space="preserve"> </v>
      </c>
      <c r="F28" s="31"/>
      <c r="G28" s="31"/>
      <c r="H28" s="31"/>
      <c r="I28" s="121" t="s">
        <v>27</v>
      </c>
      <c r="J28" s="106" t="str">
        <f>IF('Rekapitulace stavby'!AN20="","",'Rekapitulace stavby'!AN20)</f>
        <v/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31"/>
      <c r="E29" s="31"/>
      <c r="F29" s="31"/>
      <c r="G29" s="31"/>
      <c r="H29" s="31"/>
      <c r="I29" s="120"/>
      <c r="J29" s="31"/>
      <c r="K29" s="3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" customHeight="1">
      <c r="A30" s="31"/>
      <c r="B30" s="36"/>
      <c r="C30" s="31"/>
      <c r="D30" s="118" t="s">
        <v>34</v>
      </c>
      <c r="E30" s="31"/>
      <c r="F30" s="31"/>
      <c r="G30" s="31"/>
      <c r="H30" s="31"/>
      <c r="I30" s="120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8" customFormat="1" ht="16.5" customHeight="1">
      <c r="A31" s="123"/>
      <c r="B31" s="124"/>
      <c r="C31" s="123"/>
      <c r="D31" s="123"/>
      <c r="E31" s="291" t="s">
        <v>1</v>
      </c>
      <c r="F31" s="291"/>
      <c r="G31" s="291"/>
      <c r="H31" s="291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1"/>
      <c r="B32" s="36"/>
      <c r="C32" s="31"/>
      <c r="D32" s="31"/>
      <c r="E32" s="31"/>
      <c r="F32" s="31"/>
      <c r="G32" s="31"/>
      <c r="H32" s="31"/>
      <c r="I32" s="120"/>
      <c r="J32" s="31"/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7"/>
      <c r="E33" s="127"/>
      <c r="F33" s="127"/>
      <c r="G33" s="127"/>
      <c r="H33" s="127"/>
      <c r="I33" s="128"/>
      <c r="J33" s="127"/>
      <c r="K33" s="127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9" t="s">
        <v>35</v>
      </c>
      <c r="E34" s="31"/>
      <c r="F34" s="31"/>
      <c r="G34" s="31"/>
      <c r="H34" s="31"/>
      <c r="I34" s="120"/>
      <c r="J34" s="130">
        <f>ROUND(J125, 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7"/>
      <c r="E35" s="127"/>
      <c r="F35" s="127"/>
      <c r="G35" s="127"/>
      <c r="H35" s="127"/>
      <c r="I35" s="128"/>
      <c r="J35" s="127"/>
      <c r="K35" s="127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31" t="s">
        <v>37</v>
      </c>
      <c r="G36" s="31"/>
      <c r="H36" s="31"/>
      <c r="I36" s="132" t="s">
        <v>36</v>
      </c>
      <c r="J36" s="131" t="s">
        <v>38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19" t="s">
        <v>39</v>
      </c>
      <c r="E37" s="118" t="s">
        <v>40</v>
      </c>
      <c r="F37" s="133">
        <f>ROUND((SUM(BE125:BE143)),  1)</f>
        <v>0</v>
      </c>
      <c r="G37" s="31"/>
      <c r="H37" s="31"/>
      <c r="I37" s="134">
        <v>0.21</v>
      </c>
      <c r="J37" s="133">
        <f>ROUND(((SUM(BE125:BE143))*I37),  1)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8" t="s">
        <v>41</v>
      </c>
      <c r="F38" s="133">
        <f>ROUND((SUM(BF125:BF143)),  1)</f>
        <v>0</v>
      </c>
      <c r="G38" s="31"/>
      <c r="H38" s="31"/>
      <c r="I38" s="134">
        <v>0.15</v>
      </c>
      <c r="J38" s="133">
        <f>ROUND(((SUM(BF125:BF143))*I38),  1)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ROUND((SUM(BG125:BG143)),  1)</f>
        <v>0</v>
      </c>
      <c r="G39" s="31"/>
      <c r="H39" s="31"/>
      <c r="I39" s="134">
        <v>0.21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6"/>
      <c r="C40" s="31"/>
      <c r="D40" s="31"/>
      <c r="E40" s="118" t="s">
        <v>43</v>
      </c>
      <c r="F40" s="133">
        <f>ROUND((SUM(BH125:BH143)),  1)</f>
        <v>0</v>
      </c>
      <c r="G40" s="31"/>
      <c r="H40" s="31"/>
      <c r="I40" s="134">
        <v>0.15</v>
      </c>
      <c r="J40" s="133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hidden="1" customHeight="1">
      <c r="A41" s="31"/>
      <c r="B41" s="36"/>
      <c r="C41" s="31"/>
      <c r="D41" s="31"/>
      <c r="E41" s="118" t="s">
        <v>44</v>
      </c>
      <c r="F41" s="133">
        <f>ROUND((SUM(BI125:BI143)),  1)</f>
        <v>0</v>
      </c>
      <c r="G41" s="31"/>
      <c r="H41" s="31"/>
      <c r="I41" s="134">
        <v>0</v>
      </c>
      <c r="J41" s="133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120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5"/>
      <c r="D43" s="136" t="s">
        <v>45</v>
      </c>
      <c r="E43" s="137"/>
      <c r="F43" s="137"/>
      <c r="G43" s="138" t="s">
        <v>46</v>
      </c>
      <c r="H43" s="139" t="s">
        <v>47</v>
      </c>
      <c r="I43" s="140"/>
      <c r="J43" s="141">
        <f>SUM(J34:J41)</f>
        <v>0</v>
      </c>
      <c r="K43" s="142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120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hidden="1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hidden="1" customHeight="1">
      <c r="A82" s="31"/>
      <c r="B82" s="32"/>
      <c r="C82" s="20" t="s">
        <v>163</v>
      </c>
      <c r="D82" s="33"/>
      <c r="E82" s="33"/>
      <c r="F82" s="33"/>
      <c r="G82" s="33"/>
      <c r="H82" s="33"/>
      <c r="I82" s="120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120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20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hidden="1" customHeight="1">
      <c r="A85" s="31"/>
      <c r="B85" s="32"/>
      <c r="C85" s="33"/>
      <c r="D85" s="33"/>
      <c r="E85" s="287" t="str">
        <f>E7</f>
        <v>Novostavba produkční stáje s dojírnou - 1. etapa - stáj</v>
      </c>
      <c r="F85" s="288"/>
      <c r="G85" s="288"/>
      <c r="H85" s="288"/>
      <c r="I85" s="120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hidden="1" customHeight="1">
      <c r="B86" s="18"/>
      <c r="C86" s="26" t="s">
        <v>157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1" customFormat="1" ht="16.5" hidden="1" customHeight="1">
      <c r="B87" s="18"/>
      <c r="C87" s="19"/>
      <c r="D87" s="19"/>
      <c r="E87" s="287" t="s">
        <v>158</v>
      </c>
      <c r="F87" s="258"/>
      <c r="G87" s="258"/>
      <c r="H87" s="258"/>
      <c r="I87" s="112"/>
      <c r="J87" s="19"/>
      <c r="K87" s="19"/>
      <c r="L87" s="17"/>
    </row>
    <row r="88" spans="1:31" s="1" customFormat="1" ht="12" hidden="1" customHeight="1">
      <c r="B88" s="18"/>
      <c r="C88" s="26" t="s">
        <v>159</v>
      </c>
      <c r="D88" s="19"/>
      <c r="E88" s="19"/>
      <c r="F88" s="19"/>
      <c r="G88" s="19"/>
      <c r="H88" s="19"/>
      <c r="I88" s="112"/>
      <c r="J88" s="19"/>
      <c r="K88" s="19"/>
      <c r="L88" s="17"/>
    </row>
    <row r="89" spans="1:31" s="2" customFormat="1" ht="16.5" hidden="1" customHeight="1">
      <c r="A89" s="31"/>
      <c r="B89" s="32"/>
      <c r="C89" s="33"/>
      <c r="D89" s="33"/>
      <c r="E89" s="289" t="s">
        <v>1118</v>
      </c>
      <c r="F89" s="290"/>
      <c r="G89" s="290"/>
      <c r="H89" s="290"/>
      <c r="I89" s="120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hidden="1" customHeight="1">
      <c r="A90" s="31"/>
      <c r="B90" s="32"/>
      <c r="C90" s="26" t="s">
        <v>161</v>
      </c>
      <c r="D90" s="33"/>
      <c r="E90" s="33"/>
      <c r="F90" s="33"/>
      <c r="G90" s="33"/>
      <c r="H90" s="33"/>
      <c r="I90" s="120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6.5" hidden="1" customHeight="1">
      <c r="A91" s="31"/>
      <c r="B91" s="32"/>
      <c r="C91" s="33"/>
      <c r="D91" s="33"/>
      <c r="E91" s="284" t="str">
        <f>E13</f>
        <v>PS 05 - Technologie větrání ve stáji</v>
      </c>
      <c r="F91" s="290"/>
      <c r="G91" s="290"/>
      <c r="H91" s="290"/>
      <c r="I91" s="120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hidden="1" customHeight="1">
      <c r="A92" s="31"/>
      <c r="B92" s="32"/>
      <c r="C92" s="33"/>
      <c r="D92" s="33"/>
      <c r="E92" s="33"/>
      <c r="F92" s="33"/>
      <c r="G92" s="33"/>
      <c r="H92" s="33"/>
      <c r="I92" s="120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2" hidden="1" customHeight="1">
      <c r="A93" s="31"/>
      <c r="B93" s="32"/>
      <c r="C93" s="26" t="s">
        <v>20</v>
      </c>
      <c r="D93" s="33"/>
      <c r="E93" s="33"/>
      <c r="F93" s="24" t="str">
        <f>F16</f>
        <v xml:space="preserve"> </v>
      </c>
      <c r="G93" s="33"/>
      <c r="H93" s="33"/>
      <c r="I93" s="121" t="s">
        <v>22</v>
      </c>
      <c r="J93" s="63">
        <f>IF(J16="","",J16)</f>
        <v>43949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6.95" hidden="1" customHeight="1">
      <c r="A94" s="31"/>
      <c r="B94" s="32"/>
      <c r="C94" s="33"/>
      <c r="D94" s="33"/>
      <c r="E94" s="33"/>
      <c r="F94" s="33"/>
      <c r="G94" s="33"/>
      <c r="H94" s="33"/>
      <c r="I94" s="120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5.2" hidden="1" customHeight="1">
      <c r="A95" s="31"/>
      <c r="B95" s="32"/>
      <c r="C95" s="26" t="s">
        <v>23</v>
      </c>
      <c r="D95" s="33"/>
      <c r="E95" s="33"/>
      <c r="F95" s="24" t="str">
        <f>E19</f>
        <v>ZOD Starosedlský Hrádek</v>
      </c>
      <c r="G95" s="33"/>
      <c r="H95" s="33"/>
      <c r="I95" s="121" t="s">
        <v>31</v>
      </c>
      <c r="J95" s="29" t="str">
        <f>E25</f>
        <v xml:space="preserve"> </v>
      </c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5.2" hidden="1" customHeight="1">
      <c r="A96" s="31"/>
      <c r="B96" s="32"/>
      <c r="C96" s="26" t="s">
        <v>29</v>
      </c>
      <c r="D96" s="33"/>
      <c r="E96" s="33"/>
      <c r="F96" s="24" t="str">
        <f>IF(E22="","",E22)</f>
        <v>Vyplň údaj</v>
      </c>
      <c r="G96" s="33"/>
      <c r="H96" s="33"/>
      <c r="I96" s="121" t="s">
        <v>32</v>
      </c>
      <c r="J96" s="29" t="str">
        <f>E28</f>
        <v xml:space="preserve"> 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hidden="1" customHeight="1">
      <c r="A97" s="31"/>
      <c r="B97" s="32"/>
      <c r="C97" s="33"/>
      <c r="D97" s="33"/>
      <c r="E97" s="33"/>
      <c r="F97" s="33"/>
      <c r="G97" s="33"/>
      <c r="H97" s="33"/>
      <c r="I97" s="120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9.25" hidden="1" customHeight="1">
      <c r="A98" s="31"/>
      <c r="B98" s="32"/>
      <c r="C98" s="159" t="s">
        <v>164</v>
      </c>
      <c r="D98" s="160"/>
      <c r="E98" s="160"/>
      <c r="F98" s="160"/>
      <c r="G98" s="160"/>
      <c r="H98" s="160"/>
      <c r="I98" s="161"/>
      <c r="J98" s="162" t="s">
        <v>165</v>
      </c>
      <c r="K98" s="160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47" s="2" customFormat="1" ht="10.35" hidden="1" customHeight="1">
      <c r="A99" s="31"/>
      <c r="B99" s="32"/>
      <c r="C99" s="33"/>
      <c r="D99" s="33"/>
      <c r="E99" s="33"/>
      <c r="F99" s="33"/>
      <c r="G99" s="33"/>
      <c r="H99" s="33"/>
      <c r="I99" s="120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47" s="2" customFormat="1" ht="22.9" hidden="1" customHeight="1">
      <c r="A100" s="31"/>
      <c r="B100" s="32"/>
      <c r="C100" s="163" t="s">
        <v>166</v>
      </c>
      <c r="D100" s="33"/>
      <c r="E100" s="33"/>
      <c r="F100" s="33"/>
      <c r="G100" s="33"/>
      <c r="H100" s="33"/>
      <c r="I100" s="120"/>
      <c r="J100" s="81">
        <f>J125</f>
        <v>0</v>
      </c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U100" s="14" t="s">
        <v>167</v>
      </c>
    </row>
    <row r="101" spans="1:47" s="9" customFormat="1" ht="24.95" hidden="1" customHeight="1">
      <c r="B101" s="164"/>
      <c r="C101" s="165"/>
      <c r="D101" s="166" t="s">
        <v>1331</v>
      </c>
      <c r="E101" s="167"/>
      <c r="F101" s="167"/>
      <c r="G101" s="167"/>
      <c r="H101" s="167"/>
      <c r="I101" s="168"/>
      <c r="J101" s="169">
        <f>J126</f>
        <v>0</v>
      </c>
      <c r="K101" s="165"/>
      <c r="L101" s="170"/>
    </row>
    <row r="102" spans="1:47" s="2" customFormat="1" ht="21.75" hidden="1" customHeight="1">
      <c r="A102" s="31"/>
      <c r="B102" s="32"/>
      <c r="C102" s="33"/>
      <c r="D102" s="33"/>
      <c r="E102" s="33"/>
      <c r="F102" s="33"/>
      <c r="G102" s="33"/>
      <c r="H102" s="33"/>
      <c r="I102" s="120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47" s="2" customFormat="1" ht="6.95" hidden="1" customHeight="1">
      <c r="A103" s="31"/>
      <c r="B103" s="51"/>
      <c r="C103" s="52"/>
      <c r="D103" s="52"/>
      <c r="E103" s="52"/>
      <c r="F103" s="52"/>
      <c r="G103" s="52"/>
      <c r="H103" s="52"/>
      <c r="I103" s="155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47" hidden="1"/>
    <row r="105" spans="1:47" hidden="1"/>
    <row r="106" spans="1:47" hidden="1"/>
    <row r="107" spans="1:47" s="2" customFormat="1" ht="6.95" customHeight="1">
      <c r="A107" s="31"/>
      <c r="B107" s="53"/>
      <c r="C107" s="54"/>
      <c r="D107" s="54"/>
      <c r="E107" s="54"/>
      <c r="F107" s="54"/>
      <c r="G107" s="54"/>
      <c r="H107" s="54"/>
      <c r="I107" s="158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47" s="2" customFormat="1" ht="24.95" customHeight="1">
      <c r="A108" s="31"/>
      <c r="B108" s="32"/>
      <c r="C108" s="20" t="s">
        <v>182</v>
      </c>
      <c r="D108" s="33"/>
      <c r="E108" s="33"/>
      <c r="F108" s="33"/>
      <c r="G108" s="33"/>
      <c r="H108" s="33"/>
      <c r="I108" s="120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120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12" customHeight="1">
      <c r="A110" s="31"/>
      <c r="B110" s="32"/>
      <c r="C110" s="26" t="s">
        <v>16</v>
      </c>
      <c r="D110" s="33"/>
      <c r="E110" s="33"/>
      <c r="F110" s="33"/>
      <c r="G110" s="33"/>
      <c r="H110" s="33"/>
      <c r="I110" s="120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16.5" customHeight="1">
      <c r="A111" s="31"/>
      <c r="B111" s="32"/>
      <c r="C111" s="33"/>
      <c r="D111" s="33"/>
      <c r="E111" s="287" t="str">
        <f>E7</f>
        <v>Novostavba produkční stáje s dojírnou - 1. etapa - stáj</v>
      </c>
      <c r="F111" s="288"/>
      <c r="G111" s="288"/>
      <c r="H111" s="288"/>
      <c r="I111" s="120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1" customFormat="1" ht="12" customHeight="1">
      <c r="B112" s="18"/>
      <c r="C112" s="26" t="s">
        <v>157</v>
      </c>
      <c r="D112" s="19"/>
      <c r="E112" s="19"/>
      <c r="F112" s="19"/>
      <c r="G112" s="19"/>
      <c r="H112" s="19"/>
      <c r="I112" s="112"/>
      <c r="J112" s="19"/>
      <c r="K112" s="19"/>
      <c r="L112" s="17"/>
    </row>
    <row r="113" spans="1:65" s="1" customFormat="1" ht="16.5" customHeight="1">
      <c r="B113" s="18"/>
      <c r="C113" s="19"/>
      <c r="D113" s="19"/>
      <c r="E113" s="287" t="s">
        <v>158</v>
      </c>
      <c r="F113" s="258"/>
      <c r="G113" s="258"/>
      <c r="H113" s="258"/>
      <c r="I113" s="112"/>
      <c r="J113" s="19"/>
      <c r="K113" s="19"/>
      <c r="L113" s="17"/>
    </row>
    <row r="114" spans="1:65" s="1" customFormat="1" ht="12" customHeight="1">
      <c r="B114" s="18"/>
      <c r="C114" s="26" t="s">
        <v>159</v>
      </c>
      <c r="D114" s="19"/>
      <c r="E114" s="19"/>
      <c r="F114" s="19"/>
      <c r="G114" s="19"/>
      <c r="H114" s="19"/>
      <c r="I114" s="112"/>
      <c r="J114" s="19"/>
      <c r="K114" s="19"/>
      <c r="L114" s="17"/>
    </row>
    <row r="115" spans="1:65" s="2" customFormat="1" ht="16.5" customHeight="1">
      <c r="A115" s="31"/>
      <c r="B115" s="32"/>
      <c r="C115" s="33"/>
      <c r="D115" s="33"/>
      <c r="E115" s="289" t="s">
        <v>1118</v>
      </c>
      <c r="F115" s="290"/>
      <c r="G115" s="290"/>
      <c r="H115" s="290"/>
      <c r="I115" s="120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161</v>
      </c>
      <c r="D116" s="33"/>
      <c r="E116" s="33"/>
      <c r="F116" s="33"/>
      <c r="G116" s="33"/>
      <c r="H116" s="33"/>
      <c r="I116" s="120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6.5" customHeight="1">
      <c r="A117" s="31"/>
      <c r="B117" s="32"/>
      <c r="C117" s="33"/>
      <c r="D117" s="33"/>
      <c r="E117" s="284" t="str">
        <f>E13</f>
        <v>PS 05 - Technologie větrání ve stáji</v>
      </c>
      <c r="F117" s="290"/>
      <c r="G117" s="290"/>
      <c r="H117" s="290"/>
      <c r="I117" s="120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120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2" customHeight="1">
      <c r="A119" s="31"/>
      <c r="B119" s="32"/>
      <c r="C119" s="26" t="s">
        <v>20</v>
      </c>
      <c r="D119" s="33"/>
      <c r="E119" s="33"/>
      <c r="F119" s="24" t="str">
        <f>F16</f>
        <v xml:space="preserve"> </v>
      </c>
      <c r="G119" s="33"/>
      <c r="H119" s="33"/>
      <c r="I119" s="121" t="s">
        <v>22</v>
      </c>
      <c r="J119" s="63">
        <f>IF(J16="","",J16)</f>
        <v>43949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120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2" customHeight="1">
      <c r="A121" s="31"/>
      <c r="B121" s="32"/>
      <c r="C121" s="26" t="s">
        <v>23</v>
      </c>
      <c r="D121" s="33"/>
      <c r="E121" s="33"/>
      <c r="F121" s="24" t="str">
        <f>E19</f>
        <v>ZOD Starosedlský Hrádek</v>
      </c>
      <c r="G121" s="33"/>
      <c r="H121" s="33"/>
      <c r="I121" s="121" t="s">
        <v>31</v>
      </c>
      <c r="J121" s="29" t="str">
        <f>E25</f>
        <v xml:space="preserve"> 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5.2" customHeight="1">
      <c r="A122" s="31"/>
      <c r="B122" s="32"/>
      <c r="C122" s="26" t="s">
        <v>29</v>
      </c>
      <c r="D122" s="33"/>
      <c r="E122" s="33"/>
      <c r="F122" s="24" t="str">
        <f>IF(E22="","",E22)</f>
        <v>Vyplň údaj</v>
      </c>
      <c r="G122" s="33"/>
      <c r="H122" s="33"/>
      <c r="I122" s="121" t="s">
        <v>32</v>
      </c>
      <c r="J122" s="29" t="str">
        <f>E28</f>
        <v xml:space="preserve"> 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10.35" customHeight="1">
      <c r="A123" s="31"/>
      <c r="B123" s="32"/>
      <c r="C123" s="33"/>
      <c r="D123" s="33"/>
      <c r="E123" s="33"/>
      <c r="F123" s="33"/>
      <c r="G123" s="33"/>
      <c r="H123" s="33"/>
      <c r="I123" s="120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11" customFormat="1" ht="29.25" customHeight="1">
      <c r="A124" s="177"/>
      <c r="B124" s="178"/>
      <c r="C124" s="179" t="s">
        <v>183</v>
      </c>
      <c r="D124" s="180" t="s">
        <v>60</v>
      </c>
      <c r="E124" s="180" t="s">
        <v>56</v>
      </c>
      <c r="F124" s="180" t="s">
        <v>57</v>
      </c>
      <c r="G124" s="180" t="s">
        <v>184</v>
      </c>
      <c r="H124" s="180" t="s">
        <v>185</v>
      </c>
      <c r="I124" s="181" t="s">
        <v>186</v>
      </c>
      <c r="J124" s="182" t="s">
        <v>165</v>
      </c>
      <c r="K124" s="183" t="s">
        <v>187</v>
      </c>
      <c r="L124" s="184"/>
      <c r="M124" s="72" t="s">
        <v>1</v>
      </c>
      <c r="N124" s="73" t="s">
        <v>39</v>
      </c>
      <c r="O124" s="73" t="s">
        <v>188</v>
      </c>
      <c r="P124" s="73" t="s">
        <v>189</v>
      </c>
      <c r="Q124" s="73" t="s">
        <v>190</v>
      </c>
      <c r="R124" s="73" t="s">
        <v>191</v>
      </c>
      <c r="S124" s="73" t="s">
        <v>192</v>
      </c>
      <c r="T124" s="74" t="s">
        <v>193</v>
      </c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</row>
    <row r="125" spans="1:65" s="2" customFormat="1" ht="22.9" customHeight="1">
      <c r="A125" s="31"/>
      <c r="B125" s="32"/>
      <c r="C125" s="79" t="s">
        <v>194</v>
      </c>
      <c r="D125" s="33"/>
      <c r="E125" s="33"/>
      <c r="F125" s="33"/>
      <c r="G125" s="33"/>
      <c r="H125" s="33"/>
      <c r="I125" s="120"/>
      <c r="J125" s="185">
        <f>BK125</f>
        <v>0</v>
      </c>
      <c r="K125" s="33"/>
      <c r="L125" s="36"/>
      <c r="M125" s="75"/>
      <c r="N125" s="186"/>
      <c r="O125" s="76"/>
      <c r="P125" s="187">
        <f>P126</f>
        <v>0</v>
      </c>
      <c r="Q125" s="76"/>
      <c r="R125" s="187">
        <f>R126</f>
        <v>0</v>
      </c>
      <c r="S125" s="76"/>
      <c r="T125" s="188">
        <f>T126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74</v>
      </c>
      <c r="AU125" s="14" t="s">
        <v>167</v>
      </c>
      <c r="BK125" s="189">
        <f>BK126</f>
        <v>0</v>
      </c>
    </row>
    <row r="126" spans="1:65" s="12" customFormat="1" ht="25.9" customHeight="1">
      <c r="B126" s="190"/>
      <c r="C126" s="191"/>
      <c r="D126" s="192" t="s">
        <v>74</v>
      </c>
      <c r="E126" s="193" t="s">
        <v>1332</v>
      </c>
      <c r="F126" s="193" t="s">
        <v>1296</v>
      </c>
      <c r="G126" s="191"/>
      <c r="H126" s="191"/>
      <c r="I126" s="194"/>
      <c r="J126" s="195">
        <f>BK126</f>
        <v>0</v>
      </c>
      <c r="K126" s="191"/>
      <c r="L126" s="196"/>
      <c r="M126" s="197"/>
      <c r="N126" s="198"/>
      <c r="O126" s="198"/>
      <c r="P126" s="199">
        <f>SUM(P127:P143)</f>
        <v>0</v>
      </c>
      <c r="Q126" s="198"/>
      <c r="R126" s="199">
        <f>SUM(R127:R143)</f>
        <v>0</v>
      </c>
      <c r="S126" s="198"/>
      <c r="T126" s="200">
        <f>SUM(T127:T143)</f>
        <v>0</v>
      </c>
      <c r="AR126" s="201" t="s">
        <v>92</v>
      </c>
      <c r="AT126" s="202" t="s">
        <v>74</v>
      </c>
      <c r="AU126" s="202" t="s">
        <v>75</v>
      </c>
      <c r="AY126" s="201" t="s">
        <v>197</v>
      </c>
      <c r="BK126" s="203">
        <f>SUM(BK127:BK143)</f>
        <v>0</v>
      </c>
    </row>
    <row r="127" spans="1:65" s="2" customFormat="1" ht="21.75" customHeight="1">
      <c r="A127" s="31"/>
      <c r="B127" s="32"/>
      <c r="C127" s="206" t="s">
        <v>82</v>
      </c>
      <c r="D127" s="206" t="s">
        <v>199</v>
      </c>
      <c r="E127" s="207" t="s">
        <v>1333</v>
      </c>
      <c r="F127" s="208" t="s">
        <v>1334</v>
      </c>
      <c r="G127" s="209" t="s">
        <v>340</v>
      </c>
      <c r="H127" s="210">
        <v>93</v>
      </c>
      <c r="I127" s="211"/>
      <c r="J127" s="212">
        <f t="shared" ref="J127:J143" si="0">ROUND(I127*H127,1)</f>
        <v>0</v>
      </c>
      <c r="K127" s="213"/>
      <c r="L127" s="36"/>
      <c r="M127" s="214" t="s">
        <v>1</v>
      </c>
      <c r="N127" s="215" t="s">
        <v>40</v>
      </c>
      <c r="O127" s="68"/>
      <c r="P127" s="216">
        <f t="shared" ref="P127:P143" si="1">O127*H127</f>
        <v>0</v>
      </c>
      <c r="Q127" s="216">
        <v>0</v>
      </c>
      <c r="R127" s="216">
        <f t="shared" ref="R127:R143" si="2">Q127*H127</f>
        <v>0</v>
      </c>
      <c r="S127" s="216">
        <v>0</v>
      </c>
      <c r="T127" s="217">
        <f t="shared" ref="T127:T143" si="3"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8" t="s">
        <v>445</v>
      </c>
      <c r="AT127" s="218" t="s">
        <v>199</v>
      </c>
      <c r="AU127" s="218" t="s">
        <v>82</v>
      </c>
      <c r="AY127" s="14" t="s">
        <v>197</v>
      </c>
      <c r="BE127" s="219">
        <f t="shared" ref="BE127:BE143" si="4">IF(N127="základní",J127,0)</f>
        <v>0</v>
      </c>
      <c r="BF127" s="219">
        <f t="shared" ref="BF127:BF143" si="5">IF(N127="snížená",J127,0)</f>
        <v>0</v>
      </c>
      <c r="BG127" s="219">
        <f t="shared" ref="BG127:BG143" si="6">IF(N127="zákl. přenesená",J127,0)</f>
        <v>0</v>
      </c>
      <c r="BH127" s="219">
        <f t="shared" ref="BH127:BH143" si="7">IF(N127="sníž. přenesená",J127,0)</f>
        <v>0</v>
      </c>
      <c r="BI127" s="219">
        <f t="shared" ref="BI127:BI143" si="8">IF(N127="nulová",J127,0)</f>
        <v>0</v>
      </c>
      <c r="BJ127" s="14" t="s">
        <v>82</v>
      </c>
      <c r="BK127" s="219">
        <f t="shared" ref="BK127:BK143" si="9">ROUND(I127*H127,1)</f>
        <v>0</v>
      </c>
      <c r="BL127" s="14" t="s">
        <v>445</v>
      </c>
      <c r="BM127" s="218" t="s">
        <v>1335</v>
      </c>
    </row>
    <row r="128" spans="1:65" s="2" customFormat="1" ht="21.75" customHeight="1">
      <c r="A128" s="31"/>
      <c r="B128" s="32"/>
      <c r="C128" s="206" t="s">
        <v>84</v>
      </c>
      <c r="D128" s="206" t="s">
        <v>199</v>
      </c>
      <c r="E128" s="207" t="s">
        <v>1336</v>
      </c>
      <c r="F128" s="208" t="s">
        <v>1337</v>
      </c>
      <c r="G128" s="209" t="s">
        <v>340</v>
      </c>
      <c r="H128" s="210">
        <v>93</v>
      </c>
      <c r="I128" s="211"/>
      <c r="J128" s="212">
        <f t="shared" si="0"/>
        <v>0</v>
      </c>
      <c r="K128" s="213"/>
      <c r="L128" s="36"/>
      <c r="M128" s="214" t="s">
        <v>1</v>
      </c>
      <c r="N128" s="215" t="s">
        <v>40</v>
      </c>
      <c r="O128" s="68"/>
      <c r="P128" s="216">
        <f t="shared" si="1"/>
        <v>0</v>
      </c>
      <c r="Q128" s="216">
        <v>0</v>
      </c>
      <c r="R128" s="216">
        <f t="shared" si="2"/>
        <v>0</v>
      </c>
      <c r="S128" s="216">
        <v>0</v>
      </c>
      <c r="T128" s="217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8" t="s">
        <v>445</v>
      </c>
      <c r="AT128" s="218" t="s">
        <v>199</v>
      </c>
      <c r="AU128" s="218" t="s">
        <v>82</v>
      </c>
      <c r="AY128" s="14" t="s">
        <v>197</v>
      </c>
      <c r="BE128" s="219">
        <f t="shared" si="4"/>
        <v>0</v>
      </c>
      <c r="BF128" s="219">
        <f t="shared" si="5"/>
        <v>0</v>
      </c>
      <c r="BG128" s="219">
        <f t="shared" si="6"/>
        <v>0</v>
      </c>
      <c r="BH128" s="219">
        <f t="shared" si="7"/>
        <v>0</v>
      </c>
      <c r="BI128" s="219">
        <f t="shared" si="8"/>
        <v>0</v>
      </c>
      <c r="BJ128" s="14" t="s">
        <v>82</v>
      </c>
      <c r="BK128" s="219">
        <f t="shared" si="9"/>
        <v>0</v>
      </c>
      <c r="BL128" s="14" t="s">
        <v>445</v>
      </c>
      <c r="BM128" s="218" t="s">
        <v>1338</v>
      </c>
    </row>
    <row r="129" spans="1:65" s="2" customFormat="1" ht="16.5" customHeight="1">
      <c r="A129" s="31"/>
      <c r="B129" s="32"/>
      <c r="C129" s="206" t="s">
        <v>92</v>
      </c>
      <c r="D129" s="206" t="s">
        <v>199</v>
      </c>
      <c r="E129" s="207" t="s">
        <v>1339</v>
      </c>
      <c r="F129" s="208" t="s">
        <v>1340</v>
      </c>
      <c r="G129" s="209" t="s">
        <v>349</v>
      </c>
      <c r="H129" s="210">
        <v>2</v>
      </c>
      <c r="I129" s="211"/>
      <c r="J129" s="212">
        <f t="shared" si="0"/>
        <v>0</v>
      </c>
      <c r="K129" s="213"/>
      <c r="L129" s="36"/>
      <c r="M129" s="214" t="s">
        <v>1</v>
      </c>
      <c r="N129" s="215" t="s">
        <v>40</v>
      </c>
      <c r="O129" s="68"/>
      <c r="P129" s="216">
        <f t="shared" si="1"/>
        <v>0</v>
      </c>
      <c r="Q129" s="216">
        <v>0</v>
      </c>
      <c r="R129" s="216">
        <f t="shared" si="2"/>
        <v>0</v>
      </c>
      <c r="S129" s="216">
        <v>0</v>
      </c>
      <c r="T129" s="217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8" t="s">
        <v>445</v>
      </c>
      <c r="AT129" s="218" t="s">
        <v>199</v>
      </c>
      <c r="AU129" s="218" t="s">
        <v>82</v>
      </c>
      <c r="AY129" s="14" t="s">
        <v>197</v>
      </c>
      <c r="BE129" s="219">
        <f t="shared" si="4"/>
        <v>0</v>
      </c>
      <c r="BF129" s="219">
        <f t="shared" si="5"/>
        <v>0</v>
      </c>
      <c r="BG129" s="219">
        <f t="shared" si="6"/>
        <v>0</v>
      </c>
      <c r="BH129" s="219">
        <f t="shared" si="7"/>
        <v>0</v>
      </c>
      <c r="BI129" s="219">
        <f t="shared" si="8"/>
        <v>0</v>
      </c>
      <c r="BJ129" s="14" t="s">
        <v>82</v>
      </c>
      <c r="BK129" s="219">
        <f t="shared" si="9"/>
        <v>0</v>
      </c>
      <c r="BL129" s="14" t="s">
        <v>445</v>
      </c>
      <c r="BM129" s="218" t="s">
        <v>1341</v>
      </c>
    </row>
    <row r="130" spans="1:65" s="2" customFormat="1" ht="44.25" customHeight="1">
      <c r="A130" s="31"/>
      <c r="B130" s="32"/>
      <c r="C130" s="206" t="s">
        <v>101</v>
      </c>
      <c r="D130" s="206" t="s">
        <v>199</v>
      </c>
      <c r="E130" s="207" t="s">
        <v>1342</v>
      </c>
      <c r="F130" s="208" t="s">
        <v>1343</v>
      </c>
      <c r="G130" s="209" t="s">
        <v>349</v>
      </c>
      <c r="H130" s="210">
        <v>1</v>
      </c>
      <c r="I130" s="211"/>
      <c r="J130" s="212">
        <f t="shared" si="0"/>
        <v>0</v>
      </c>
      <c r="K130" s="213"/>
      <c r="L130" s="36"/>
      <c r="M130" s="214" t="s">
        <v>1</v>
      </c>
      <c r="N130" s="215" t="s">
        <v>40</v>
      </c>
      <c r="O130" s="68"/>
      <c r="P130" s="216">
        <f t="shared" si="1"/>
        <v>0</v>
      </c>
      <c r="Q130" s="216">
        <v>0</v>
      </c>
      <c r="R130" s="216">
        <f t="shared" si="2"/>
        <v>0</v>
      </c>
      <c r="S130" s="216">
        <v>0</v>
      </c>
      <c r="T130" s="217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445</v>
      </c>
      <c r="AT130" s="218" t="s">
        <v>199</v>
      </c>
      <c r="AU130" s="218" t="s">
        <v>82</v>
      </c>
      <c r="AY130" s="14" t="s">
        <v>197</v>
      </c>
      <c r="BE130" s="219">
        <f t="shared" si="4"/>
        <v>0</v>
      </c>
      <c r="BF130" s="219">
        <f t="shared" si="5"/>
        <v>0</v>
      </c>
      <c r="BG130" s="219">
        <f t="shared" si="6"/>
        <v>0</v>
      </c>
      <c r="BH130" s="219">
        <f t="shared" si="7"/>
        <v>0</v>
      </c>
      <c r="BI130" s="219">
        <f t="shared" si="8"/>
        <v>0</v>
      </c>
      <c r="BJ130" s="14" t="s">
        <v>82</v>
      </c>
      <c r="BK130" s="219">
        <f t="shared" si="9"/>
        <v>0</v>
      </c>
      <c r="BL130" s="14" t="s">
        <v>445</v>
      </c>
      <c r="BM130" s="218" t="s">
        <v>1344</v>
      </c>
    </row>
    <row r="131" spans="1:65" s="2" customFormat="1" ht="21.75" customHeight="1">
      <c r="A131" s="31"/>
      <c r="B131" s="32"/>
      <c r="C131" s="206" t="s">
        <v>214</v>
      </c>
      <c r="D131" s="206" t="s">
        <v>199</v>
      </c>
      <c r="E131" s="207" t="s">
        <v>1345</v>
      </c>
      <c r="F131" s="208" t="s">
        <v>1346</v>
      </c>
      <c r="G131" s="209" t="s">
        <v>340</v>
      </c>
      <c r="H131" s="210">
        <v>95.2</v>
      </c>
      <c r="I131" s="211"/>
      <c r="J131" s="212">
        <f t="shared" si="0"/>
        <v>0</v>
      </c>
      <c r="K131" s="213"/>
      <c r="L131" s="36"/>
      <c r="M131" s="214" t="s">
        <v>1</v>
      </c>
      <c r="N131" s="215" t="s">
        <v>40</v>
      </c>
      <c r="O131" s="68"/>
      <c r="P131" s="216">
        <f t="shared" si="1"/>
        <v>0</v>
      </c>
      <c r="Q131" s="216">
        <v>0</v>
      </c>
      <c r="R131" s="216">
        <f t="shared" si="2"/>
        <v>0</v>
      </c>
      <c r="S131" s="216">
        <v>0</v>
      </c>
      <c r="T131" s="217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445</v>
      </c>
      <c r="AT131" s="218" t="s">
        <v>199</v>
      </c>
      <c r="AU131" s="218" t="s">
        <v>82</v>
      </c>
      <c r="AY131" s="14" t="s">
        <v>197</v>
      </c>
      <c r="BE131" s="219">
        <f t="shared" si="4"/>
        <v>0</v>
      </c>
      <c r="BF131" s="219">
        <f t="shared" si="5"/>
        <v>0</v>
      </c>
      <c r="BG131" s="219">
        <f t="shared" si="6"/>
        <v>0</v>
      </c>
      <c r="BH131" s="219">
        <f t="shared" si="7"/>
        <v>0</v>
      </c>
      <c r="BI131" s="219">
        <f t="shared" si="8"/>
        <v>0</v>
      </c>
      <c r="BJ131" s="14" t="s">
        <v>82</v>
      </c>
      <c r="BK131" s="219">
        <f t="shared" si="9"/>
        <v>0</v>
      </c>
      <c r="BL131" s="14" t="s">
        <v>445</v>
      </c>
      <c r="BM131" s="218" t="s">
        <v>1347</v>
      </c>
    </row>
    <row r="132" spans="1:65" s="2" customFormat="1" ht="21.75" customHeight="1">
      <c r="A132" s="31"/>
      <c r="B132" s="32"/>
      <c r="C132" s="206" t="s">
        <v>218</v>
      </c>
      <c r="D132" s="206" t="s">
        <v>199</v>
      </c>
      <c r="E132" s="207" t="s">
        <v>1348</v>
      </c>
      <c r="F132" s="208" t="s">
        <v>1346</v>
      </c>
      <c r="G132" s="209" t="s">
        <v>340</v>
      </c>
      <c r="H132" s="210">
        <v>44.35</v>
      </c>
      <c r="I132" s="211"/>
      <c r="J132" s="212">
        <f t="shared" si="0"/>
        <v>0</v>
      </c>
      <c r="K132" s="213"/>
      <c r="L132" s="36"/>
      <c r="M132" s="214" t="s">
        <v>1</v>
      </c>
      <c r="N132" s="215" t="s">
        <v>40</v>
      </c>
      <c r="O132" s="68"/>
      <c r="P132" s="216">
        <f t="shared" si="1"/>
        <v>0</v>
      </c>
      <c r="Q132" s="216">
        <v>0</v>
      </c>
      <c r="R132" s="216">
        <f t="shared" si="2"/>
        <v>0</v>
      </c>
      <c r="S132" s="216">
        <v>0</v>
      </c>
      <c r="T132" s="217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445</v>
      </c>
      <c r="AT132" s="218" t="s">
        <v>199</v>
      </c>
      <c r="AU132" s="218" t="s">
        <v>82</v>
      </c>
      <c r="AY132" s="14" t="s">
        <v>197</v>
      </c>
      <c r="BE132" s="219">
        <f t="shared" si="4"/>
        <v>0</v>
      </c>
      <c r="BF132" s="219">
        <f t="shared" si="5"/>
        <v>0</v>
      </c>
      <c r="BG132" s="219">
        <f t="shared" si="6"/>
        <v>0</v>
      </c>
      <c r="BH132" s="219">
        <f t="shared" si="7"/>
        <v>0</v>
      </c>
      <c r="BI132" s="219">
        <f t="shared" si="8"/>
        <v>0</v>
      </c>
      <c r="BJ132" s="14" t="s">
        <v>82</v>
      </c>
      <c r="BK132" s="219">
        <f t="shared" si="9"/>
        <v>0</v>
      </c>
      <c r="BL132" s="14" t="s">
        <v>445</v>
      </c>
      <c r="BM132" s="218" t="s">
        <v>1349</v>
      </c>
    </row>
    <row r="133" spans="1:65" s="2" customFormat="1" ht="21.75" customHeight="1">
      <c r="A133" s="31"/>
      <c r="B133" s="32"/>
      <c r="C133" s="206" t="s">
        <v>222</v>
      </c>
      <c r="D133" s="206" t="s">
        <v>199</v>
      </c>
      <c r="E133" s="207" t="s">
        <v>1350</v>
      </c>
      <c r="F133" s="208" t="s">
        <v>1346</v>
      </c>
      <c r="G133" s="209" t="s">
        <v>340</v>
      </c>
      <c r="H133" s="210">
        <v>46</v>
      </c>
      <c r="I133" s="211"/>
      <c r="J133" s="212">
        <f t="shared" si="0"/>
        <v>0</v>
      </c>
      <c r="K133" s="213"/>
      <c r="L133" s="36"/>
      <c r="M133" s="214" t="s">
        <v>1</v>
      </c>
      <c r="N133" s="215" t="s">
        <v>40</v>
      </c>
      <c r="O133" s="68"/>
      <c r="P133" s="216">
        <f t="shared" si="1"/>
        <v>0</v>
      </c>
      <c r="Q133" s="216">
        <v>0</v>
      </c>
      <c r="R133" s="216">
        <f t="shared" si="2"/>
        <v>0</v>
      </c>
      <c r="S133" s="216">
        <v>0</v>
      </c>
      <c r="T133" s="21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445</v>
      </c>
      <c r="AT133" s="218" t="s">
        <v>199</v>
      </c>
      <c r="AU133" s="218" t="s">
        <v>82</v>
      </c>
      <c r="AY133" s="14" t="s">
        <v>197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4" t="s">
        <v>82</v>
      </c>
      <c r="BK133" s="219">
        <f t="shared" si="9"/>
        <v>0</v>
      </c>
      <c r="BL133" s="14" t="s">
        <v>445</v>
      </c>
      <c r="BM133" s="218" t="s">
        <v>1351</v>
      </c>
    </row>
    <row r="134" spans="1:65" s="2" customFormat="1" ht="16.5" customHeight="1">
      <c r="A134" s="31"/>
      <c r="B134" s="32"/>
      <c r="C134" s="206" t="s">
        <v>226</v>
      </c>
      <c r="D134" s="206" t="s">
        <v>199</v>
      </c>
      <c r="E134" s="207" t="s">
        <v>1352</v>
      </c>
      <c r="F134" s="208" t="s">
        <v>1353</v>
      </c>
      <c r="G134" s="209" t="s">
        <v>349</v>
      </c>
      <c r="H134" s="210">
        <v>7</v>
      </c>
      <c r="I134" s="211"/>
      <c r="J134" s="212">
        <f t="shared" si="0"/>
        <v>0</v>
      </c>
      <c r="K134" s="213"/>
      <c r="L134" s="36"/>
      <c r="M134" s="214" t="s">
        <v>1</v>
      </c>
      <c r="N134" s="215" t="s">
        <v>40</v>
      </c>
      <c r="O134" s="68"/>
      <c r="P134" s="216">
        <f t="shared" si="1"/>
        <v>0</v>
      </c>
      <c r="Q134" s="216">
        <v>0</v>
      </c>
      <c r="R134" s="216">
        <f t="shared" si="2"/>
        <v>0</v>
      </c>
      <c r="S134" s="216">
        <v>0</v>
      </c>
      <c r="T134" s="21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445</v>
      </c>
      <c r="AT134" s="218" t="s">
        <v>199</v>
      </c>
      <c r="AU134" s="218" t="s">
        <v>82</v>
      </c>
      <c r="AY134" s="14" t="s">
        <v>197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4" t="s">
        <v>82</v>
      </c>
      <c r="BK134" s="219">
        <f t="shared" si="9"/>
        <v>0</v>
      </c>
      <c r="BL134" s="14" t="s">
        <v>445</v>
      </c>
      <c r="BM134" s="218" t="s">
        <v>1354</v>
      </c>
    </row>
    <row r="135" spans="1:65" s="2" customFormat="1" ht="16.5" customHeight="1">
      <c r="A135" s="31"/>
      <c r="B135" s="32"/>
      <c r="C135" s="206" t="s">
        <v>230</v>
      </c>
      <c r="D135" s="206" t="s">
        <v>199</v>
      </c>
      <c r="E135" s="207" t="s">
        <v>1355</v>
      </c>
      <c r="F135" s="208" t="s">
        <v>1356</v>
      </c>
      <c r="G135" s="209" t="s">
        <v>349</v>
      </c>
      <c r="H135" s="210">
        <v>1</v>
      </c>
      <c r="I135" s="211"/>
      <c r="J135" s="212">
        <f t="shared" si="0"/>
        <v>0</v>
      </c>
      <c r="K135" s="213"/>
      <c r="L135" s="36"/>
      <c r="M135" s="214" t="s">
        <v>1</v>
      </c>
      <c r="N135" s="215" t="s">
        <v>40</v>
      </c>
      <c r="O135" s="68"/>
      <c r="P135" s="216">
        <f t="shared" si="1"/>
        <v>0</v>
      </c>
      <c r="Q135" s="216">
        <v>0</v>
      </c>
      <c r="R135" s="216">
        <f t="shared" si="2"/>
        <v>0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445</v>
      </c>
      <c r="AT135" s="218" t="s">
        <v>199</v>
      </c>
      <c r="AU135" s="218" t="s">
        <v>82</v>
      </c>
      <c r="AY135" s="14" t="s">
        <v>197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82</v>
      </c>
      <c r="BK135" s="219">
        <f t="shared" si="9"/>
        <v>0</v>
      </c>
      <c r="BL135" s="14" t="s">
        <v>445</v>
      </c>
      <c r="BM135" s="218" t="s">
        <v>1357</v>
      </c>
    </row>
    <row r="136" spans="1:65" s="2" customFormat="1" ht="16.5" customHeight="1">
      <c r="A136" s="31"/>
      <c r="B136" s="32"/>
      <c r="C136" s="206" t="s">
        <v>234</v>
      </c>
      <c r="D136" s="206" t="s">
        <v>199</v>
      </c>
      <c r="E136" s="207" t="s">
        <v>1358</v>
      </c>
      <c r="F136" s="208" t="s">
        <v>1359</v>
      </c>
      <c r="G136" s="209" t="s">
        <v>340</v>
      </c>
      <c r="H136" s="210">
        <v>190</v>
      </c>
      <c r="I136" s="211"/>
      <c r="J136" s="212">
        <f t="shared" si="0"/>
        <v>0</v>
      </c>
      <c r="K136" s="213"/>
      <c r="L136" s="36"/>
      <c r="M136" s="214" t="s">
        <v>1</v>
      </c>
      <c r="N136" s="215" t="s">
        <v>40</v>
      </c>
      <c r="O136" s="68"/>
      <c r="P136" s="216">
        <f t="shared" si="1"/>
        <v>0</v>
      </c>
      <c r="Q136" s="216">
        <v>0</v>
      </c>
      <c r="R136" s="216">
        <f t="shared" si="2"/>
        <v>0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445</v>
      </c>
      <c r="AT136" s="218" t="s">
        <v>199</v>
      </c>
      <c r="AU136" s="218" t="s">
        <v>82</v>
      </c>
      <c r="AY136" s="14" t="s">
        <v>197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82</v>
      </c>
      <c r="BK136" s="219">
        <f t="shared" si="9"/>
        <v>0</v>
      </c>
      <c r="BL136" s="14" t="s">
        <v>445</v>
      </c>
      <c r="BM136" s="218" t="s">
        <v>1360</v>
      </c>
    </row>
    <row r="137" spans="1:65" s="2" customFormat="1" ht="21.75" customHeight="1">
      <c r="A137" s="31"/>
      <c r="B137" s="32"/>
      <c r="C137" s="206" t="s">
        <v>238</v>
      </c>
      <c r="D137" s="206" t="s">
        <v>199</v>
      </c>
      <c r="E137" s="207" t="s">
        <v>1361</v>
      </c>
      <c r="F137" s="208" t="s">
        <v>1362</v>
      </c>
      <c r="G137" s="209" t="s">
        <v>349</v>
      </c>
      <c r="H137" s="210">
        <v>4</v>
      </c>
      <c r="I137" s="211"/>
      <c r="J137" s="212">
        <f t="shared" si="0"/>
        <v>0</v>
      </c>
      <c r="K137" s="213"/>
      <c r="L137" s="36"/>
      <c r="M137" s="214" t="s">
        <v>1</v>
      </c>
      <c r="N137" s="215" t="s">
        <v>40</v>
      </c>
      <c r="O137" s="68"/>
      <c r="P137" s="216">
        <f t="shared" si="1"/>
        <v>0</v>
      </c>
      <c r="Q137" s="216">
        <v>0</v>
      </c>
      <c r="R137" s="216">
        <f t="shared" si="2"/>
        <v>0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445</v>
      </c>
      <c r="AT137" s="218" t="s">
        <v>199</v>
      </c>
      <c r="AU137" s="218" t="s">
        <v>82</v>
      </c>
      <c r="AY137" s="14" t="s">
        <v>197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82</v>
      </c>
      <c r="BK137" s="219">
        <f t="shared" si="9"/>
        <v>0</v>
      </c>
      <c r="BL137" s="14" t="s">
        <v>445</v>
      </c>
      <c r="BM137" s="218" t="s">
        <v>1363</v>
      </c>
    </row>
    <row r="138" spans="1:65" s="2" customFormat="1" ht="21.75" customHeight="1">
      <c r="A138" s="31"/>
      <c r="B138" s="32"/>
      <c r="C138" s="206" t="s">
        <v>242</v>
      </c>
      <c r="D138" s="206" t="s">
        <v>199</v>
      </c>
      <c r="E138" s="207" t="s">
        <v>1364</v>
      </c>
      <c r="F138" s="208" t="s">
        <v>1365</v>
      </c>
      <c r="G138" s="209" t="s">
        <v>349</v>
      </c>
      <c r="H138" s="210">
        <v>4</v>
      </c>
      <c r="I138" s="211"/>
      <c r="J138" s="212">
        <f t="shared" si="0"/>
        <v>0</v>
      </c>
      <c r="K138" s="213"/>
      <c r="L138" s="36"/>
      <c r="M138" s="214" t="s">
        <v>1</v>
      </c>
      <c r="N138" s="215" t="s">
        <v>40</v>
      </c>
      <c r="O138" s="68"/>
      <c r="P138" s="216">
        <f t="shared" si="1"/>
        <v>0</v>
      </c>
      <c r="Q138" s="216">
        <v>0</v>
      </c>
      <c r="R138" s="216">
        <f t="shared" si="2"/>
        <v>0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445</v>
      </c>
      <c r="AT138" s="218" t="s">
        <v>199</v>
      </c>
      <c r="AU138" s="218" t="s">
        <v>82</v>
      </c>
      <c r="AY138" s="14" t="s">
        <v>197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82</v>
      </c>
      <c r="BK138" s="219">
        <f t="shared" si="9"/>
        <v>0</v>
      </c>
      <c r="BL138" s="14" t="s">
        <v>445</v>
      </c>
      <c r="BM138" s="218" t="s">
        <v>1366</v>
      </c>
    </row>
    <row r="139" spans="1:65" s="2" customFormat="1" ht="21.75" customHeight="1">
      <c r="A139" s="31"/>
      <c r="B139" s="32"/>
      <c r="C139" s="206" t="s">
        <v>246</v>
      </c>
      <c r="D139" s="206" t="s">
        <v>199</v>
      </c>
      <c r="E139" s="207" t="s">
        <v>1367</v>
      </c>
      <c r="F139" s="208" t="s">
        <v>1368</v>
      </c>
      <c r="G139" s="209" t="s">
        <v>349</v>
      </c>
      <c r="H139" s="210">
        <v>2</v>
      </c>
      <c r="I139" s="211"/>
      <c r="J139" s="212">
        <f t="shared" si="0"/>
        <v>0</v>
      </c>
      <c r="K139" s="213"/>
      <c r="L139" s="36"/>
      <c r="M139" s="214" t="s">
        <v>1</v>
      </c>
      <c r="N139" s="215" t="s">
        <v>40</v>
      </c>
      <c r="O139" s="68"/>
      <c r="P139" s="216">
        <f t="shared" si="1"/>
        <v>0</v>
      </c>
      <c r="Q139" s="216">
        <v>0</v>
      </c>
      <c r="R139" s="216">
        <f t="shared" si="2"/>
        <v>0</v>
      </c>
      <c r="S139" s="216">
        <v>0</v>
      </c>
      <c r="T139" s="217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445</v>
      </c>
      <c r="AT139" s="218" t="s">
        <v>199</v>
      </c>
      <c r="AU139" s="218" t="s">
        <v>82</v>
      </c>
      <c r="AY139" s="14" t="s">
        <v>197</v>
      </c>
      <c r="BE139" s="219">
        <f t="shared" si="4"/>
        <v>0</v>
      </c>
      <c r="BF139" s="219">
        <f t="shared" si="5"/>
        <v>0</v>
      </c>
      <c r="BG139" s="219">
        <f t="shared" si="6"/>
        <v>0</v>
      </c>
      <c r="BH139" s="219">
        <f t="shared" si="7"/>
        <v>0</v>
      </c>
      <c r="BI139" s="219">
        <f t="shared" si="8"/>
        <v>0</v>
      </c>
      <c r="BJ139" s="14" t="s">
        <v>82</v>
      </c>
      <c r="BK139" s="219">
        <f t="shared" si="9"/>
        <v>0</v>
      </c>
      <c r="BL139" s="14" t="s">
        <v>445</v>
      </c>
      <c r="BM139" s="218" t="s">
        <v>1369</v>
      </c>
    </row>
    <row r="140" spans="1:65" s="2" customFormat="1" ht="21.75" customHeight="1">
      <c r="A140" s="31"/>
      <c r="B140" s="32"/>
      <c r="C140" s="206" t="s">
        <v>252</v>
      </c>
      <c r="D140" s="206" t="s">
        <v>199</v>
      </c>
      <c r="E140" s="207" t="s">
        <v>1370</v>
      </c>
      <c r="F140" s="208" t="s">
        <v>1371</v>
      </c>
      <c r="G140" s="209" t="s">
        <v>349</v>
      </c>
      <c r="H140" s="210">
        <v>2</v>
      </c>
      <c r="I140" s="211"/>
      <c r="J140" s="212">
        <f t="shared" si="0"/>
        <v>0</v>
      </c>
      <c r="K140" s="213"/>
      <c r="L140" s="36"/>
      <c r="M140" s="214" t="s">
        <v>1</v>
      </c>
      <c r="N140" s="215" t="s">
        <v>40</v>
      </c>
      <c r="O140" s="68"/>
      <c r="P140" s="216">
        <f t="shared" si="1"/>
        <v>0</v>
      </c>
      <c r="Q140" s="216">
        <v>0</v>
      </c>
      <c r="R140" s="216">
        <f t="shared" si="2"/>
        <v>0</v>
      </c>
      <c r="S140" s="216">
        <v>0</v>
      </c>
      <c r="T140" s="217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445</v>
      </c>
      <c r="AT140" s="218" t="s">
        <v>199</v>
      </c>
      <c r="AU140" s="218" t="s">
        <v>82</v>
      </c>
      <c r="AY140" s="14" t="s">
        <v>197</v>
      </c>
      <c r="BE140" s="219">
        <f t="shared" si="4"/>
        <v>0</v>
      </c>
      <c r="BF140" s="219">
        <f t="shared" si="5"/>
        <v>0</v>
      </c>
      <c r="BG140" s="219">
        <f t="shared" si="6"/>
        <v>0</v>
      </c>
      <c r="BH140" s="219">
        <f t="shared" si="7"/>
        <v>0</v>
      </c>
      <c r="BI140" s="219">
        <f t="shared" si="8"/>
        <v>0</v>
      </c>
      <c r="BJ140" s="14" t="s">
        <v>82</v>
      </c>
      <c r="BK140" s="219">
        <f t="shared" si="9"/>
        <v>0</v>
      </c>
      <c r="BL140" s="14" t="s">
        <v>445</v>
      </c>
      <c r="BM140" s="218" t="s">
        <v>1372</v>
      </c>
    </row>
    <row r="141" spans="1:65" s="2" customFormat="1" ht="21.75" customHeight="1">
      <c r="A141" s="31"/>
      <c r="B141" s="32"/>
      <c r="C141" s="206" t="s">
        <v>8</v>
      </c>
      <c r="D141" s="206" t="s">
        <v>199</v>
      </c>
      <c r="E141" s="207" t="s">
        <v>1373</v>
      </c>
      <c r="F141" s="208" t="s">
        <v>1374</v>
      </c>
      <c r="G141" s="209" t="s">
        <v>349</v>
      </c>
      <c r="H141" s="210">
        <v>1</v>
      </c>
      <c r="I141" s="211"/>
      <c r="J141" s="212">
        <f t="shared" si="0"/>
        <v>0</v>
      </c>
      <c r="K141" s="213"/>
      <c r="L141" s="36"/>
      <c r="M141" s="214" t="s">
        <v>1</v>
      </c>
      <c r="N141" s="215" t="s">
        <v>40</v>
      </c>
      <c r="O141" s="68"/>
      <c r="P141" s="216">
        <f t="shared" si="1"/>
        <v>0</v>
      </c>
      <c r="Q141" s="216">
        <v>0</v>
      </c>
      <c r="R141" s="216">
        <f t="shared" si="2"/>
        <v>0</v>
      </c>
      <c r="S141" s="216">
        <v>0</v>
      </c>
      <c r="T141" s="217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445</v>
      </c>
      <c r="AT141" s="218" t="s">
        <v>199</v>
      </c>
      <c r="AU141" s="218" t="s">
        <v>82</v>
      </c>
      <c r="AY141" s="14" t="s">
        <v>197</v>
      </c>
      <c r="BE141" s="219">
        <f t="shared" si="4"/>
        <v>0</v>
      </c>
      <c r="BF141" s="219">
        <f t="shared" si="5"/>
        <v>0</v>
      </c>
      <c r="BG141" s="219">
        <f t="shared" si="6"/>
        <v>0</v>
      </c>
      <c r="BH141" s="219">
        <f t="shared" si="7"/>
        <v>0</v>
      </c>
      <c r="BI141" s="219">
        <f t="shared" si="8"/>
        <v>0</v>
      </c>
      <c r="BJ141" s="14" t="s">
        <v>82</v>
      </c>
      <c r="BK141" s="219">
        <f t="shared" si="9"/>
        <v>0</v>
      </c>
      <c r="BL141" s="14" t="s">
        <v>445</v>
      </c>
      <c r="BM141" s="218" t="s">
        <v>1375</v>
      </c>
    </row>
    <row r="142" spans="1:65" s="2" customFormat="1" ht="16.5" customHeight="1">
      <c r="A142" s="31"/>
      <c r="B142" s="32"/>
      <c r="C142" s="206" t="s">
        <v>259</v>
      </c>
      <c r="D142" s="206" t="s">
        <v>199</v>
      </c>
      <c r="E142" s="207" t="s">
        <v>1376</v>
      </c>
      <c r="F142" s="208" t="s">
        <v>1377</v>
      </c>
      <c r="G142" s="209" t="s">
        <v>340</v>
      </c>
      <c r="H142" s="210">
        <v>18.5</v>
      </c>
      <c r="I142" s="211"/>
      <c r="J142" s="212">
        <f t="shared" si="0"/>
        <v>0</v>
      </c>
      <c r="K142" s="213"/>
      <c r="L142" s="36"/>
      <c r="M142" s="214" t="s">
        <v>1</v>
      </c>
      <c r="N142" s="215" t="s">
        <v>40</v>
      </c>
      <c r="O142" s="68"/>
      <c r="P142" s="216">
        <f t="shared" si="1"/>
        <v>0</v>
      </c>
      <c r="Q142" s="216">
        <v>0</v>
      </c>
      <c r="R142" s="216">
        <f t="shared" si="2"/>
        <v>0</v>
      </c>
      <c r="S142" s="216">
        <v>0</v>
      </c>
      <c r="T142" s="217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445</v>
      </c>
      <c r="AT142" s="218" t="s">
        <v>199</v>
      </c>
      <c r="AU142" s="218" t="s">
        <v>82</v>
      </c>
      <c r="AY142" s="14" t="s">
        <v>197</v>
      </c>
      <c r="BE142" s="219">
        <f t="shared" si="4"/>
        <v>0</v>
      </c>
      <c r="BF142" s="219">
        <f t="shared" si="5"/>
        <v>0</v>
      </c>
      <c r="BG142" s="219">
        <f t="shared" si="6"/>
        <v>0</v>
      </c>
      <c r="BH142" s="219">
        <f t="shared" si="7"/>
        <v>0</v>
      </c>
      <c r="BI142" s="219">
        <f t="shared" si="8"/>
        <v>0</v>
      </c>
      <c r="BJ142" s="14" t="s">
        <v>82</v>
      </c>
      <c r="BK142" s="219">
        <f t="shared" si="9"/>
        <v>0</v>
      </c>
      <c r="BL142" s="14" t="s">
        <v>445</v>
      </c>
      <c r="BM142" s="218" t="s">
        <v>1378</v>
      </c>
    </row>
    <row r="143" spans="1:65" s="2" customFormat="1" ht="21.75" customHeight="1">
      <c r="A143" s="31"/>
      <c r="B143" s="32"/>
      <c r="C143" s="220" t="s">
        <v>263</v>
      </c>
      <c r="D143" s="220" t="s">
        <v>313</v>
      </c>
      <c r="E143" s="221" t="s">
        <v>1379</v>
      </c>
      <c r="F143" s="222" t="s">
        <v>1380</v>
      </c>
      <c r="G143" s="223" t="s">
        <v>359</v>
      </c>
      <c r="H143" s="224">
        <v>4</v>
      </c>
      <c r="I143" s="225"/>
      <c r="J143" s="226">
        <f t="shared" si="0"/>
        <v>0</v>
      </c>
      <c r="K143" s="227"/>
      <c r="L143" s="228"/>
      <c r="M143" s="238" t="s">
        <v>1</v>
      </c>
      <c r="N143" s="239" t="s">
        <v>40</v>
      </c>
      <c r="O143" s="233"/>
      <c r="P143" s="234">
        <f t="shared" si="1"/>
        <v>0</v>
      </c>
      <c r="Q143" s="234">
        <v>0</v>
      </c>
      <c r="R143" s="234">
        <f t="shared" si="2"/>
        <v>0</v>
      </c>
      <c r="S143" s="234">
        <v>0</v>
      </c>
      <c r="T143" s="23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1134</v>
      </c>
      <c r="AT143" s="218" t="s">
        <v>313</v>
      </c>
      <c r="AU143" s="218" t="s">
        <v>82</v>
      </c>
      <c r="AY143" s="14" t="s">
        <v>197</v>
      </c>
      <c r="BE143" s="219">
        <f t="shared" si="4"/>
        <v>0</v>
      </c>
      <c r="BF143" s="219">
        <f t="shared" si="5"/>
        <v>0</v>
      </c>
      <c r="BG143" s="219">
        <f t="shared" si="6"/>
        <v>0</v>
      </c>
      <c r="BH143" s="219">
        <f t="shared" si="7"/>
        <v>0</v>
      </c>
      <c r="BI143" s="219">
        <f t="shared" si="8"/>
        <v>0</v>
      </c>
      <c r="BJ143" s="14" t="s">
        <v>82</v>
      </c>
      <c r="BK143" s="219">
        <f t="shared" si="9"/>
        <v>0</v>
      </c>
      <c r="BL143" s="14" t="s">
        <v>445</v>
      </c>
      <c r="BM143" s="218" t="s">
        <v>1381</v>
      </c>
    </row>
    <row r="144" spans="1:65" s="2" customFormat="1" ht="6.95" customHeight="1">
      <c r="A144" s="31"/>
      <c r="B144" s="51"/>
      <c r="C144" s="52"/>
      <c r="D144" s="52"/>
      <c r="E144" s="52"/>
      <c r="F144" s="52"/>
      <c r="G144" s="52"/>
      <c r="H144" s="52"/>
      <c r="I144" s="155"/>
      <c r="J144" s="52"/>
      <c r="K144" s="52"/>
      <c r="L144" s="36"/>
      <c r="M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</row>
  </sheetData>
  <sheetProtection algorithmName="SHA-512" hashValue="JMoTQ8+dS+3/hCzwlNOFeSDtKMlOezAnnv9f8/h8jHuEsgc6ubnFfJLAB3OsMWicAqlb4bT5u31y4UaaSnPHlQ==" saltValue="glfjeBrDgZ9MEAzIybqZ+DlxiDVo1fp9V+ZjTrdPkVhUlhZl1ekgKWuPTPWvC0VUW7vs6imx4sDxwEiQYYrfYw==" spinCount="100000" sheet="1" objects="1" scenarios="1" formatColumns="0" formatRows="0" autoFilter="0"/>
  <autoFilter ref="C124:K143"/>
  <mergeCells count="15">
    <mergeCell ref="E111:H111"/>
    <mergeCell ref="E115:H115"/>
    <mergeCell ref="E113:H113"/>
    <mergeCell ref="E117:H11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140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1:46" s="1" customFormat="1" ht="24.95" customHeight="1">
      <c r="B4" s="17"/>
      <c r="D4" s="116" t="s">
        <v>156</v>
      </c>
      <c r="I4" s="112"/>
      <c r="L4" s="17"/>
      <c r="M4" s="117" t="s">
        <v>10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16</v>
      </c>
      <c r="I6" s="112"/>
      <c r="L6" s="17"/>
    </row>
    <row r="7" spans="1:46" s="1" customFormat="1" ht="16.5" customHeight="1">
      <c r="B7" s="17"/>
      <c r="E7" s="292" t="str">
        <f>'Rekapitulace stavby'!K6</f>
        <v>Novostavba produkční stáje s dojírnou - 1. etapa - stáj</v>
      </c>
      <c r="F7" s="293"/>
      <c r="G7" s="293"/>
      <c r="H7" s="293"/>
      <c r="I7" s="112"/>
      <c r="L7" s="17"/>
    </row>
    <row r="8" spans="1:46" ht="12.75">
      <c r="B8" s="17"/>
      <c r="D8" s="118" t="s">
        <v>157</v>
      </c>
      <c r="L8" s="17"/>
    </row>
    <row r="9" spans="1:46" s="1" customFormat="1" ht="16.5" customHeight="1">
      <c r="B9" s="17"/>
      <c r="E9" s="292" t="s">
        <v>158</v>
      </c>
      <c r="F9" s="253"/>
      <c r="G9" s="253"/>
      <c r="H9" s="253"/>
      <c r="I9" s="112"/>
      <c r="L9" s="17"/>
    </row>
    <row r="10" spans="1:46" s="1" customFormat="1" ht="12" customHeight="1">
      <c r="B10" s="17"/>
      <c r="D10" s="118" t="s">
        <v>159</v>
      </c>
      <c r="I10" s="112"/>
      <c r="L10" s="17"/>
    </row>
    <row r="11" spans="1:46" s="2" customFormat="1" ht="16.5" customHeight="1">
      <c r="A11" s="31"/>
      <c r="B11" s="36"/>
      <c r="C11" s="31"/>
      <c r="D11" s="31"/>
      <c r="E11" s="294" t="s">
        <v>1118</v>
      </c>
      <c r="F11" s="295"/>
      <c r="G11" s="295"/>
      <c r="H11" s="295"/>
      <c r="I11" s="120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8" t="s">
        <v>161</v>
      </c>
      <c r="E12" s="31"/>
      <c r="F12" s="31"/>
      <c r="G12" s="31"/>
      <c r="H12" s="31"/>
      <c r="I12" s="120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6.5" customHeight="1">
      <c r="A13" s="31"/>
      <c r="B13" s="36"/>
      <c r="C13" s="31"/>
      <c r="D13" s="31"/>
      <c r="E13" s="296" t="s">
        <v>1382</v>
      </c>
      <c r="F13" s="295"/>
      <c r="G13" s="295"/>
      <c r="H13" s="295"/>
      <c r="I13" s="120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>
      <c r="A14" s="31"/>
      <c r="B14" s="36"/>
      <c r="C14" s="31"/>
      <c r="D14" s="31"/>
      <c r="E14" s="31"/>
      <c r="F14" s="31"/>
      <c r="G14" s="31"/>
      <c r="H14" s="31"/>
      <c r="I14" s="120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18" t="s">
        <v>18</v>
      </c>
      <c r="E15" s="31"/>
      <c r="F15" s="106" t="s">
        <v>1</v>
      </c>
      <c r="G15" s="31"/>
      <c r="H15" s="31"/>
      <c r="I15" s="121" t="s">
        <v>19</v>
      </c>
      <c r="J15" s="106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20</v>
      </c>
      <c r="E16" s="31"/>
      <c r="F16" s="106" t="s">
        <v>21</v>
      </c>
      <c r="G16" s="31"/>
      <c r="H16" s="31"/>
      <c r="I16" s="121" t="s">
        <v>22</v>
      </c>
      <c r="J16" s="122">
        <f>'Rekapitulace stavby'!AN8</f>
        <v>43949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0.9" customHeight="1">
      <c r="A17" s="31"/>
      <c r="B17" s="36"/>
      <c r="C17" s="31"/>
      <c r="D17" s="31"/>
      <c r="E17" s="31"/>
      <c r="F17" s="31"/>
      <c r="G17" s="31"/>
      <c r="H17" s="31"/>
      <c r="I17" s="120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18" t="s">
        <v>23</v>
      </c>
      <c r="E18" s="31"/>
      <c r="F18" s="31"/>
      <c r="G18" s="31"/>
      <c r="H18" s="31"/>
      <c r="I18" s="121" t="s">
        <v>24</v>
      </c>
      <c r="J18" s="106" t="s">
        <v>25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6" t="s">
        <v>26</v>
      </c>
      <c r="F19" s="31"/>
      <c r="G19" s="31"/>
      <c r="H19" s="31"/>
      <c r="I19" s="121" t="s">
        <v>27</v>
      </c>
      <c r="J19" s="106" t="s">
        <v>28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20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18" t="s">
        <v>29</v>
      </c>
      <c r="E21" s="31"/>
      <c r="F21" s="31"/>
      <c r="G21" s="31"/>
      <c r="H21" s="31"/>
      <c r="I21" s="121" t="s">
        <v>24</v>
      </c>
      <c r="J21" s="27" t="str">
        <f>'Rekapitulace stavby'!AN13</f>
        <v>Vyplň údaj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297" t="str">
        <f>'Rekapitulace stavby'!E14</f>
        <v>Vyplň údaj</v>
      </c>
      <c r="F22" s="298"/>
      <c r="G22" s="298"/>
      <c r="H22" s="298"/>
      <c r="I22" s="121" t="s">
        <v>27</v>
      </c>
      <c r="J22" s="27" t="str">
        <f>'Rekapitulace stavby'!AN14</f>
        <v>Vyplň údaj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20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18" t="s">
        <v>31</v>
      </c>
      <c r="E24" s="31"/>
      <c r="F24" s="31"/>
      <c r="G24" s="31"/>
      <c r="H24" s="31"/>
      <c r="I24" s="121" t="s">
        <v>24</v>
      </c>
      <c r="J24" s="106" t="str">
        <f>IF('Rekapitulace stavby'!AN16="","",'Rekapitulace stavby'!AN16)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8" customHeight="1">
      <c r="A25" s="31"/>
      <c r="B25" s="36"/>
      <c r="C25" s="31"/>
      <c r="D25" s="31"/>
      <c r="E25" s="106" t="str">
        <f>IF('Rekapitulace stavby'!E17="","",'Rekapitulace stavby'!E17)</f>
        <v xml:space="preserve"> </v>
      </c>
      <c r="F25" s="31"/>
      <c r="G25" s="31"/>
      <c r="H25" s="31"/>
      <c r="I25" s="121" t="s">
        <v>27</v>
      </c>
      <c r="J25" s="106" t="str">
        <f>IF('Rekapitulace stavby'!AN17="","",'Rekapitulace stavby'!AN17)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20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12" customHeight="1">
      <c r="A27" s="31"/>
      <c r="B27" s="36"/>
      <c r="C27" s="31"/>
      <c r="D27" s="118" t="s">
        <v>32</v>
      </c>
      <c r="E27" s="31"/>
      <c r="F27" s="31"/>
      <c r="G27" s="31"/>
      <c r="H27" s="31"/>
      <c r="I27" s="121" t="s">
        <v>24</v>
      </c>
      <c r="J27" s="106" t="str">
        <f>IF('Rekapitulace stavby'!AN19="","",'Rekapitulace stavby'!AN19)</f>
        <v/>
      </c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8" customHeight="1">
      <c r="A28" s="31"/>
      <c r="B28" s="36"/>
      <c r="C28" s="31"/>
      <c r="D28" s="31"/>
      <c r="E28" s="106" t="str">
        <f>IF('Rekapitulace stavby'!E20="","",'Rekapitulace stavby'!E20)</f>
        <v xml:space="preserve"> </v>
      </c>
      <c r="F28" s="31"/>
      <c r="G28" s="31"/>
      <c r="H28" s="31"/>
      <c r="I28" s="121" t="s">
        <v>27</v>
      </c>
      <c r="J28" s="106" t="str">
        <f>IF('Rekapitulace stavby'!AN20="","",'Rekapitulace stavby'!AN20)</f>
        <v/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31"/>
      <c r="E29" s="31"/>
      <c r="F29" s="31"/>
      <c r="G29" s="31"/>
      <c r="H29" s="31"/>
      <c r="I29" s="120"/>
      <c r="J29" s="31"/>
      <c r="K29" s="3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" customHeight="1">
      <c r="A30" s="31"/>
      <c r="B30" s="36"/>
      <c r="C30" s="31"/>
      <c r="D30" s="118" t="s">
        <v>34</v>
      </c>
      <c r="E30" s="31"/>
      <c r="F30" s="31"/>
      <c r="G30" s="31"/>
      <c r="H30" s="31"/>
      <c r="I30" s="120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8" customFormat="1" ht="16.5" customHeight="1">
      <c r="A31" s="123"/>
      <c r="B31" s="124"/>
      <c r="C31" s="123"/>
      <c r="D31" s="123"/>
      <c r="E31" s="291" t="s">
        <v>1</v>
      </c>
      <c r="F31" s="291"/>
      <c r="G31" s="291"/>
      <c r="H31" s="291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1"/>
      <c r="B32" s="36"/>
      <c r="C32" s="31"/>
      <c r="D32" s="31"/>
      <c r="E32" s="31"/>
      <c r="F32" s="31"/>
      <c r="G32" s="31"/>
      <c r="H32" s="31"/>
      <c r="I32" s="120"/>
      <c r="J32" s="31"/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7"/>
      <c r="E33" s="127"/>
      <c r="F33" s="127"/>
      <c r="G33" s="127"/>
      <c r="H33" s="127"/>
      <c r="I33" s="128"/>
      <c r="J33" s="127"/>
      <c r="K33" s="127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9" t="s">
        <v>35</v>
      </c>
      <c r="E34" s="31"/>
      <c r="F34" s="31"/>
      <c r="G34" s="31"/>
      <c r="H34" s="31"/>
      <c r="I34" s="120"/>
      <c r="J34" s="130">
        <f>ROUND(J126, 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7"/>
      <c r="E35" s="127"/>
      <c r="F35" s="127"/>
      <c r="G35" s="127"/>
      <c r="H35" s="127"/>
      <c r="I35" s="128"/>
      <c r="J35" s="127"/>
      <c r="K35" s="127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31" t="s">
        <v>37</v>
      </c>
      <c r="G36" s="31"/>
      <c r="H36" s="31"/>
      <c r="I36" s="132" t="s">
        <v>36</v>
      </c>
      <c r="J36" s="131" t="s">
        <v>38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19" t="s">
        <v>39</v>
      </c>
      <c r="E37" s="118" t="s">
        <v>40</v>
      </c>
      <c r="F37" s="133">
        <f>ROUND((SUM(BE126:BE132)),  1)</f>
        <v>0</v>
      </c>
      <c r="G37" s="31"/>
      <c r="H37" s="31"/>
      <c r="I37" s="134">
        <v>0.21</v>
      </c>
      <c r="J37" s="133">
        <f>ROUND(((SUM(BE126:BE132))*I37),  1)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8" t="s">
        <v>41</v>
      </c>
      <c r="F38" s="133">
        <f>ROUND((SUM(BF126:BF132)),  1)</f>
        <v>0</v>
      </c>
      <c r="G38" s="31"/>
      <c r="H38" s="31"/>
      <c r="I38" s="134">
        <v>0.15</v>
      </c>
      <c r="J38" s="133">
        <f>ROUND(((SUM(BF126:BF132))*I38),  1)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ROUND((SUM(BG126:BG132)),  1)</f>
        <v>0</v>
      </c>
      <c r="G39" s="31"/>
      <c r="H39" s="31"/>
      <c r="I39" s="134">
        <v>0.21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6"/>
      <c r="C40" s="31"/>
      <c r="D40" s="31"/>
      <c r="E40" s="118" t="s">
        <v>43</v>
      </c>
      <c r="F40" s="133">
        <f>ROUND((SUM(BH126:BH132)),  1)</f>
        <v>0</v>
      </c>
      <c r="G40" s="31"/>
      <c r="H40" s="31"/>
      <c r="I40" s="134">
        <v>0.15</v>
      </c>
      <c r="J40" s="133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hidden="1" customHeight="1">
      <c r="A41" s="31"/>
      <c r="B41" s="36"/>
      <c r="C41" s="31"/>
      <c r="D41" s="31"/>
      <c r="E41" s="118" t="s">
        <v>44</v>
      </c>
      <c r="F41" s="133">
        <f>ROUND((SUM(BI126:BI132)),  1)</f>
        <v>0</v>
      </c>
      <c r="G41" s="31"/>
      <c r="H41" s="31"/>
      <c r="I41" s="134">
        <v>0</v>
      </c>
      <c r="J41" s="133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120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5"/>
      <c r="D43" s="136" t="s">
        <v>45</v>
      </c>
      <c r="E43" s="137"/>
      <c r="F43" s="137"/>
      <c r="G43" s="138" t="s">
        <v>46</v>
      </c>
      <c r="H43" s="139" t="s">
        <v>47</v>
      </c>
      <c r="I43" s="140"/>
      <c r="J43" s="141">
        <f>SUM(J34:J41)</f>
        <v>0</v>
      </c>
      <c r="K43" s="142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120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hidden="1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hidden="1" customHeight="1">
      <c r="A82" s="31"/>
      <c r="B82" s="32"/>
      <c r="C82" s="20" t="s">
        <v>163</v>
      </c>
      <c r="D82" s="33"/>
      <c r="E82" s="33"/>
      <c r="F82" s="33"/>
      <c r="G82" s="33"/>
      <c r="H82" s="33"/>
      <c r="I82" s="120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120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20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hidden="1" customHeight="1">
      <c r="A85" s="31"/>
      <c r="B85" s="32"/>
      <c r="C85" s="33"/>
      <c r="D85" s="33"/>
      <c r="E85" s="287" t="str">
        <f>E7</f>
        <v>Novostavba produkční stáje s dojírnou - 1. etapa - stáj</v>
      </c>
      <c r="F85" s="288"/>
      <c r="G85" s="288"/>
      <c r="H85" s="288"/>
      <c r="I85" s="120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hidden="1" customHeight="1">
      <c r="B86" s="18"/>
      <c r="C86" s="26" t="s">
        <v>157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1" customFormat="1" ht="16.5" hidden="1" customHeight="1">
      <c r="B87" s="18"/>
      <c r="C87" s="19"/>
      <c r="D87" s="19"/>
      <c r="E87" s="287" t="s">
        <v>158</v>
      </c>
      <c r="F87" s="258"/>
      <c r="G87" s="258"/>
      <c r="H87" s="258"/>
      <c r="I87" s="112"/>
      <c r="J87" s="19"/>
      <c r="K87" s="19"/>
      <c r="L87" s="17"/>
    </row>
    <row r="88" spans="1:31" s="1" customFormat="1" ht="12" hidden="1" customHeight="1">
      <c r="B88" s="18"/>
      <c r="C88" s="26" t="s">
        <v>159</v>
      </c>
      <c r="D88" s="19"/>
      <c r="E88" s="19"/>
      <c r="F88" s="19"/>
      <c r="G88" s="19"/>
      <c r="H88" s="19"/>
      <c r="I88" s="112"/>
      <c r="J88" s="19"/>
      <c r="K88" s="19"/>
      <c r="L88" s="17"/>
    </row>
    <row r="89" spans="1:31" s="2" customFormat="1" ht="16.5" hidden="1" customHeight="1">
      <c r="A89" s="31"/>
      <c r="B89" s="32"/>
      <c r="C89" s="33"/>
      <c r="D89" s="33"/>
      <c r="E89" s="289" t="s">
        <v>1118</v>
      </c>
      <c r="F89" s="290"/>
      <c r="G89" s="290"/>
      <c r="H89" s="290"/>
      <c r="I89" s="120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hidden="1" customHeight="1">
      <c r="A90" s="31"/>
      <c r="B90" s="32"/>
      <c r="C90" s="26" t="s">
        <v>161</v>
      </c>
      <c r="D90" s="33"/>
      <c r="E90" s="33"/>
      <c r="F90" s="33"/>
      <c r="G90" s="33"/>
      <c r="H90" s="33"/>
      <c r="I90" s="120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6.5" hidden="1" customHeight="1">
      <c r="A91" s="31"/>
      <c r="B91" s="32"/>
      <c r="C91" s="33"/>
      <c r="D91" s="33"/>
      <c r="E91" s="284" t="str">
        <f>E13</f>
        <v>PS 06 - Stáj - gumové matrace</v>
      </c>
      <c r="F91" s="290"/>
      <c r="G91" s="290"/>
      <c r="H91" s="290"/>
      <c r="I91" s="120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hidden="1" customHeight="1">
      <c r="A92" s="31"/>
      <c r="B92" s="32"/>
      <c r="C92" s="33"/>
      <c r="D92" s="33"/>
      <c r="E92" s="33"/>
      <c r="F92" s="33"/>
      <c r="G92" s="33"/>
      <c r="H92" s="33"/>
      <c r="I92" s="120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2" hidden="1" customHeight="1">
      <c r="A93" s="31"/>
      <c r="B93" s="32"/>
      <c r="C93" s="26" t="s">
        <v>20</v>
      </c>
      <c r="D93" s="33"/>
      <c r="E93" s="33"/>
      <c r="F93" s="24" t="str">
        <f>F16</f>
        <v xml:space="preserve"> </v>
      </c>
      <c r="G93" s="33"/>
      <c r="H93" s="33"/>
      <c r="I93" s="121" t="s">
        <v>22</v>
      </c>
      <c r="J93" s="63">
        <f>IF(J16="","",J16)</f>
        <v>43949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6.95" hidden="1" customHeight="1">
      <c r="A94" s="31"/>
      <c r="B94" s="32"/>
      <c r="C94" s="33"/>
      <c r="D94" s="33"/>
      <c r="E94" s="33"/>
      <c r="F94" s="33"/>
      <c r="G94" s="33"/>
      <c r="H94" s="33"/>
      <c r="I94" s="120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5.2" hidden="1" customHeight="1">
      <c r="A95" s="31"/>
      <c r="B95" s="32"/>
      <c r="C95" s="26" t="s">
        <v>23</v>
      </c>
      <c r="D95" s="33"/>
      <c r="E95" s="33"/>
      <c r="F95" s="24" t="str">
        <f>E19</f>
        <v>ZOD Starosedlský Hrádek</v>
      </c>
      <c r="G95" s="33"/>
      <c r="H95" s="33"/>
      <c r="I95" s="121" t="s">
        <v>31</v>
      </c>
      <c r="J95" s="29" t="str">
        <f>E25</f>
        <v xml:space="preserve"> </v>
      </c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5.2" hidden="1" customHeight="1">
      <c r="A96" s="31"/>
      <c r="B96" s="32"/>
      <c r="C96" s="26" t="s">
        <v>29</v>
      </c>
      <c r="D96" s="33"/>
      <c r="E96" s="33"/>
      <c r="F96" s="24" t="str">
        <f>IF(E22="","",E22)</f>
        <v>Vyplň údaj</v>
      </c>
      <c r="G96" s="33"/>
      <c r="H96" s="33"/>
      <c r="I96" s="121" t="s">
        <v>32</v>
      </c>
      <c r="J96" s="29" t="str">
        <f>E28</f>
        <v xml:space="preserve"> 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hidden="1" customHeight="1">
      <c r="A97" s="31"/>
      <c r="B97" s="32"/>
      <c r="C97" s="33"/>
      <c r="D97" s="33"/>
      <c r="E97" s="33"/>
      <c r="F97" s="33"/>
      <c r="G97" s="33"/>
      <c r="H97" s="33"/>
      <c r="I97" s="120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9.25" hidden="1" customHeight="1">
      <c r="A98" s="31"/>
      <c r="B98" s="32"/>
      <c r="C98" s="159" t="s">
        <v>164</v>
      </c>
      <c r="D98" s="160"/>
      <c r="E98" s="160"/>
      <c r="F98" s="160"/>
      <c r="G98" s="160"/>
      <c r="H98" s="160"/>
      <c r="I98" s="161"/>
      <c r="J98" s="162" t="s">
        <v>165</v>
      </c>
      <c r="K98" s="160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47" s="2" customFormat="1" ht="10.35" hidden="1" customHeight="1">
      <c r="A99" s="31"/>
      <c r="B99" s="32"/>
      <c r="C99" s="33"/>
      <c r="D99" s="33"/>
      <c r="E99" s="33"/>
      <c r="F99" s="33"/>
      <c r="G99" s="33"/>
      <c r="H99" s="33"/>
      <c r="I99" s="120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47" s="2" customFormat="1" ht="22.9" hidden="1" customHeight="1">
      <c r="A100" s="31"/>
      <c r="B100" s="32"/>
      <c r="C100" s="163" t="s">
        <v>166</v>
      </c>
      <c r="D100" s="33"/>
      <c r="E100" s="33"/>
      <c r="F100" s="33"/>
      <c r="G100" s="33"/>
      <c r="H100" s="33"/>
      <c r="I100" s="120"/>
      <c r="J100" s="81">
        <f>J126</f>
        <v>0</v>
      </c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U100" s="14" t="s">
        <v>167</v>
      </c>
    </row>
    <row r="101" spans="1:47" s="9" customFormat="1" ht="24.95" hidden="1" customHeight="1">
      <c r="B101" s="164"/>
      <c r="C101" s="165"/>
      <c r="D101" s="166" t="s">
        <v>1383</v>
      </c>
      <c r="E101" s="167"/>
      <c r="F101" s="167"/>
      <c r="G101" s="167"/>
      <c r="H101" s="167"/>
      <c r="I101" s="168"/>
      <c r="J101" s="169">
        <f>J127</f>
        <v>0</v>
      </c>
      <c r="K101" s="165"/>
      <c r="L101" s="170"/>
    </row>
    <row r="102" spans="1:47" s="10" customFormat="1" ht="19.899999999999999" hidden="1" customHeight="1">
      <c r="B102" s="171"/>
      <c r="C102" s="100"/>
      <c r="D102" s="172" t="s">
        <v>1384</v>
      </c>
      <c r="E102" s="173"/>
      <c r="F102" s="173"/>
      <c r="G102" s="173"/>
      <c r="H102" s="173"/>
      <c r="I102" s="174"/>
      <c r="J102" s="175">
        <f>J128</f>
        <v>0</v>
      </c>
      <c r="K102" s="100"/>
      <c r="L102" s="176"/>
    </row>
    <row r="103" spans="1:47" s="2" customFormat="1" ht="21.75" hidden="1" customHeight="1">
      <c r="A103" s="31"/>
      <c r="B103" s="32"/>
      <c r="C103" s="33"/>
      <c r="D103" s="33"/>
      <c r="E103" s="33"/>
      <c r="F103" s="33"/>
      <c r="G103" s="33"/>
      <c r="H103" s="33"/>
      <c r="I103" s="120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47" s="2" customFormat="1" ht="6.95" hidden="1" customHeight="1">
      <c r="A104" s="31"/>
      <c r="B104" s="51"/>
      <c r="C104" s="52"/>
      <c r="D104" s="52"/>
      <c r="E104" s="52"/>
      <c r="F104" s="52"/>
      <c r="G104" s="52"/>
      <c r="H104" s="52"/>
      <c r="I104" s="155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47" hidden="1"/>
    <row r="106" spans="1:47" hidden="1"/>
    <row r="107" spans="1:47" hidden="1"/>
    <row r="108" spans="1:47" s="2" customFormat="1" ht="6.95" customHeight="1">
      <c r="A108" s="31"/>
      <c r="B108" s="53"/>
      <c r="C108" s="54"/>
      <c r="D108" s="54"/>
      <c r="E108" s="54"/>
      <c r="F108" s="54"/>
      <c r="G108" s="54"/>
      <c r="H108" s="54"/>
      <c r="I108" s="158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24.95" customHeight="1">
      <c r="A109" s="31"/>
      <c r="B109" s="32"/>
      <c r="C109" s="20" t="s">
        <v>182</v>
      </c>
      <c r="D109" s="33"/>
      <c r="E109" s="33"/>
      <c r="F109" s="33"/>
      <c r="G109" s="33"/>
      <c r="H109" s="33"/>
      <c r="I109" s="120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120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12" customHeight="1">
      <c r="A111" s="31"/>
      <c r="B111" s="32"/>
      <c r="C111" s="26" t="s">
        <v>16</v>
      </c>
      <c r="D111" s="33"/>
      <c r="E111" s="33"/>
      <c r="F111" s="33"/>
      <c r="G111" s="33"/>
      <c r="H111" s="33"/>
      <c r="I111" s="120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16.5" customHeight="1">
      <c r="A112" s="31"/>
      <c r="B112" s="32"/>
      <c r="C112" s="33"/>
      <c r="D112" s="33"/>
      <c r="E112" s="287" t="str">
        <f>E7</f>
        <v>Novostavba produkční stáje s dojírnou - 1. etapa - stáj</v>
      </c>
      <c r="F112" s="288"/>
      <c r="G112" s="288"/>
      <c r="H112" s="288"/>
      <c r="I112" s="120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1" customFormat="1" ht="12" customHeight="1">
      <c r="B113" s="18"/>
      <c r="C113" s="26" t="s">
        <v>157</v>
      </c>
      <c r="D113" s="19"/>
      <c r="E113" s="19"/>
      <c r="F113" s="19"/>
      <c r="G113" s="19"/>
      <c r="H113" s="19"/>
      <c r="I113" s="112"/>
      <c r="J113" s="19"/>
      <c r="K113" s="19"/>
      <c r="L113" s="17"/>
    </row>
    <row r="114" spans="1:63" s="1" customFormat="1" ht="16.5" customHeight="1">
      <c r="B114" s="18"/>
      <c r="C114" s="19"/>
      <c r="D114" s="19"/>
      <c r="E114" s="287" t="s">
        <v>158</v>
      </c>
      <c r="F114" s="258"/>
      <c r="G114" s="258"/>
      <c r="H114" s="258"/>
      <c r="I114" s="112"/>
      <c r="J114" s="19"/>
      <c r="K114" s="19"/>
      <c r="L114" s="17"/>
    </row>
    <row r="115" spans="1:63" s="1" customFormat="1" ht="12" customHeight="1">
      <c r="B115" s="18"/>
      <c r="C115" s="26" t="s">
        <v>159</v>
      </c>
      <c r="D115" s="19"/>
      <c r="E115" s="19"/>
      <c r="F115" s="19"/>
      <c r="G115" s="19"/>
      <c r="H115" s="19"/>
      <c r="I115" s="112"/>
      <c r="J115" s="19"/>
      <c r="K115" s="19"/>
      <c r="L115" s="17"/>
    </row>
    <row r="116" spans="1:63" s="2" customFormat="1" ht="16.5" customHeight="1">
      <c r="A116" s="31"/>
      <c r="B116" s="32"/>
      <c r="C116" s="33"/>
      <c r="D116" s="33"/>
      <c r="E116" s="289" t="s">
        <v>1118</v>
      </c>
      <c r="F116" s="290"/>
      <c r="G116" s="290"/>
      <c r="H116" s="290"/>
      <c r="I116" s="120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6" t="s">
        <v>161</v>
      </c>
      <c r="D117" s="33"/>
      <c r="E117" s="33"/>
      <c r="F117" s="33"/>
      <c r="G117" s="33"/>
      <c r="H117" s="33"/>
      <c r="I117" s="120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3"/>
      <c r="D118" s="33"/>
      <c r="E118" s="284" t="str">
        <f>E13</f>
        <v>PS 06 - Stáj - gumové matrace</v>
      </c>
      <c r="F118" s="290"/>
      <c r="G118" s="290"/>
      <c r="H118" s="290"/>
      <c r="I118" s="120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120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2" customHeight="1">
      <c r="A120" s="31"/>
      <c r="B120" s="32"/>
      <c r="C120" s="26" t="s">
        <v>20</v>
      </c>
      <c r="D120" s="33"/>
      <c r="E120" s="33"/>
      <c r="F120" s="24" t="str">
        <f>F16</f>
        <v xml:space="preserve"> </v>
      </c>
      <c r="G120" s="33"/>
      <c r="H120" s="33"/>
      <c r="I120" s="121" t="s">
        <v>22</v>
      </c>
      <c r="J120" s="63">
        <f>IF(J16="","",J16)</f>
        <v>43949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120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5.2" customHeight="1">
      <c r="A122" s="31"/>
      <c r="B122" s="32"/>
      <c r="C122" s="26" t="s">
        <v>23</v>
      </c>
      <c r="D122" s="33"/>
      <c r="E122" s="33"/>
      <c r="F122" s="24" t="str">
        <f>E19</f>
        <v>ZOD Starosedlský Hrádek</v>
      </c>
      <c r="G122" s="33"/>
      <c r="H122" s="33"/>
      <c r="I122" s="121" t="s">
        <v>31</v>
      </c>
      <c r="J122" s="29" t="str">
        <f>E25</f>
        <v xml:space="preserve"> 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6" t="s">
        <v>29</v>
      </c>
      <c r="D123" s="33"/>
      <c r="E123" s="33"/>
      <c r="F123" s="24" t="str">
        <f>IF(E22="","",E22)</f>
        <v>Vyplň údaj</v>
      </c>
      <c r="G123" s="33"/>
      <c r="H123" s="33"/>
      <c r="I123" s="121" t="s">
        <v>32</v>
      </c>
      <c r="J123" s="29" t="str">
        <f>E28</f>
        <v xml:space="preserve"> 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0.35" customHeight="1">
      <c r="A124" s="31"/>
      <c r="B124" s="32"/>
      <c r="C124" s="33"/>
      <c r="D124" s="33"/>
      <c r="E124" s="33"/>
      <c r="F124" s="33"/>
      <c r="G124" s="33"/>
      <c r="H124" s="33"/>
      <c r="I124" s="120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11" customFormat="1" ht="29.25" customHeight="1">
      <c r="A125" s="177"/>
      <c r="B125" s="178"/>
      <c r="C125" s="179" t="s">
        <v>183</v>
      </c>
      <c r="D125" s="180" t="s">
        <v>60</v>
      </c>
      <c r="E125" s="180" t="s">
        <v>56</v>
      </c>
      <c r="F125" s="180" t="s">
        <v>57</v>
      </c>
      <c r="G125" s="180" t="s">
        <v>184</v>
      </c>
      <c r="H125" s="180" t="s">
        <v>185</v>
      </c>
      <c r="I125" s="181" t="s">
        <v>186</v>
      </c>
      <c r="J125" s="182" t="s">
        <v>165</v>
      </c>
      <c r="K125" s="183" t="s">
        <v>187</v>
      </c>
      <c r="L125" s="184"/>
      <c r="M125" s="72" t="s">
        <v>1</v>
      </c>
      <c r="N125" s="73" t="s">
        <v>39</v>
      </c>
      <c r="O125" s="73" t="s">
        <v>188</v>
      </c>
      <c r="P125" s="73" t="s">
        <v>189</v>
      </c>
      <c r="Q125" s="73" t="s">
        <v>190</v>
      </c>
      <c r="R125" s="73" t="s">
        <v>191</v>
      </c>
      <c r="S125" s="73" t="s">
        <v>192</v>
      </c>
      <c r="T125" s="74" t="s">
        <v>193</v>
      </c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</row>
    <row r="126" spans="1:63" s="2" customFormat="1" ht="22.9" customHeight="1">
      <c r="A126" s="31"/>
      <c r="B126" s="32"/>
      <c r="C126" s="79" t="s">
        <v>194</v>
      </c>
      <c r="D126" s="33"/>
      <c r="E126" s="33"/>
      <c r="F126" s="33"/>
      <c r="G126" s="33"/>
      <c r="H126" s="33"/>
      <c r="I126" s="120"/>
      <c r="J126" s="185">
        <f>BK126</f>
        <v>0</v>
      </c>
      <c r="K126" s="33"/>
      <c r="L126" s="36"/>
      <c r="M126" s="75"/>
      <c r="N126" s="186"/>
      <c r="O126" s="76"/>
      <c r="P126" s="187">
        <f>P127</f>
        <v>0</v>
      </c>
      <c r="Q126" s="76"/>
      <c r="R126" s="187">
        <f>R127</f>
        <v>0</v>
      </c>
      <c r="S126" s="76"/>
      <c r="T126" s="188">
        <f>T127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74</v>
      </c>
      <c r="AU126" s="14" t="s">
        <v>167</v>
      </c>
      <c r="BK126" s="189">
        <f>BK127</f>
        <v>0</v>
      </c>
    </row>
    <row r="127" spans="1:63" s="12" customFormat="1" ht="25.9" customHeight="1">
      <c r="B127" s="190"/>
      <c r="C127" s="191"/>
      <c r="D127" s="192" t="s">
        <v>74</v>
      </c>
      <c r="E127" s="193" t="s">
        <v>1295</v>
      </c>
      <c r="F127" s="193" t="s">
        <v>1296</v>
      </c>
      <c r="G127" s="191"/>
      <c r="H127" s="191"/>
      <c r="I127" s="194"/>
      <c r="J127" s="195">
        <f>BK127</f>
        <v>0</v>
      </c>
      <c r="K127" s="191"/>
      <c r="L127" s="196"/>
      <c r="M127" s="197"/>
      <c r="N127" s="198"/>
      <c r="O127" s="198"/>
      <c r="P127" s="199">
        <f>P128</f>
        <v>0</v>
      </c>
      <c r="Q127" s="198"/>
      <c r="R127" s="199">
        <f>R128</f>
        <v>0</v>
      </c>
      <c r="S127" s="198"/>
      <c r="T127" s="200">
        <f>T128</f>
        <v>0</v>
      </c>
      <c r="AR127" s="201" t="s">
        <v>92</v>
      </c>
      <c r="AT127" s="202" t="s">
        <v>74</v>
      </c>
      <c r="AU127" s="202" t="s">
        <v>75</v>
      </c>
      <c r="AY127" s="201" t="s">
        <v>197</v>
      </c>
      <c r="BK127" s="203">
        <f>BK128</f>
        <v>0</v>
      </c>
    </row>
    <row r="128" spans="1:63" s="12" customFormat="1" ht="22.9" customHeight="1">
      <c r="B128" s="190"/>
      <c r="C128" s="191"/>
      <c r="D128" s="192" t="s">
        <v>74</v>
      </c>
      <c r="E128" s="204" t="s">
        <v>1385</v>
      </c>
      <c r="F128" s="204" t="s">
        <v>1386</v>
      </c>
      <c r="G128" s="191"/>
      <c r="H128" s="191"/>
      <c r="I128" s="194"/>
      <c r="J128" s="205">
        <f>BK128</f>
        <v>0</v>
      </c>
      <c r="K128" s="191"/>
      <c r="L128" s="196"/>
      <c r="M128" s="197"/>
      <c r="N128" s="198"/>
      <c r="O128" s="198"/>
      <c r="P128" s="199">
        <f>SUM(P129:P132)</f>
        <v>0</v>
      </c>
      <c r="Q128" s="198"/>
      <c r="R128" s="199">
        <f>SUM(R129:R132)</f>
        <v>0</v>
      </c>
      <c r="S128" s="198"/>
      <c r="T128" s="200">
        <f>SUM(T129:T132)</f>
        <v>0</v>
      </c>
      <c r="AR128" s="201" t="s">
        <v>92</v>
      </c>
      <c r="AT128" s="202" t="s">
        <v>74</v>
      </c>
      <c r="AU128" s="202" t="s">
        <v>82</v>
      </c>
      <c r="AY128" s="201" t="s">
        <v>197</v>
      </c>
      <c r="BK128" s="203">
        <f>SUM(BK129:BK132)</f>
        <v>0</v>
      </c>
    </row>
    <row r="129" spans="1:65" s="2" customFormat="1" ht="21.75" customHeight="1">
      <c r="A129" s="31"/>
      <c r="B129" s="32"/>
      <c r="C129" s="220" t="s">
        <v>82</v>
      </c>
      <c r="D129" s="220" t="s">
        <v>313</v>
      </c>
      <c r="E129" s="221" t="s">
        <v>1387</v>
      </c>
      <c r="F129" s="222" t="s">
        <v>1388</v>
      </c>
      <c r="G129" s="223" t="s">
        <v>349</v>
      </c>
      <c r="H129" s="224">
        <v>342</v>
      </c>
      <c r="I129" s="225"/>
      <c r="J129" s="226">
        <f>ROUND(I129*H129,1)</f>
        <v>0</v>
      </c>
      <c r="K129" s="227"/>
      <c r="L129" s="228"/>
      <c r="M129" s="229" t="s">
        <v>1</v>
      </c>
      <c r="N129" s="230" t="s">
        <v>40</v>
      </c>
      <c r="O129" s="68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8" t="s">
        <v>1134</v>
      </c>
      <c r="AT129" s="218" t="s">
        <v>313</v>
      </c>
      <c r="AU129" s="218" t="s">
        <v>84</v>
      </c>
      <c r="AY129" s="14" t="s">
        <v>197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4" t="s">
        <v>82</v>
      </c>
      <c r="BK129" s="219">
        <f>ROUND(I129*H129,1)</f>
        <v>0</v>
      </c>
      <c r="BL129" s="14" t="s">
        <v>445</v>
      </c>
      <c r="BM129" s="218" t="s">
        <v>84</v>
      </c>
    </row>
    <row r="130" spans="1:65" s="2" customFormat="1" ht="16.5" customHeight="1">
      <c r="A130" s="31"/>
      <c r="B130" s="32"/>
      <c r="C130" s="220" t="s">
        <v>84</v>
      </c>
      <c r="D130" s="220" t="s">
        <v>313</v>
      </c>
      <c r="E130" s="221" t="s">
        <v>1389</v>
      </c>
      <c r="F130" s="222" t="s">
        <v>1390</v>
      </c>
      <c r="G130" s="223" t="s">
        <v>349</v>
      </c>
      <c r="H130" s="224">
        <v>20</v>
      </c>
      <c r="I130" s="225"/>
      <c r="J130" s="226">
        <f>ROUND(I130*H130,1)</f>
        <v>0</v>
      </c>
      <c r="K130" s="227"/>
      <c r="L130" s="228"/>
      <c r="M130" s="229" t="s">
        <v>1</v>
      </c>
      <c r="N130" s="230" t="s">
        <v>40</v>
      </c>
      <c r="O130" s="68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1134</v>
      </c>
      <c r="AT130" s="218" t="s">
        <v>313</v>
      </c>
      <c r="AU130" s="218" t="s">
        <v>84</v>
      </c>
      <c r="AY130" s="14" t="s">
        <v>197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4" t="s">
        <v>82</v>
      </c>
      <c r="BK130" s="219">
        <f>ROUND(I130*H130,1)</f>
        <v>0</v>
      </c>
      <c r="BL130" s="14" t="s">
        <v>445</v>
      </c>
      <c r="BM130" s="218" t="s">
        <v>242</v>
      </c>
    </row>
    <row r="131" spans="1:65" s="2" customFormat="1" ht="21.75" customHeight="1">
      <c r="A131" s="31"/>
      <c r="B131" s="32"/>
      <c r="C131" s="220" t="s">
        <v>92</v>
      </c>
      <c r="D131" s="220" t="s">
        <v>313</v>
      </c>
      <c r="E131" s="221" t="s">
        <v>1391</v>
      </c>
      <c r="F131" s="222" t="s">
        <v>1392</v>
      </c>
      <c r="G131" s="223" t="s">
        <v>349</v>
      </c>
      <c r="H131" s="224">
        <v>2500</v>
      </c>
      <c r="I131" s="225"/>
      <c r="J131" s="226">
        <f>ROUND(I131*H131,1)</f>
        <v>0</v>
      </c>
      <c r="K131" s="227"/>
      <c r="L131" s="228"/>
      <c r="M131" s="229" t="s">
        <v>1</v>
      </c>
      <c r="N131" s="230" t="s">
        <v>40</v>
      </c>
      <c r="O131" s="68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1134</v>
      </c>
      <c r="AT131" s="218" t="s">
        <v>313</v>
      </c>
      <c r="AU131" s="218" t="s">
        <v>84</v>
      </c>
      <c r="AY131" s="14" t="s">
        <v>197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4" t="s">
        <v>82</v>
      </c>
      <c r="BK131" s="219">
        <f>ROUND(I131*H131,1)</f>
        <v>0</v>
      </c>
      <c r="BL131" s="14" t="s">
        <v>445</v>
      </c>
      <c r="BM131" s="218" t="s">
        <v>252</v>
      </c>
    </row>
    <row r="132" spans="1:65" s="2" customFormat="1" ht="16.5" customHeight="1">
      <c r="A132" s="31"/>
      <c r="B132" s="32"/>
      <c r="C132" s="206" t="s">
        <v>101</v>
      </c>
      <c r="D132" s="206" t="s">
        <v>199</v>
      </c>
      <c r="E132" s="207" t="s">
        <v>1393</v>
      </c>
      <c r="F132" s="208" t="s">
        <v>1394</v>
      </c>
      <c r="G132" s="209" t="s">
        <v>525</v>
      </c>
      <c r="H132" s="210">
        <v>1</v>
      </c>
      <c r="I132" s="211"/>
      <c r="J132" s="212">
        <f>ROUND(I132*H132,1)</f>
        <v>0</v>
      </c>
      <c r="K132" s="213"/>
      <c r="L132" s="36"/>
      <c r="M132" s="231" t="s">
        <v>1</v>
      </c>
      <c r="N132" s="232" t="s">
        <v>40</v>
      </c>
      <c r="O132" s="233"/>
      <c r="P132" s="234">
        <f>O132*H132</f>
        <v>0</v>
      </c>
      <c r="Q132" s="234">
        <v>0</v>
      </c>
      <c r="R132" s="234">
        <f>Q132*H132</f>
        <v>0</v>
      </c>
      <c r="S132" s="234">
        <v>0</v>
      </c>
      <c r="T132" s="23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445</v>
      </c>
      <c r="AT132" s="218" t="s">
        <v>199</v>
      </c>
      <c r="AU132" s="218" t="s">
        <v>84</v>
      </c>
      <c r="AY132" s="14" t="s">
        <v>197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4" t="s">
        <v>82</v>
      </c>
      <c r="BK132" s="219">
        <f>ROUND(I132*H132,1)</f>
        <v>0</v>
      </c>
      <c r="BL132" s="14" t="s">
        <v>445</v>
      </c>
      <c r="BM132" s="218" t="s">
        <v>1395</v>
      </c>
    </row>
    <row r="133" spans="1:65" s="2" customFormat="1" ht="6.95" customHeight="1">
      <c r="A133" s="31"/>
      <c r="B133" s="51"/>
      <c r="C133" s="52"/>
      <c r="D133" s="52"/>
      <c r="E133" s="52"/>
      <c r="F133" s="52"/>
      <c r="G133" s="52"/>
      <c r="H133" s="52"/>
      <c r="I133" s="155"/>
      <c r="J133" s="52"/>
      <c r="K133" s="52"/>
      <c r="L133" s="36"/>
      <c r="M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</sheetData>
  <sheetProtection algorithmName="SHA-512" hashValue="R+caKNvIZBUS/Q1tQhRulWq07AjAbKLoXxZ2GhVwSn9ft8Z0l/G8dyJXonmebe14pTmSnC6koOPJumWJMenVdA==" saltValue="3Du2c2cOuNO5Jxb+ukH/ZW4wvn/wgWfeGGz8SfVUBifybH4GM67jshjjb8WZU3ZW9hAmo4kmWPusNPNcX3c6ng==" spinCount="100000" sheet="1" objects="1" scenarios="1" formatColumns="0" formatRows="0" autoFilter="0"/>
  <autoFilter ref="C125:K132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143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1:46" s="1" customFormat="1" ht="24.95" customHeight="1">
      <c r="B4" s="17"/>
      <c r="D4" s="116" t="s">
        <v>156</v>
      </c>
      <c r="I4" s="112"/>
      <c r="L4" s="17"/>
      <c r="M4" s="117" t="s">
        <v>10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16</v>
      </c>
      <c r="I6" s="112"/>
      <c r="L6" s="17"/>
    </row>
    <row r="7" spans="1:46" s="1" customFormat="1" ht="16.5" customHeight="1">
      <c r="B7" s="17"/>
      <c r="E7" s="292" t="str">
        <f>'Rekapitulace stavby'!K6</f>
        <v>Novostavba produkční stáje s dojírnou - 1. etapa - stáj</v>
      </c>
      <c r="F7" s="293"/>
      <c r="G7" s="293"/>
      <c r="H7" s="293"/>
      <c r="I7" s="112"/>
      <c r="L7" s="17"/>
    </row>
    <row r="8" spans="1:46" ht="12.75">
      <c r="B8" s="17"/>
      <c r="D8" s="118" t="s">
        <v>157</v>
      </c>
      <c r="L8" s="17"/>
    </row>
    <row r="9" spans="1:46" s="1" customFormat="1" ht="16.5" customHeight="1">
      <c r="B9" s="17"/>
      <c r="E9" s="292" t="s">
        <v>158</v>
      </c>
      <c r="F9" s="253"/>
      <c r="G9" s="253"/>
      <c r="H9" s="253"/>
      <c r="I9" s="112"/>
      <c r="L9" s="17"/>
    </row>
    <row r="10" spans="1:46" s="1" customFormat="1" ht="12" customHeight="1">
      <c r="B10" s="17"/>
      <c r="D10" s="118" t="s">
        <v>159</v>
      </c>
      <c r="I10" s="112"/>
      <c r="L10" s="17"/>
    </row>
    <row r="11" spans="1:46" s="2" customFormat="1" ht="16.5" customHeight="1">
      <c r="A11" s="31"/>
      <c r="B11" s="36"/>
      <c r="C11" s="31"/>
      <c r="D11" s="31"/>
      <c r="E11" s="294" t="s">
        <v>1118</v>
      </c>
      <c r="F11" s="295"/>
      <c r="G11" s="295"/>
      <c r="H11" s="295"/>
      <c r="I11" s="120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8" t="s">
        <v>161</v>
      </c>
      <c r="E12" s="31"/>
      <c r="F12" s="31"/>
      <c r="G12" s="31"/>
      <c r="H12" s="31"/>
      <c r="I12" s="120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6.5" customHeight="1">
      <c r="A13" s="31"/>
      <c r="B13" s="36"/>
      <c r="C13" s="31"/>
      <c r="D13" s="31"/>
      <c r="E13" s="296" t="s">
        <v>1396</v>
      </c>
      <c r="F13" s="295"/>
      <c r="G13" s="295"/>
      <c r="H13" s="295"/>
      <c r="I13" s="120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>
      <c r="A14" s="31"/>
      <c r="B14" s="36"/>
      <c r="C14" s="31"/>
      <c r="D14" s="31"/>
      <c r="E14" s="31"/>
      <c r="F14" s="31"/>
      <c r="G14" s="31"/>
      <c r="H14" s="31"/>
      <c r="I14" s="120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18" t="s">
        <v>18</v>
      </c>
      <c r="E15" s="31"/>
      <c r="F15" s="106" t="s">
        <v>1</v>
      </c>
      <c r="G15" s="31"/>
      <c r="H15" s="31"/>
      <c r="I15" s="121" t="s">
        <v>19</v>
      </c>
      <c r="J15" s="106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20</v>
      </c>
      <c r="E16" s="31"/>
      <c r="F16" s="106" t="s">
        <v>21</v>
      </c>
      <c r="G16" s="31"/>
      <c r="H16" s="31"/>
      <c r="I16" s="121" t="s">
        <v>22</v>
      </c>
      <c r="J16" s="122">
        <f>'Rekapitulace stavby'!AN8</f>
        <v>43949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0.9" customHeight="1">
      <c r="A17" s="31"/>
      <c r="B17" s="36"/>
      <c r="C17" s="31"/>
      <c r="D17" s="31"/>
      <c r="E17" s="31"/>
      <c r="F17" s="31"/>
      <c r="G17" s="31"/>
      <c r="H17" s="31"/>
      <c r="I17" s="120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18" t="s">
        <v>23</v>
      </c>
      <c r="E18" s="31"/>
      <c r="F18" s="31"/>
      <c r="G18" s="31"/>
      <c r="H18" s="31"/>
      <c r="I18" s="121" t="s">
        <v>24</v>
      </c>
      <c r="J18" s="106" t="s">
        <v>25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6" t="s">
        <v>26</v>
      </c>
      <c r="F19" s="31"/>
      <c r="G19" s="31"/>
      <c r="H19" s="31"/>
      <c r="I19" s="121" t="s">
        <v>27</v>
      </c>
      <c r="J19" s="106" t="s">
        <v>28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20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18" t="s">
        <v>29</v>
      </c>
      <c r="E21" s="31"/>
      <c r="F21" s="31"/>
      <c r="G21" s="31"/>
      <c r="H21" s="31"/>
      <c r="I21" s="121" t="s">
        <v>24</v>
      </c>
      <c r="J21" s="27" t="str">
        <f>'Rekapitulace stavby'!AN13</f>
        <v>Vyplň údaj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297" t="str">
        <f>'Rekapitulace stavby'!E14</f>
        <v>Vyplň údaj</v>
      </c>
      <c r="F22" s="298"/>
      <c r="G22" s="298"/>
      <c r="H22" s="298"/>
      <c r="I22" s="121" t="s">
        <v>27</v>
      </c>
      <c r="J22" s="27" t="str">
        <f>'Rekapitulace stavby'!AN14</f>
        <v>Vyplň údaj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20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18" t="s">
        <v>31</v>
      </c>
      <c r="E24" s="31"/>
      <c r="F24" s="31"/>
      <c r="G24" s="31"/>
      <c r="H24" s="31"/>
      <c r="I24" s="121" t="s">
        <v>24</v>
      </c>
      <c r="J24" s="106" t="str">
        <f>IF('Rekapitulace stavby'!AN16="","",'Rekapitulace stavby'!AN16)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8" customHeight="1">
      <c r="A25" s="31"/>
      <c r="B25" s="36"/>
      <c r="C25" s="31"/>
      <c r="D25" s="31"/>
      <c r="E25" s="106" t="str">
        <f>IF('Rekapitulace stavby'!E17="","",'Rekapitulace stavby'!E17)</f>
        <v xml:space="preserve"> </v>
      </c>
      <c r="F25" s="31"/>
      <c r="G25" s="31"/>
      <c r="H25" s="31"/>
      <c r="I25" s="121" t="s">
        <v>27</v>
      </c>
      <c r="J25" s="106" t="str">
        <f>IF('Rekapitulace stavby'!AN17="","",'Rekapitulace stavby'!AN17)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20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12" customHeight="1">
      <c r="A27" s="31"/>
      <c r="B27" s="36"/>
      <c r="C27" s="31"/>
      <c r="D27" s="118" t="s">
        <v>32</v>
      </c>
      <c r="E27" s="31"/>
      <c r="F27" s="31"/>
      <c r="G27" s="31"/>
      <c r="H27" s="31"/>
      <c r="I27" s="121" t="s">
        <v>24</v>
      </c>
      <c r="J27" s="106" t="str">
        <f>IF('Rekapitulace stavby'!AN19="","",'Rekapitulace stavby'!AN19)</f>
        <v/>
      </c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8" customHeight="1">
      <c r="A28" s="31"/>
      <c r="B28" s="36"/>
      <c r="C28" s="31"/>
      <c r="D28" s="31"/>
      <c r="E28" s="106" t="str">
        <f>IF('Rekapitulace stavby'!E20="","",'Rekapitulace stavby'!E20)</f>
        <v xml:space="preserve"> </v>
      </c>
      <c r="F28" s="31"/>
      <c r="G28" s="31"/>
      <c r="H28" s="31"/>
      <c r="I28" s="121" t="s">
        <v>27</v>
      </c>
      <c r="J28" s="106" t="str">
        <f>IF('Rekapitulace stavby'!AN20="","",'Rekapitulace stavby'!AN20)</f>
        <v/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31"/>
      <c r="E29" s="31"/>
      <c r="F29" s="31"/>
      <c r="G29" s="31"/>
      <c r="H29" s="31"/>
      <c r="I29" s="120"/>
      <c r="J29" s="31"/>
      <c r="K29" s="3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" customHeight="1">
      <c r="A30" s="31"/>
      <c r="B30" s="36"/>
      <c r="C30" s="31"/>
      <c r="D30" s="118" t="s">
        <v>34</v>
      </c>
      <c r="E30" s="31"/>
      <c r="F30" s="31"/>
      <c r="G30" s="31"/>
      <c r="H30" s="31"/>
      <c r="I30" s="120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8" customFormat="1" ht="16.5" customHeight="1">
      <c r="A31" s="123"/>
      <c r="B31" s="124"/>
      <c r="C31" s="123"/>
      <c r="D31" s="123"/>
      <c r="E31" s="291" t="s">
        <v>1</v>
      </c>
      <c r="F31" s="291"/>
      <c r="G31" s="291"/>
      <c r="H31" s="291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1"/>
      <c r="B32" s="36"/>
      <c r="C32" s="31"/>
      <c r="D32" s="31"/>
      <c r="E32" s="31"/>
      <c r="F32" s="31"/>
      <c r="G32" s="31"/>
      <c r="H32" s="31"/>
      <c r="I32" s="120"/>
      <c r="J32" s="31"/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7"/>
      <c r="E33" s="127"/>
      <c r="F33" s="127"/>
      <c r="G33" s="127"/>
      <c r="H33" s="127"/>
      <c r="I33" s="128"/>
      <c r="J33" s="127"/>
      <c r="K33" s="127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9" t="s">
        <v>35</v>
      </c>
      <c r="E34" s="31"/>
      <c r="F34" s="31"/>
      <c r="G34" s="31"/>
      <c r="H34" s="31"/>
      <c r="I34" s="120"/>
      <c r="J34" s="130">
        <f>ROUND(J126, 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7"/>
      <c r="E35" s="127"/>
      <c r="F35" s="127"/>
      <c r="G35" s="127"/>
      <c r="H35" s="127"/>
      <c r="I35" s="128"/>
      <c r="J35" s="127"/>
      <c r="K35" s="127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31" t="s">
        <v>37</v>
      </c>
      <c r="G36" s="31"/>
      <c r="H36" s="31"/>
      <c r="I36" s="132" t="s">
        <v>36</v>
      </c>
      <c r="J36" s="131" t="s">
        <v>38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19" t="s">
        <v>39</v>
      </c>
      <c r="E37" s="118" t="s">
        <v>40</v>
      </c>
      <c r="F37" s="133">
        <f>ROUND((SUM(BE126:BE131)),  1)</f>
        <v>0</v>
      </c>
      <c r="G37" s="31"/>
      <c r="H37" s="31"/>
      <c r="I37" s="134">
        <v>0.21</v>
      </c>
      <c r="J37" s="133">
        <f>ROUND(((SUM(BE126:BE131))*I37),  1)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8" t="s">
        <v>41</v>
      </c>
      <c r="F38" s="133">
        <f>ROUND((SUM(BF126:BF131)),  1)</f>
        <v>0</v>
      </c>
      <c r="G38" s="31"/>
      <c r="H38" s="31"/>
      <c r="I38" s="134">
        <v>0.15</v>
      </c>
      <c r="J38" s="133">
        <f>ROUND(((SUM(BF126:BF131))*I38),  1)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ROUND((SUM(BG126:BG131)),  1)</f>
        <v>0</v>
      </c>
      <c r="G39" s="31"/>
      <c r="H39" s="31"/>
      <c r="I39" s="134">
        <v>0.21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6"/>
      <c r="C40" s="31"/>
      <c r="D40" s="31"/>
      <c r="E40" s="118" t="s">
        <v>43</v>
      </c>
      <c r="F40" s="133">
        <f>ROUND((SUM(BH126:BH131)),  1)</f>
        <v>0</v>
      </c>
      <c r="G40" s="31"/>
      <c r="H40" s="31"/>
      <c r="I40" s="134">
        <v>0.15</v>
      </c>
      <c r="J40" s="133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hidden="1" customHeight="1">
      <c r="A41" s="31"/>
      <c r="B41" s="36"/>
      <c r="C41" s="31"/>
      <c r="D41" s="31"/>
      <c r="E41" s="118" t="s">
        <v>44</v>
      </c>
      <c r="F41" s="133">
        <f>ROUND((SUM(BI126:BI131)),  1)</f>
        <v>0</v>
      </c>
      <c r="G41" s="31"/>
      <c r="H41" s="31"/>
      <c r="I41" s="134">
        <v>0</v>
      </c>
      <c r="J41" s="133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120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5"/>
      <c r="D43" s="136" t="s">
        <v>45</v>
      </c>
      <c r="E43" s="137"/>
      <c r="F43" s="137"/>
      <c r="G43" s="138" t="s">
        <v>46</v>
      </c>
      <c r="H43" s="139" t="s">
        <v>47</v>
      </c>
      <c r="I43" s="140"/>
      <c r="J43" s="141">
        <f>SUM(J34:J41)</f>
        <v>0</v>
      </c>
      <c r="K43" s="142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120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hidden="1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hidden="1" customHeight="1">
      <c r="A82" s="31"/>
      <c r="B82" s="32"/>
      <c r="C82" s="20" t="s">
        <v>163</v>
      </c>
      <c r="D82" s="33"/>
      <c r="E82" s="33"/>
      <c r="F82" s="33"/>
      <c r="G82" s="33"/>
      <c r="H82" s="33"/>
      <c r="I82" s="120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120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20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hidden="1" customHeight="1">
      <c r="A85" s="31"/>
      <c r="B85" s="32"/>
      <c r="C85" s="33"/>
      <c r="D85" s="33"/>
      <c r="E85" s="287" t="str">
        <f>E7</f>
        <v>Novostavba produkční stáje s dojírnou - 1. etapa - stáj</v>
      </c>
      <c r="F85" s="288"/>
      <c r="G85" s="288"/>
      <c r="H85" s="288"/>
      <c r="I85" s="120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hidden="1" customHeight="1">
      <c r="B86" s="18"/>
      <c r="C86" s="26" t="s">
        <v>157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1" customFormat="1" ht="16.5" hidden="1" customHeight="1">
      <c r="B87" s="18"/>
      <c r="C87" s="19"/>
      <c r="D87" s="19"/>
      <c r="E87" s="287" t="s">
        <v>158</v>
      </c>
      <c r="F87" s="258"/>
      <c r="G87" s="258"/>
      <c r="H87" s="258"/>
      <c r="I87" s="112"/>
      <c r="J87" s="19"/>
      <c r="K87" s="19"/>
      <c r="L87" s="17"/>
    </row>
    <row r="88" spans="1:31" s="1" customFormat="1" ht="12" hidden="1" customHeight="1">
      <c r="B88" s="18"/>
      <c r="C88" s="26" t="s">
        <v>159</v>
      </c>
      <c r="D88" s="19"/>
      <c r="E88" s="19"/>
      <c r="F88" s="19"/>
      <c r="G88" s="19"/>
      <c r="H88" s="19"/>
      <c r="I88" s="112"/>
      <c r="J88" s="19"/>
      <c r="K88" s="19"/>
      <c r="L88" s="17"/>
    </row>
    <row r="89" spans="1:31" s="2" customFormat="1" ht="16.5" hidden="1" customHeight="1">
      <c r="A89" s="31"/>
      <c r="B89" s="32"/>
      <c r="C89" s="33"/>
      <c r="D89" s="33"/>
      <c r="E89" s="289" t="s">
        <v>1118</v>
      </c>
      <c r="F89" s="290"/>
      <c r="G89" s="290"/>
      <c r="H89" s="290"/>
      <c r="I89" s="120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hidden="1" customHeight="1">
      <c r="A90" s="31"/>
      <c r="B90" s="32"/>
      <c r="C90" s="26" t="s">
        <v>161</v>
      </c>
      <c r="D90" s="33"/>
      <c r="E90" s="33"/>
      <c r="F90" s="33"/>
      <c r="G90" s="33"/>
      <c r="H90" s="33"/>
      <c r="I90" s="120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6.5" hidden="1" customHeight="1">
      <c r="A91" s="31"/>
      <c r="B91" s="32"/>
      <c r="C91" s="33"/>
      <c r="D91" s="33"/>
      <c r="E91" s="284" t="str">
        <f>E13</f>
        <v>PS 07 - Stáj - gumové rohože</v>
      </c>
      <c r="F91" s="290"/>
      <c r="G91" s="290"/>
      <c r="H91" s="290"/>
      <c r="I91" s="120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hidden="1" customHeight="1">
      <c r="A92" s="31"/>
      <c r="B92" s="32"/>
      <c r="C92" s="33"/>
      <c r="D92" s="33"/>
      <c r="E92" s="33"/>
      <c r="F92" s="33"/>
      <c r="G92" s="33"/>
      <c r="H92" s="33"/>
      <c r="I92" s="120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2" hidden="1" customHeight="1">
      <c r="A93" s="31"/>
      <c r="B93" s="32"/>
      <c r="C93" s="26" t="s">
        <v>20</v>
      </c>
      <c r="D93" s="33"/>
      <c r="E93" s="33"/>
      <c r="F93" s="24" t="str">
        <f>F16</f>
        <v xml:space="preserve"> </v>
      </c>
      <c r="G93" s="33"/>
      <c r="H93" s="33"/>
      <c r="I93" s="121" t="s">
        <v>22</v>
      </c>
      <c r="J93" s="63">
        <f>IF(J16="","",J16)</f>
        <v>43949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6.95" hidden="1" customHeight="1">
      <c r="A94" s="31"/>
      <c r="B94" s="32"/>
      <c r="C94" s="33"/>
      <c r="D94" s="33"/>
      <c r="E94" s="33"/>
      <c r="F94" s="33"/>
      <c r="G94" s="33"/>
      <c r="H94" s="33"/>
      <c r="I94" s="120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5.2" hidden="1" customHeight="1">
      <c r="A95" s="31"/>
      <c r="B95" s="32"/>
      <c r="C95" s="26" t="s">
        <v>23</v>
      </c>
      <c r="D95" s="33"/>
      <c r="E95" s="33"/>
      <c r="F95" s="24" t="str">
        <f>E19</f>
        <v>ZOD Starosedlský Hrádek</v>
      </c>
      <c r="G95" s="33"/>
      <c r="H95" s="33"/>
      <c r="I95" s="121" t="s">
        <v>31</v>
      </c>
      <c r="J95" s="29" t="str">
        <f>E25</f>
        <v xml:space="preserve"> </v>
      </c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5.2" hidden="1" customHeight="1">
      <c r="A96" s="31"/>
      <c r="B96" s="32"/>
      <c r="C96" s="26" t="s">
        <v>29</v>
      </c>
      <c r="D96" s="33"/>
      <c r="E96" s="33"/>
      <c r="F96" s="24" t="str">
        <f>IF(E22="","",E22)</f>
        <v>Vyplň údaj</v>
      </c>
      <c r="G96" s="33"/>
      <c r="H96" s="33"/>
      <c r="I96" s="121" t="s">
        <v>32</v>
      </c>
      <c r="J96" s="29" t="str">
        <f>E28</f>
        <v xml:space="preserve"> 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hidden="1" customHeight="1">
      <c r="A97" s="31"/>
      <c r="B97" s="32"/>
      <c r="C97" s="33"/>
      <c r="D97" s="33"/>
      <c r="E97" s="33"/>
      <c r="F97" s="33"/>
      <c r="G97" s="33"/>
      <c r="H97" s="33"/>
      <c r="I97" s="120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9.25" hidden="1" customHeight="1">
      <c r="A98" s="31"/>
      <c r="B98" s="32"/>
      <c r="C98" s="159" t="s">
        <v>164</v>
      </c>
      <c r="D98" s="160"/>
      <c r="E98" s="160"/>
      <c r="F98" s="160"/>
      <c r="G98" s="160"/>
      <c r="H98" s="160"/>
      <c r="I98" s="161"/>
      <c r="J98" s="162" t="s">
        <v>165</v>
      </c>
      <c r="K98" s="160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47" s="2" customFormat="1" ht="10.35" hidden="1" customHeight="1">
      <c r="A99" s="31"/>
      <c r="B99" s="32"/>
      <c r="C99" s="33"/>
      <c r="D99" s="33"/>
      <c r="E99" s="33"/>
      <c r="F99" s="33"/>
      <c r="G99" s="33"/>
      <c r="H99" s="33"/>
      <c r="I99" s="120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47" s="2" customFormat="1" ht="22.9" hidden="1" customHeight="1">
      <c r="A100" s="31"/>
      <c r="B100" s="32"/>
      <c r="C100" s="163" t="s">
        <v>166</v>
      </c>
      <c r="D100" s="33"/>
      <c r="E100" s="33"/>
      <c r="F100" s="33"/>
      <c r="G100" s="33"/>
      <c r="H100" s="33"/>
      <c r="I100" s="120"/>
      <c r="J100" s="81">
        <f>J126</f>
        <v>0</v>
      </c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U100" s="14" t="s">
        <v>167</v>
      </c>
    </row>
    <row r="101" spans="1:47" s="9" customFormat="1" ht="24.95" hidden="1" customHeight="1">
      <c r="B101" s="164"/>
      <c r="C101" s="165"/>
      <c r="D101" s="166" t="s">
        <v>1383</v>
      </c>
      <c r="E101" s="167"/>
      <c r="F101" s="167"/>
      <c r="G101" s="167"/>
      <c r="H101" s="167"/>
      <c r="I101" s="168"/>
      <c r="J101" s="169">
        <f>J127</f>
        <v>0</v>
      </c>
      <c r="K101" s="165"/>
      <c r="L101" s="170"/>
    </row>
    <row r="102" spans="1:47" s="10" customFormat="1" ht="19.899999999999999" hidden="1" customHeight="1">
      <c r="B102" s="171"/>
      <c r="C102" s="100"/>
      <c r="D102" s="172" t="s">
        <v>1397</v>
      </c>
      <c r="E102" s="173"/>
      <c r="F102" s="173"/>
      <c r="G102" s="173"/>
      <c r="H102" s="173"/>
      <c r="I102" s="174"/>
      <c r="J102" s="175">
        <f>J128</f>
        <v>0</v>
      </c>
      <c r="K102" s="100"/>
      <c r="L102" s="176"/>
    </row>
    <row r="103" spans="1:47" s="2" customFormat="1" ht="21.75" hidden="1" customHeight="1">
      <c r="A103" s="31"/>
      <c r="B103" s="32"/>
      <c r="C103" s="33"/>
      <c r="D103" s="33"/>
      <c r="E103" s="33"/>
      <c r="F103" s="33"/>
      <c r="G103" s="33"/>
      <c r="H103" s="33"/>
      <c r="I103" s="120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47" s="2" customFormat="1" ht="6.95" hidden="1" customHeight="1">
      <c r="A104" s="31"/>
      <c r="B104" s="51"/>
      <c r="C104" s="52"/>
      <c r="D104" s="52"/>
      <c r="E104" s="52"/>
      <c r="F104" s="52"/>
      <c r="G104" s="52"/>
      <c r="H104" s="52"/>
      <c r="I104" s="155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47" hidden="1"/>
    <row r="106" spans="1:47" hidden="1"/>
    <row r="107" spans="1:47" hidden="1"/>
    <row r="108" spans="1:47" s="2" customFormat="1" ht="6.95" customHeight="1">
      <c r="A108" s="31"/>
      <c r="B108" s="53"/>
      <c r="C108" s="54"/>
      <c r="D108" s="54"/>
      <c r="E108" s="54"/>
      <c r="F108" s="54"/>
      <c r="G108" s="54"/>
      <c r="H108" s="54"/>
      <c r="I108" s="158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24.95" customHeight="1">
      <c r="A109" s="31"/>
      <c r="B109" s="32"/>
      <c r="C109" s="20" t="s">
        <v>182</v>
      </c>
      <c r="D109" s="33"/>
      <c r="E109" s="33"/>
      <c r="F109" s="33"/>
      <c r="G109" s="33"/>
      <c r="H109" s="33"/>
      <c r="I109" s="120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120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12" customHeight="1">
      <c r="A111" s="31"/>
      <c r="B111" s="32"/>
      <c r="C111" s="26" t="s">
        <v>16</v>
      </c>
      <c r="D111" s="33"/>
      <c r="E111" s="33"/>
      <c r="F111" s="33"/>
      <c r="G111" s="33"/>
      <c r="H111" s="33"/>
      <c r="I111" s="120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16.5" customHeight="1">
      <c r="A112" s="31"/>
      <c r="B112" s="32"/>
      <c r="C112" s="33"/>
      <c r="D112" s="33"/>
      <c r="E112" s="287" t="str">
        <f>E7</f>
        <v>Novostavba produkční stáje s dojírnou - 1. etapa - stáj</v>
      </c>
      <c r="F112" s="288"/>
      <c r="G112" s="288"/>
      <c r="H112" s="288"/>
      <c r="I112" s="120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1" customFormat="1" ht="12" customHeight="1">
      <c r="B113" s="18"/>
      <c r="C113" s="26" t="s">
        <v>157</v>
      </c>
      <c r="D113" s="19"/>
      <c r="E113" s="19"/>
      <c r="F113" s="19"/>
      <c r="G113" s="19"/>
      <c r="H113" s="19"/>
      <c r="I113" s="112"/>
      <c r="J113" s="19"/>
      <c r="K113" s="19"/>
      <c r="L113" s="17"/>
    </row>
    <row r="114" spans="1:63" s="1" customFormat="1" ht="16.5" customHeight="1">
      <c r="B114" s="18"/>
      <c r="C114" s="19"/>
      <c r="D114" s="19"/>
      <c r="E114" s="287" t="s">
        <v>158</v>
      </c>
      <c r="F114" s="258"/>
      <c r="G114" s="258"/>
      <c r="H114" s="258"/>
      <c r="I114" s="112"/>
      <c r="J114" s="19"/>
      <c r="K114" s="19"/>
      <c r="L114" s="17"/>
    </row>
    <row r="115" spans="1:63" s="1" customFormat="1" ht="12" customHeight="1">
      <c r="B115" s="18"/>
      <c r="C115" s="26" t="s">
        <v>159</v>
      </c>
      <c r="D115" s="19"/>
      <c r="E115" s="19"/>
      <c r="F115" s="19"/>
      <c r="G115" s="19"/>
      <c r="H115" s="19"/>
      <c r="I115" s="112"/>
      <c r="J115" s="19"/>
      <c r="K115" s="19"/>
      <c r="L115" s="17"/>
    </row>
    <row r="116" spans="1:63" s="2" customFormat="1" ht="16.5" customHeight="1">
      <c r="A116" s="31"/>
      <c r="B116" s="32"/>
      <c r="C116" s="33"/>
      <c r="D116" s="33"/>
      <c r="E116" s="289" t="s">
        <v>1118</v>
      </c>
      <c r="F116" s="290"/>
      <c r="G116" s="290"/>
      <c r="H116" s="290"/>
      <c r="I116" s="120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6" t="s">
        <v>161</v>
      </c>
      <c r="D117" s="33"/>
      <c r="E117" s="33"/>
      <c r="F117" s="33"/>
      <c r="G117" s="33"/>
      <c r="H117" s="33"/>
      <c r="I117" s="120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3"/>
      <c r="D118" s="33"/>
      <c r="E118" s="284" t="str">
        <f>E13</f>
        <v>PS 07 - Stáj - gumové rohože</v>
      </c>
      <c r="F118" s="290"/>
      <c r="G118" s="290"/>
      <c r="H118" s="290"/>
      <c r="I118" s="120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120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2" customHeight="1">
      <c r="A120" s="31"/>
      <c r="B120" s="32"/>
      <c r="C120" s="26" t="s">
        <v>20</v>
      </c>
      <c r="D120" s="33"/>
      <c r="E120" s="33"/>
      <c r="F120" s="24" t="str">
        <f>F16</f>
        <v xml:space="preserve"> </v>
      </c>
      <c r="G120" s="33"/>
      <c r="H120" s="33"/>
      <c r="I120" s="121" t="s">
        <v>22</v>
      </c>
      <c r="J120" s="63">
        <f>IF(J16="","",J16)</f>
        <v>43949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120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5.2" customHeight="1">
      <c r="A122" s="31"/>
      <c r="B122" s="32"/>
      <c r="C122" s="26" t="s">
        <v>23</v>
      </c>
      <c r="D122" s="33"/>
      <c r="E122" s="33"/>
      <c r="F122" s="24" t="str">
        <f>E19</f>
        <v>ZOD Starosedlský Hrádek</v>
      </c>
      <c r="G122" s="33"/>
      <c r="H122" s="33"/>
      <c r="I122" s="121" t="s">
        <v>31</v>
      </c>
      <c r="J122" s="29" t="str">
        <f>E25</f>
        <v xml:space="preserve"> 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6" t="s">
        <v>29</v>
      </c>
      <c r="D123" s="33"/>
      <c r="E123" s="33"/>
      <c r="F123" s="24" t="str">
        <f>IF(E22="","",E22)</f>
        <v>Vyplň údaj</v>
      </c>
      <c r="G123" s="33"/>
      <c r="H123" s="33"/>
      <c r="I123" s="121" t="s">
        <v>32</v>
      </c>
      <c r="J123" s="29" t="str">
        <f>E28</f>
        <v xml:space="preserve"> 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0.35" customHeight="1">
      <c r="A124" s="31"/>
      <c r="B124" s="32"/>
      <c r="C124" s="33"/>
      <c r="D124" s="33"/>
      <c r="E124" s="33"/>
      <c r="F124" s="33"/>
      <c r="G124" s="33"/>
      <c r="H124" s="33"/>
      <c r="I124" s="120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11" customFormat="1" ht="29.25" customHeight="1">
      <c r="A125" s="177"/>
      <c r="B125" s="178"/>
      <c r="C125" s="179" t="s">
        <v>183</v>
      </c>
      <c r="D125" s="180" t="s">
        <v>60</v>
      </c>
      <c r="E125" s="180" t="s">
        <v>56</v>
      </c>
      <c r="F125" s="180" t="s">
        <v>57</v>
      </c>
      <c r="G125" s="180" t="s">
        <v>184</v>
      </c>
      <c r="H125" s="180" t="s">
        <v>185</v>
      </c>
      <c r="I125" s="181" t="s">
        <v>186</v>
      </c>
      <c r="J125" s="182" t="s">
        <v>165</v>
      </c>
      <c r="K125" s="183" t="s">
        <v>187</v>
      </c>
      <c r="L125" s="184"/>
      <c r="M125" s="72" t="s">
        <v>1</v>
      </c>
      <c r="N125" s="73" t="s">
        <v>39</v>
      </c>
      <c r="O125" s="73" t="s">
        <v>188</v>
      </c>
      <c r="P125" s="73" t="s">
        <v>189</v>
      </c>
      <c r="Q125" s="73" t="s">
        <v>190</v>
      </c>
      <c r="R125" s="73" t="s">
        <v>191</v>
      </c>
      <c r="S125" s="73" t="s">
        <v>192</v>
      </c>
      <c r="T125" s="74" t="s">
        <v>193</v>
      </c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</row>
    <row r="126" spans="1:63" s="2" customFormat="1" ht="22.9" customHeight="1">
      <c r="A126" s="31"/>
      <c r="B126" s="32"/>
      <c r="C126" s="79" t="s">
        <v>194</v>
      </c>
      <c r="D126" s="33"/>
      <c r="E126" s="33"/>
      <c r="F126" s="33"/>
      <c r="G126" s="33"/>
      <c r="H126" s="33"/>
      <c r="I126" s="120"/>
      <c r="J126" s="185">
        <f>BK126</f>
        <v>0</v>
      </c>
      <c r="K126" s="33"/>
      <c r="L126" s="36"/>
      <c r="M126" s="75"/>
      <c r="N126" s="186"/>
      <c r="O126" s="76"/>
      <c r="P126" s="187">
        <f>P127</f>
        <v>0</v>
      </c>
      <c r="Q126" s="76"/>
      <c r="R126" s="187">
        <f>R127</f>
        <v>0</v>
      </c>
      <c r="S126" s="76"/>
      <c r="T126" s="188">
        <f>T127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74</v>
      </c>
      <c r="AU126" s="14" t="s">
        <v>167</v>
      </c>
      <c r="BK126" s="189">
        <f>BK127</f>
        <v>0</v>
      </c>
    </row>
    <row r="127" spans="1:63" s="12" customFormat="1" ht="25.9" customHeight="1">
      <c r="B127" s="190"/>
      <c r="C127" s="191"/>
      <c r="D127" s="192" t="s">
        <v>74</v>
      </c>
      <c r="E127" s="193" t="s">
        <v>1295</v>
      </c>
      <c r="F127" s="193" t="s">
        <v>1296</v>
      </c>
      <c r="G127" s="191"/>
      <c r="H127" s="191"/>
      <c r="I127" s="194"/>
      <c r="J127" s="195">
        <f>BK127</f>
        <v>0</v>
      </c>
      <c r="K127" s="191"/>
      <c r="L127" s="196"/>
      <c r="M127" s="197"/>
      <c r="N127" s="198"/>
      <c r="O127" s="198"/>
      <c r="P127" s="199">
        <f>P128</f>
        <v>0</v>
      </c>
      <c r="Q127" s="198"/>
      <c r="R127" s="199">
        <f>R128</f>
        <v>0</v>
      </c>
      <c r="S127" s="198"/>
      <c r="T127" s="200">
        <f>T128</f>
        <v>0</v>
      </c>
      <c r="AR127" s="201" t="s">
        <v>82</v>
      </c>
      <c r="AT127" s="202" t="s">
        <v>74</v>
      </c>
      <c r="AU127" s="202" t="s">
        <v>75</v>
      </c>
      <c r="AY127" s="201" t="s">
        <v>197</v>
      </c>
      <c r="BK127" s="203">
        <f>BK128</f>
        <v>0</v>
      </c>
    </row>
    <row r="128" spans="1:63" s="12" customFormat="1" ht="22.9" customHeight="1">
      <c r="B128" s="190"/>
      <c r="C128" s="191"/>
      <c r="D128" s="192" t="s">
        <v>74</v>
      </c>
      <c r="E128" s="204" t="s">
        <v>1398</v>
      </c>
      <c r="F128" s="204" t="s">
        <v>1399</v>
      </c>
      <c r="G128" s="191"/>
      <c r="H128" s="191"/>
      <c r="I128" s="194"/>
      <c r="J128" s="205">
        <f>BK128</f>
        <v>0</v>
      </c>
      <c r="K128" s="191"/>
      <c r="L128" s="196"/>
      <c r="M128" s="197"/>
      <c r="N128" s="198"/>
      <c r="O128" s="198"/>
      <c r="P128" s="199">
        <f>SUM(P129:P131)</f>
        <v>0</v>
      </c>
      <c r="Q128" s="198"/>
      <c r="R128" s="199">
        <f>SUM(R129:R131)</f>
        <v>0</v>
      </c>
      <c r="S128" s="198"/>
      <c r="T128" s="200">
        <f>SUM(T129:T131)</f>
        <v>0</v>
      </c>
      <c r="AR128" s="201" t="s">
        <v>82</v>
      </c>
      <c r="AT128" s="202" t="s">
        <v>74</v>
      </c>
      <c r="AU128" s="202" t="s">
        <v>82</v>
      </c>
      <c r="AY128" s="201" t="s">
        <v>197</v>
      </c>
      <c r="BK128" s="203">
        <f>SUM(BK129:BK131)</f>
        <v>0</v>
      </c>
    </row>
    <row r="129" spans="1:65" s="2" customFormat="1" ht="16.5" customHeight="1">
      <c r="A129" s="31"/>
      <c r="B129" s="32"/>
      <c r="C129" s="220" t="s">
        <v>82</v>
      </c>
      <c r="D129" s="220" t="s">
        <v>313</v>
      </c>
      <c r="E129" s="221" t="s">
        <v>1400</v>
      </c>
      <c r="F129" s="222" t="s">
        <v>1401</v>
      </c>
      <c r="G129" s="223" t="s">
        <v>249</v>
      </c>
      <c r="H129" s="224">
        <v>808.5</v>
      </c>
      <c r="I129" s="225"/>
      <c r="J129" s="226">
        <f>ROUND(I129*H129,1)</f>
        <v>0</v>
      </c>
      <c r="K129" s="227"/>
      <c r="L129" s="228"/>
      <c r="M129" s="229" t="s">
        <v>1</v>
      </c>
      <c r="N129" s="230" t="s">
        <v>40</v>
      </c>
      <c r="O129" s="68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8" t="s">
        <v>226</v>
      </c>
      <c r="AT129" s="218" t="s">
        <v>313</v>
      </c>
      <c r="AU129" s="218" t="s">
        <v>84</v>
      </c>
      <c r="AY129" s="14" t="s">
        <v>197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4" t="s">
        <v>82</v>
      </c>
      <c r="BK129" s="219">
        <f>ROUND(I129*H129,1)</f>
        <v>0</v>
      </c>
      <c r="BL129" s="14" t="s">
        <v>101</v>
      </c>
      <c r="BM129" s="218" t="s">
        <v>1402</v>
      </c>
    </row>
    <row r="130" spans="1:65" s="2" customFormat="1" ht="16.5" customHeight="1">
      <c r="A130" s="31"/>
      <c r="B130" s="32"/>
      <c r="C130" s="220" t="s">
        <v>84</v>
      </c>
      <c r="D130" s="220" t="s">
        <v>313</v>
      </c>
      <c r="E130" s="221" t="s">
        <v>1403</v>
      </c>
      <c r="F130" s="222" t="s">
        <v>1404</v>
      </c>
      <c r="G130" s="223" t="s">
        <v>525</v>
      </c>
      <c r="H130" s="224">
        <v>1</v>
      </c>
      <c r="I130" s="225"/>
      <c r="J130" s="226">
        <f>ROUND(I130*H130,1)</f>
        <v>0</v>
      </c>
      <c r="K130" s="227"/>
      <c r="L130" s="228"/>
      <c r="M130" s="229" t="s">
        <v>1</v>
      </c>
      <c r="N130" s="230" t="s">
        <v>40</v>
      </c>
      <c r="O130" s="68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226</v>
      </c>
      <c r="AT130" s="218" t="s">
        <v>313</v>
      </c>
      <c r="AU130" s="218" t="s">
        <v>84</v>
      </c>
      <c r="AY130" s="14" t="s">
        <v>197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4" t="s">
        <v>82</v>
      </c>
      <c r="BK130" s="219">
        <f>ROUND(I130*H130,1)</f>
        <v>0</v>
      </c>
      <c r="BL130" s="14" t="s">
        <v>101</v>
      </c>
      <c r="BM130" s="218" t="s">
        <v>1405</v>
      </c>
    </row>
    <row r="131" spans="1:65" s="2" customFormat="1" ht="16.5" customHeight="1">
      <c r="A131" s="31"/>
      <c r="B131" s="32"/>
      <c r="C131" s="206" t="s">
        <v>92</v>
      </c>
      <c r="D131" s="206" t="s">
        <v>199</v>
      </c>
      <c r="E131" s="207" t="s">
        <v>1406</v>
      </c>
      <c r="F131" s="208" t="s">
        <v>1407</v>
      </c>
      <c r="G131" s="209" t="s">
        <v>525</v>
      </c>
      <c r="H131" s="210">
        <v>1</v>
      </c>
      <c r="I131" s="211"/>
      <c r="J131" s="212">
        <f>ROUND(I131*H131,1)</f>
        <v>0</v>
      </c>
      <c r="K131" s="213"/>
      <c r="L131" s="36"/>
      <c r="M131" s="231" t="s">
        <v>1</v>
      </c>
      <c r="N131" s="232" t="s">
        <v>40</v>
      </c>
      <c r="O131" s="233"/>
      <c r="P131" s="234">
        <f>O131*H131</f>
        <v>0</v>
      </c>
      <c r="Q131" s="234">
        <v>0</v>
      </c>
      <c r="R131" s="234">
        <f>Q131*H131</f>
        <v>0</v>
      </c>
      <c r="S131" s="234">
        <v>0</v>
      </c>
      <c r="T131" s="235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101</v>
      </c>
      <c r="AT131" s="218" t="s">
        <v>199</v>
      </c>
      <c r="AU131" s="218" t="s">
        <v>84</v>
      </c>
      <c r="AY131" s="14" t="s">
        <v>197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4" t="s">
        <v>82</v>
      </c>
      <c r="BK131" s="219">
        <f>ROUND(I131*H131,1)</f>
        <v>0</v>
      </c>
      <c r="BL131" s="14" t="s">
        <v>101</v>
      </c>
      <c r="BM131" s="218" t="s">
        <v>1408</v>
      </c>
    </row>
    <row r="132" spans="1:65" s="2" customFormat="1" ht="6.95" customHeight="1">
      <c r="A132" s="31"/>
      <c r="B132" s="51"/>
      <c r="C132" s="52"/>
      <c r="D132" s="52"/>
      <c r="E132" s="52"/>
      <c r="F132" s="52"/>
      <c r="G132" s="52"/>
      <c r="H132" s="52"/>
      <c r="I132" s="155"/>
      <c r="J132" s="52"/>
      <c r="K132" s="52"/>
      <c r="L132" s="36"/>
      <c r="M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</sheetData>
  <sheetProtection algorithmName="SHA-512" hashValue="F0wXPABtVyYjOud4851f0JfGUfRKzX6tnfbfGXF46HaKTQzpp3OpmzJGt+ATkN1reilszseAXj7y+A30TCbGHg==" saltValue="tIxmq0UxnpYthpueNbeEjpiiVnX3ebMHchx3D9Cd5D/ZZa30mO8tqEKJogLsv74kdqvs4T2K+5rUOrmD/AxnWg==" spinCount="100000" sheet="1" objects="1" scenarios="1" formatColumns="0" formatRows="0" autoFilter="0"/>
  <autoFilter ref="C125:K131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149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1:46" s="1" customFormat="1" ht="24.95" customHeight="1">
      <c r="B4" s="17"/>
      <c r="D4" s="116" t="s">
        <v>156</v>
      </c>
      <c r="I4" s="112"/>
      <c r="L4" s="17"/>
      <c r="M4" s="117" t="s">
        <v>10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16</v>
      </c>
      <c r="I6" s="112"/>
      <c r="L6" s="17"/>
    </row>
    <row r="7" spans="1:46" s="1" customFormat="1" ht="16.5" customHeight="1">
      <c r="B7" s="17"/>
      <c r="E7" s="292" t="str">
        <f>'Rekapitulace stavby'!K6</f>
        <v>Novostavba produkční stáje s dojírnou - 1. etapa - stáj</v>
      </c>
      <c r="F7" s="293"/>
      <c r="G7" s="293"/>
      <c r="H7" s="293"/>
      <c r="I7" s="112"/>
      <c r="L7" s="17"/>
    </row>
    <row r="8" spans="1:46" s="1" customFormat="1" ht="12" customHeight="1">
      <c r="B8" s="17"/>
      <c r="D8" s="118" t="s">
        <v>157</v>
      </c>
      <c r="I8" s="112"/>
      <c r="L8" s="17"/>
    </row>
    <row r="9" spans="1:46" s="2" customFormat="1" ht="16.5" customHeight="1">
      <c r="A9" s="31"/>
      <c r="B9" s="36"/>
      <c r="C9" s="31"/>
      <c r="D9" s="31"/>
      <c r="E9" s="292" t="s">
        <v>1409</v>
      </c>
      <c r="F9" s="295"/>
      <c r="G9" s="295"/>
      <c r="H9" s="295"/>
      <c r="I9" s="120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18" t="s">
        <v>159</v>
      </c>
      <c r="E10" s="31"/>
      <c r="F10" s="31"/>
      <c r="G10" s="31"/>
      <c r="H10" s="31"/>
      <c r="I10" s="120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296" t="s">
        <v>1410</v>
      </c>
      <c r="F11" s="295"/>
      <c r="G11" s="295"/>
      <c r="H11" s="295"/>
      <c r="I11" s="120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>
      <c r="A12" s="31"/>
      <c r="B12" s="36"/>
      <c r="C12" s="31"/>
      <c r="D12" s="31"/>
      <c r="E12" s="31"/>
      <c r="F12" s="31"/>
      <c r="G12" s="31"/>
      <c r="H12" s="31"/>
      <c r="I12" s="120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18" t="s">
        <v>18</v>
      </c>
      <c r="E13" s="31"/>
      <c r="F13" s="106" t="s">
        <v>1</v>
      </c>
      <c r="G13" s="31"/>
      <c r="H13" s="31"/>
      <c r="I13" s="121" t="s">
        <v>19</v>
      </c>
      <c r="J13" s="106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8" t="s">
        <v>20</v>
      </c>
      <c r="E14" s="31"/>
      <c r="F14" s="106" t="s">
        <v>21</v>
      </c>
      <c r="G14" s="31"/>
      <c r="H14" s="31"/>
      <c r="I14" s="121" t="s">
        <v>22</v>
      </c>
      <c r="J14" s="122">
        <f>'Rekapitulace stavby'!AN8</f>
        <v>43949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20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23</v>
      </c>
      <c r="E16" s="31"/>
      <c r="F16" s="31"/>
      <c r="G16" s="31"/>
      <c r="H16" s="31"/>
      <c r="I16" s="121" t="s">
        <v>24</v>
      </c>
      <c r="J16" s="106" t="s">
        <v>25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6" t="s">
        <v>26</v>
      </c>
      <c r="F17" s="31"/>
      <c r="G17" s="31"/>
      <c r="H17" s="31"/>
      <c r="I17" s="121" t="s">
        <v>27</v>
      </c>
      <c r="J17" s="106" t="s">
        <v>28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20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29</v>
      </c>
      <c r="E19" s="31"/>
      <c r="F19" s="31"/>
      <c r="G19" s="31"/>
      <c r="H19" s="31"/>
      <c r="I19" s="121" t="s">
        <v>24</v>
      </c>
      <c r="J19" s="27" t="str">
        <f>'Rekapitulace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97" t="str">
        <f>'Rekapitulace stavby'!E14</f>
        <v>Vyplň údaj</v>
      </c>
      <c r="F20" s="298"/>
      <c r="G20" s="298"/>
      <c r="H20" s="298"/>
      <c r="I20" s="121" t="s">
        <v>27</v>
      </c>
      <c r="J20" s="27" t="str">
        <f>'Rekapitulace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20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31</v>
      </c>
      <c r="E22" s="31"/>
      <c r="F22" s="31"/>
      <c r="G22" s="31"/>
      <c r="H22" s="31"/>
      <c r="I22" s="121" t="s">
        <v>24</v>
      </c>
      <c r="J22" s="106" t="str">
        <f>IF('Rekapitulace stavby'!AN16="","",'Rekapitulace stavby'!AN16)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6" t="str">
        <f>IF('Rekapitulace stavby'!E17="","",'Rekapitulace stavby'!E17)</f>
        <v xml:space="preserve"> </v>
      </c>
      <c r="F23" s="31"/>
      <c r="G23" s="31"/>
      <c r="H23" s="31"/>
      <c r="I23" s="121" t="s">
        <v>27</v>
      </c>
      <c r="J23" s="106" t="str">
        <f>IF('Rekapitulace stavby'!AN17="","",'Rekapitulace stavby'!AN17)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20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32</v>
      </c>
      <c r="E25" s="31"/>
      <c r="F25" s="31"/>
      <c r="G25" s="31"/>
      <c r="H25" s="31"/>
      <c r="I25" s="121" t="s">
        <v>24</v>
      </c>
      <c r="J25" s="106" t="str">
        <f>IF('Rekapitulace stavby'!AN19="","",'Rekapitulace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6" t="str">
        <f>IF('Rekapitulace stavby'!E20="","",'Rekapitulace stavby'!E20)</f>
        <v xml:space="preserve"> </v>
      </c>
      <c r="F26" s="31"/>
      <c r="G26" s="31"/>
      <c r="H26" s="31"/>
      <c r="I26" s="121" t="s">
        <v>27</v>
      </c>
      <c r="J26" s="106" t="str">
        <f>IF('Rekapitulace stavby'!AN20="","",'Rekapitulace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20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34</v>
      </c>
      <c r="E28" s="31"/>
      <c r="F28" s="31"/>
      <c r="G28" s="31"/>
      <c r="H28" s="31"/>
      <c r="I28" s="120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3"/>
      <c r="B29" s="124"/>
      <c r="C29" s="123"/>
      <c r="D29" s="123"/>
      <c r="E29" s="291" t="s">
        <v>1</v>
      </c>
      <c r="F29" s="291"/>
      <c r="G29" s="291"/>
      <c r="H29" s="291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20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7"/>
      <c r="E31" s="127"/>
      <c r="F31" s="127"/>
      <c r="G31" s="127"/>
      <c r="H31" s="127"/>
      <c r="I31" s="128"/>
      <c r="J31" s="127"/>
      <c r="K31" s="127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9" t="s">
        <v>35</v>
      </c>
      <c r="E32" s="31"/>
      <c r="F32" s="31"/>
      <c r="G32" s="31"/>
      <c r="H32" s="31"/>
      <c r="I32" s="120"/>
      <c r="J32" s="130">
        <f>ROUND(J129, 1)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7"/>
      <c r="E33" s="127"/>
      <c r="F33" s="127"/>
      <c r="G33" s="127"/>
      <c r="H33" s="127"/>
      <c r="I33" s="128"/>
      <c r="J33" s="127"/>
      <c r="K33" s="127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1" t="s">
        <v>37</v>
      </c>
      <c r="G34" s="31"/>
      <c r="H34" s="31"/>
      <c r="I34" s="132" t="s">
        <v>36</v>
      </c>
      <c r="J34" s="131" t="s">
        <v>38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19" t="s">
        <v>39</v>
      </c>
      <c r="E35" s="118" t="s">
        <v>40</v>
      </c>
      <c r="F35" s="133">
        <f>ROUND((SUM(BE129:BE161)),  1)</f>
        <v>0</v>
      </c>
      <c r="G35" s="31"/>
      <c r="H35" s="31"/>
      <c r="I35" s="134">
        <v>0.21</v>
      </c>
      <c r="J35" s="133">
        <f>ROUND(((SUM(BE129:BE161))*I35),  1)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41</v>
      </c>
      <c r="F36" s="133">
        <f>ROUND((SUM(BF129:BF161)),  1)</f>
        <v>0</v>
      </c>
      <c r="G36" s="31"/>
      <c r="H36" s="31"/>
      <c r="I36" s="134">
        <v>0.15</v>
      </c>
      <c r="J36" s="133">
        <f>ROUND(((SUM(BF129:BF161))*I36),  1)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42</v>
      </c>
      <c r="F37" s="133">
        <f>ROUND((SUM(BG129:BG161)),  1)</f>
        <v>0</v>
      </c>
      <c r="G37" s="31"/>
      <c r="H37" s="31"/>
      <c r="I37" s="134">
        <v>0.21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8" t="s">
        <v>43</v>
      </c>
      <c r="F38" s="133">
        <f>ROUND((SUM(BH129:BH161)),  1)</f>
        <v>0</v>
      </c>
      <c r="G38" s="31"/>
      <c r="H38" s="31"/>
      <c r="I38" s="134">
        <v>0.15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44</v>
      </c>
      <c r="F39" s="133">
        <f>ROUND((SUM(BI129:BI161)),  1)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20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45</v>
      </c>
      <c r="E41" s="137"/>
      <c r="F41" s="137"/>
      <c r="G41" s="138" t="s">
        <v>46</v>
      </c>
      <c r="H41" s="139" t="s">
        <v>47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20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7"/>
      <c r="I43" s="112"/>
      <c r="L43" s="17"/>
    </row>
    <row r="44" spans="1:31" s="1" customFormat="1" ht="14.45" customHeight="1">
      <c r="B44" s="17"/>
      <c r="I44" s="112"/>
      <c r="L44" s="17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hidden="1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hidden="1" customHeight="1">
      <c r="A82" s="31"/>
      <c r="B82" s="32"/>
      <c r="C82" s="20" t="s">
        <v>163</v>
      </c>
      <c r="D82" s="33"/>
      <c r="E82" s="33"/>
      <c r="F82" s="33"/>
      <c r="G82" s="33"/>
      <c r="H82" s="33"/>
      <c r="I82" s="120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120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20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hidden="1" customHeight="1">
      <c r="A85" s="31"/>
      <c r="B85" s="32"/>
      <c r="C85" s="33"/>
      <c r="D85" s="33"/>
      <c r="E85" s="287" t="str">
        <f>E7</f>
        <v>Novostavba produkční stáje s dojírnou - 1. etapa - stáj</v>
      </c>
      <c r="F85" s="288"/>
      <c r="G85" s="288"/>
      <c r="H85" s="288"/>
      <c r="I85" s="120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hidden="1" customHeight="1">
      <c r="B86" s="18"/>
      <c r="C86" s="26" t="s">
        <v>157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hidden="1" customHeight="1">
      <c r="A87" s="31"/>
      <c r="B87" s="32"/>
      <c r="C87" s="33"/>
      <c r="D87" s="33"/>
      <c r="E87" s="287" t="s">
        <v>1409</v>
      </c>
      <c r="F87" s="290"/>
      <c r="G87" s="290"/>
      <c r="H87" s="290"/>
      <c r="I87" s="120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hidden="1" customHeight="1">
      <c r="A88" s="31"/>
      <c r="B88" s="32"/>
      <c r="C88" s="26" t="s">
        <v>159</v>
      </c>
      <c r="D88" s="33"/>
      <c r="E88" s="33"/>
      <c r="F88" s="33"/>
      <c r="G88" s="33"/>
      <c r="H88" s="33"/>
      <c r="I88" s="120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hidden="1" customHeight="1">
      <c r="A89" s="31"/>
      <c r="B89" s="32"/>
      <c r="C89" s="33"/>
      <c r="D89" s="33"/>
      <c r="E89" s="284" t="str">
        <f>E11</f>
        <v>SO 03a - Přečerpávací jímka č. 1 - stavební část</v>
      </c>
      <c r="F89" s="290"/>
      <c r="G89" s="290"/>
      <c r="H89" s="290"/>
      <c r="I89" s="120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hidden="1" customHeight="1">
      <c r="A90" s="31"/>
      <c r="B90" s="32"/>
      <c r="C90" s="33"/>
      <c r="D90" s="33"/>
      <c r="E90" s="33"/>
      <c r="F90" s="33"/>
      <c r="G90" s="33"/>
      <c r="H90" s="33"/>
      <c r="I90" s="120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hidden="1" customHeight="1">
      <c r="A91" s="31"/>
      <c r="B91" s="32"/>
      <c r="C91" s="26" t="s">
        <v>20</v>
      </c>
      <c r="D91" s="33"/>
      <c r="E91" s="33"/>
      <c r="F91" s="24" t="str">
        <f>F14</f>
        <v xml:space="preserve"> </v>
      </c>
      <c r="G91" s="33"/>
      <c r="H91" s="33"/>
      <c r="I91" s="121" t="s">
        <v>22</v>
      </c>
      <c r="J91" s="63">
        <f>IF(J14="","",J14)</f>
        <v>43949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hidden="1" customHeight="1">
      <c r="A92" s="31"/>
      <c r="B92" s="32"/>
      <c r="C92" s="33"/>
      <c r="D92" s="33"/>
      <c r="E92" s="33"/>
      <c r="F92" s="33"/>
      <c r="G92" s="33"/>
      <c r="H92" s="33"/>
      <c r="I92" s="120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hidden="1" customHeight="1">
      <c r="A93" s="31"/>
      <c r="B93" s="32"/>
      <c r="C93" s="26" t="s">
        <v>23</v>
      </c>
      <c r="D93" s="33"/>
      <c r="E93" s="33"/>
      <c r="F93" s="24" t="str">
        <f>E17</f>
        <v>ZOD Starosedlský Hrádek</v>
      </c>
      <c r="G93" s="33"/>
      <c r="H93" s="33"/>
      <c r="I93" s="121" t="s">
        <v>31</v>
      </c>
      <c r="J93" s="29" t="str">
        <f>E23</f>
        <v xml:space="preserve"> 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hidden="1" customHeight="1">
      <c r="A94" s="31"/>
      <c r="B94" s="32"/>
      <c r="C94" s="26" t="s">
        <v>29</v>
      </c>
      <c r="D94" s="33"/>
      <c r="E94" s="33"/>
      <c r="F94" s="24" t="str">
        <f>IF(E20="","",E20)</f>
        <v>Vyplň údaj</v>
      </c>
      <c r="G94" s="33"/>
      <c r="H94" s="33"/>
      <c r="I94" s="121" t="s">
        <v>32</v>
      </c>
      <c r="J94" s="29" t="str">
        <f>E26</f>
        <v xml:space="preserve"> 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120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hidden="1" customHeight="1">
      <c r="A96" s="31"/>
      <c r="B96" s="32"/>
      <c r="C96" s="159" t="s">
        <v>164</v>
      </c>
      <c r="D96" s="160"/>
      <c r="E96" s="160"/>
      <c r="F96" s="160"/>
      <c r="G96" s="160"/>
      <c r="H96" s="160"/>
      <c r="I96" s="161"/>
      <c r="J96" s="162" t="s">
        <v>165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hidden="1" customHeight="1">
      <c r="A97" s="31"/>
      <c r="B97" s="32"/>
      <c r="C97" s="33"/>
      <c r="D97" s="33"/>
      <c r="E97" s="33"/>
      <c r="F97" s="33"/>
      <c r="G97" s="33"/>
      <c r="H97" s="33"/>
      <c r="I97" s="120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hidden="1" customHeight="1">
      <c r="A98" s="31"/>
      <c r="B98" s="32"/>
      <c r="C98" s="163" t="s">
        <v>166</v>
      </c>
      <c r="D98" s="33"/>
      <c r="E98" s="33"/>
      <c r="F98" s="33"/>
      <c r="G98" s="33"/>
      <c r="H98" s="33"/>
      <c r="I98" s="120"/>
      <c r="J98" s="81">
        <f>J129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167</v>
      </c>
    </row>
    <row r="99" spans="1:47" s="9" customFormat="1" ht="24.95" hidden="1" customHeight="1">
      <c r="B99" s="164"/>
      <c r="C99" s="165"/>
      <c r="D99" s="166" t="s">
        <v>977</v>
      </c>
      <c r="E99" s="167"/>
      <c r="F99" s="167"/>
      <c r="G99" s="167"/>
      <c r="H99" s="167"/>
      <c r="I99" s="168"/>
      <c r="J99" s="169">
        <f>J130</f>
        <v>0</v>
      </c>
      <c r="K99" s="165"/>
      <c r="L99" s="170"/>
    </row>
    <row r="100" spans="1:47" s="10" customFormat="1" ht="19.899999999999999" hidden="1" customHeight="1">
      <c r="B100" s="171"/>
      <c r="C100" s="100"/>
      <c r="D100" s="172" t="s">
        <v>169</v>
      </c>
      <c r="E100" s="173"/>
      <c r="F100" s="173"/>
      <c r="G100" s="173"/>
      <c r="H100" s="173"/>
      <c r="I100" s="174"/>
      <c r="J100" s="175">
        <f>J131</f>
        <v>0</v>
      </c>
      <c r="K100" s="100"/>
      <c r="L100" s="176"/>
    </row>
    <row r="101" spans="1:47" s="10" customFormat="1" ht="19.899999999999999" hidden="1" customHeight="1">
      <c r="B101" s="171"/>
      <c r="C101" s="100"/>
      <c r="D101" s="172" t="s">
        <v>170</v>
      </c>
      <c r="E101" s="173"/>
      <c r="F101" s="173"/>
      <c r="G101" s="173"/>
      <c r="H101" s="173"/>
      <c r="I101" s="174"/>
      <c r="J101" s="175">
        <f>J141</f>
        <v>0</v>
      </c>
      <c r="K101" s="100"/>
      <c r="L101" s="176"/>
    </row>
    <row r="102" spans="1:47" s="10" customFormat="1" ht="19.899999999999999" hidden="1" customHeight="1">
      <c r="B102" s="171"/>
      <c r="C102" s="100"/>
      <c r="D102" s="172" t="s">
        <v>171</v>
      </c>
      <c r="E102" s="173"/>
      <c r="F102" s="173"/>
      <c r="G102" s="173"/>
      <c r="H102" s="173"/>
      <c r="I102" s="174"/>
      <c r="J102" s="175">
        <f>J144</f>
        <v>0</v>
      </c>
      <c r="K102" s="100"/>
      <c r="L102" s="176"/>
    </row>
    <row r="103" spans="1:47" s="10" customFormat="1" ht="19.899999999999999" hidden="1" customHeight="1">
      <c r="B103" s="171"/>
      <c r="C103" s="100"/>
      <c r="D103" s="172" t="s">
        <v>173</v>
      </c>
      <c r="E103" s="173"/>
      <c r="F103" s="173"/>
      <c r="G103" s="173"/>
      <c r="H103" s="173"/>
      <c r="I103" s="174"/>
      <c r="J103" s="175">
        <f>J149</f>
        <v>0</v>
      </c>
      <c r="K103" s="100"/>
      <c r="L103" s="176"/>
    </row>
    <row r="104" spans="1:47" s="10" customFormat="1" ht="19.899999999999999" hidden="1" customHeight="1">
      <c r="B104" s="171"/>
      <c r="C104" s="100"/>
      <c r="D104" s="172" t="s">
        <v>175</v>
      </c>
      <c r="E104" s="173"/>
      <c r="F104" s="173"/>
      <c r="G104" s="173"/>
      <c r="H104" s="173"/>
      <c r="I104" s="174"/>
      <c r="J104" s="175">
        <f>J154</f>
        <v>0</v>
      </c>
      <c r="K104" s="100"/>
      <c r="L104" s="176"/>
    </row>
    <row r="105" spans="1:47" s="10" customFormat="1" ht="19.899999999999999" hidden="1" customHeight="1">
      <c r="B105" s="171"/>
      <c r="C105" s="100"/>
      <c r="D105" s="172" t="s">
        <v>1061</v>
      </c>
      <c r="E105" s="173"/>
      <c r="F105" s="173"/>
      <c r="G105" s="173"/>
      <c r="H105" s="173"/>
      <c r="I105" s="174"/>
      <c r="J105" s="175">
        <f>J157</f>
        <v>0</v>
      </c>
      <c r="K105" s="100"/>
      <c r="L105" s="176"/>
    </row>
    <row r="106" spans="1:47" s="9" customFormat="1" ht="24.95" hidden="1" customHeight="1">
      <c r="B106" s="164"/>
      <c r="C106" s="165"/>
      <c r="D106" s="166" t="s">
        <v>549</v>
      </c>
      <c r="E106" s="167"/>
      <c r="F106" s="167"/>
      <c r="G106" s="167"/>
      <c r="H106" s="167"/>
      <c r="I106" s="168"/>
      <c r="J106" s="169">
        <f>J159</f>
        <v>0</v>
      </c>
      <c r="K106" s="165"/>
      <c r="L106" s="170"/>
    </row>
    <row r="107" spans="1:47" s="10" customFormat="1" ht="19.899999999999999" hidden="1" customHeight="1">
      <c r="B107" s="171"/>
      <c r="C107" s="100"/>
      <c r="D107" s="172" t="s">
        <v>181</v>
      </c>
      <c r="E107" s="173"/>
      <c r="F107" s="173"/>
      <c r="G107" s="173"/>
      <c r="H107" s="173"/>
      <c r="I107" s="174"/>
      <c r="J107" s="175">
        <f>J160</f>
        <v>0</v>
      </c>
      <c r="K107" s="100"/>
      <c r="L107" s="176"/>
    </row>
    <row r="108" spans="1:47" s="2" customFormat="1" ht="21.75" hidden="1" customHeight="1">
      <c r="A108" s="31"/>
      <c r="B108" s="32"/>
      <c r="C108" s="33"/>
      <c r="D108" s="33"/>
      <c r="E108" s="33"/>
      <c r="F108" s="33"/>
      <c r="G108" s="33"/>
      <c r="H108" s="33"/>
      <c r="I108" s="120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6.95" hidden="1" customHeight="1">
      <c r="A109" s="31"/>
      <c r="B109" s="51"/>
      <c r="C109" s="52"/>
      <c r="D109" s="52"/>
      <c r="E109" s="52"/>
      <c r="F109" s="52"/>
      <c r="G109" s="52"/>
      <c r="H109" s="52"/>
      <c r="I109" s="155"/>
      <c r="J109" s="52"/>
      <c r="K109" s="52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hidden="1"/>
    <row r="111" spans="1:47" hidden="1"/>
    <row r="112" spans="1:47" hidden="1"/>
    <row r="113" spans="1:31" s="2" customFormat="1" ht="6.95" customHeight="1">
      <c r="A113" s="31"/>
      <c r="B113" s="53"/>
      <c r="C113" s="54"/>
      <c r="D113" s="54"/>
      <c r="E113" s="54"/>
      <c r="F113" s="54"/>
      <c r="G113" s="54"/>
      <c r="H113" s="54"/>
      <c r="I113" s="158"/>
      <c r="J113" s="54"/>
      <c r="K113" s="54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24.95" customHeight="1">
      <c r="A114" s="31"/>
      <c r="B114" s="32"/>
      <c r="C114" s="20" t="s">
        <v>182</v>
      </c>
      <c r="D114" s="33"/>
      <c r="E114" s="33"/>
      <c r="F114" s="33"/>
      <c r="G114" s="33"/>
      <c r="H114" s="33"/>
      <c r="I114" s="120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120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16</v>
      </c>
      <c r="D116" s="33"/>
      <c r="E116" s="33"/>
      <c r="F116" s="33"/>
      <c r="G116" s="33"/>
      <c r="H116" s="33"/>
      <c r="I116" s="120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3"/>
      <c r="D117" s="33"/>
      <c r="E117" s="287" t="str">
        <f>E7</f>
        <v>Novostavba produkční stáje s dojírnou - 1. etapa - stáj</v>
      </c>
      <c r="F117" s="288"/>
      <c r="G117" s="288"/>
      <c r="H117" s="288"/>
      <c r="I117" s="120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12" customHeight="1">
      <c r="B118" s="18"/>
      <c r="C118" s="26" t="s">
        <v>157</v>
      </c>
      <c r="D118" s="19"/>
      <c r="E118" s="19"/>
      <c r="F118" s="19"/>
      <c r="G118" s="19"/>
      <c r="H118" s="19"/>
      <c r="I118" s="112"/>
      <c r="J118" s="19"/>
      <c r="K118" s="19"/>
      <c r="L118" s="17"/>
    </row>
    <row r="119" spans="1:31" s="2" customFormat="1" ht="16.5" customHeight="1">
      <c r="A119" s="31"/>
      <c r="B119" s="32"/>
      <c r="C119" s="33"/>
      <c r="D119" s="33"/>
      <c r="E119" s="287" t="s">
        <v>1409</v>
      </c>
      <c r="F119" s="290"/>
      <c r="G119" s="290"/>
      <c r="H119" s="290"/>
      <c r="I119" s="120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159</v>
      </c>
      <c r="D120" s="33"/>
      <c r="E120" s="33"/>
      <c r="F120" s="33"/>
      <c r="G120" s="33"/>
      <c r="H120" s="33"/>
      <c r="I120" s="120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3"/>
      <c r="D121" s="33"/>
      <c r="E121" s="284" t="str">
        <f>E11</f>
        <v>SO 03a - Přečerpávací jímka č. 1 - stavební část</v>
      </c>
      <c r="F121" s="290"/>
      <c r="G121" s="290"/>
      <c r="H121" s="290"/>
      <c r="I121" s="120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120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20</v>
      </c>
      <c r="D123" s="33"/>
      <c r="E123" s="33"/>
      <c r="F123" s="24" t="str">
        <f>F14</f>
        <v xml:space="preserve"> </v>
      </c>
      <c r="G123" s="33"/>
      <c r="H123" s="33"/>
      <c r="I123" s="121" t="s">
        <v>22</v>
      </c>
      <c r="J123" s="63">
        <f>IF(J14="","",J14)</f>
        <v>43949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3"/>
      <c r="D124" s="33"/>
      <c r="E124" s="33"/>
      <c r="F124" s="33"/>
      <c r="G124" s="33"/>
      <c r="H124" s="33"/>
      <c r="I124" s="120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6" t="s">
        <v>23</v>
      </c>
      <c r="D125" s="33"/>
      <c r="E125" s="33"/>
      <c r="F125" s="24" t="str">
        <f>E17</f>
        <v>ZOD Starosedlský Hrádek</v>
      </c>
      <c r="G125" s="33"/>
      <c r="H125" s="33"/>
      <c r="I125" s="121" t="s">
        <v>31</v>
      </c>
      <c r="J125" s="29" t="str">
        <f>E23</f>
        <v xml:space="preserve"> 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29</v>
      </c>
      <c r="D126" s="33"/>
      <c r="E126" s="33"/>
      <c r="F126" s="24" t="str">
        <f>IF(E20="","",E20)</f>
        <v>Vyplň údaj</v>
      </c>
      <c r="G126" s="33"/>
      <c r="H126" s="33"/>
      <c r="I126" s="121" t="s">
        <v>32</v>
      </c>
      <c r="J126" s="29" t="str">
        <f>E26</f>
        <v xml:space="preserve"> </v>
      </c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0.35" customHeight="1">
      <c r="A127" s="31"/>
      <c r="B127" s="32"/>
      <c r="C127" s="33"/>
      <c r="D127" s="33"/>
      <c r="E127" s="33"/>
      <c r="F127" s="33"/>
      <c r="G127" s="33"/>
      <c r="H127" s="33"/>
      <c r="I127" s="120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11" customFormat="1" ht="29.25" customHeight="1">
      <c r="A128" s="177"/>
      <c r="B128" s="178"/>
      <c r="C128" s="179" t="s">
        <v>183</v>
      </c>
      <c r="D128" s="180" t="s">
        <v>60</v>
      </c>
      <c r="E128" s="180" t="s">
        <v>56</v>
      </c>
      <c r="F128" s="180" t="s">
        <v>57</v>
      </c>
      <c r="G128" s="180" t="s">
        <v>184</v>
      </c>
      <c r="H128" s="180" t="s">
        <v>185</v>
      </c>
      <c r="I128" s="181" t="s">
        <v>186</v>
      </c>
      <c r="J128" s="182" t="s">
        <v>165</v>
      </c>
      <c r="K128" s="183" t="s">
        <v>187</v>
      </c>
      <c r="L128" s="184"/>
      <c r="M128" s="72" t="s">
        <v>1</v>
      </c>
      <c r="N128" s="73" t="s">
        <v>39</v>
      </c>
      <c r="O128" s="73" t="s">
        <v>188</v>
      </c>
      <c r="P128" s="73" t="s">
        <v>189</v>
      </c>
      <c r="Q128" s="73" t="s">
        <v>190</v>
      </c>
      <c r="R128" s="73" t="s">
        <v>191</v>
      </c>
      <c r="S128" s="73" t="s">
        <v>192</v>
      </c>
      <c r="T128" s="74" t="s">
        <v>193</v>
      </c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</row>
    <row r="129" spans="1:65" s="2" customFormat="1" ht="22.9" customHeight="1">
      <c r="A129" s="31"/>
      <c r="B129" s="32"/>
      <c r="C129" s="79" t="s">
        <v>194</v>
      </c>
      <c r="D129" s="33"/>
      <c r="E129" s="33"/>
      <c r="F129" s="33"/>
      <c r="G129" s="33"/>
      <c r="H129" s="33"/>
      <c r="I129" s="120"/>
      <c r="J129" s="185">
        <f>BK129</f>
        <v>0</v>
      </c>
      <c r="K129" s="33"/>
      <c r="L129" s="36"/>
      <c r="M129" s="75"/>
      <c r="N129" s="186"/>
      <c r="O129" s="76"/>
      <c r="P129" s="187">
        <f>P130+P159</f>
        <v>0</v>
      </c>
      <c r="Q129" s="76"/>
      <c r="R129" s="187">
        <f>R130+R159</f>
        <v>86.063281380000006</v>
      </c>
      <c r="S129" s="76"/>
      <c r="T129" s="188">
        <f>T130+T159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4" t="s">
        <v>74</v>
      </c>
      <c r="AU129" s="14" t="s">
        <v>167</v>
      </c>
      <c r="BK129" s="189">
        <f>BK130+BK159</f>
        <v>0</v>
      </c>
    </row>
    <row r="130" spans="1:65" s="12" customFormat="1" ht="25.9" customHeight="1">
      <c r="B130" s="190"/>
      <c r="C130" s="191"/>
      <c r="D130" s="192" t="s">
        <v>74</v>
      </c>
      <c r="E130" s="193" t="s">
        <v>195</v>
      </c>
      <c r="F130" s="193" t="s">
        <v>980</v>
      </c>
      <c r="G130" s="191"/>
      <c r="H130" s="191"/>
      <c r="I130" s="194"/>
      <c r="J130" s="195">
        <f>BK130</f>
        <v>0</v>
      </c>
      <c r="K130" s="191"/>
      <c r="L130" s="196"/>
      <c r="M130" s="197"/>
      <c r="N130" s="198"/>
      <c r="O130" s="198"/>
      <c r="P130" s="199">
        <f>P131+P141+P144+P149+P154+P157</f>
        <v>0</v>
      </c>
      <c r="Q130" s="198"/>
      <c r="R130" s="199">
        <f>R131+R141+R144+R149+R154+R157</f>
        <v>86.016030780000008</v>
      </c>
      <c r="S130" s="198"/>
      <c r="T130" s="200">
        <f>T131+T141+T144+T149+T154+T157</f>
        <v>0</v>
      </c>
      <c r="AR130" s="201" t="s">
        <v>82</v>
      </c>
      <c r="AT130" s="202" t="s">
        <v>74</v>
      </c>
      <c r="AU130" s="202" t="s">
        <v>75</v>
      </c>
      <c r="AY130" s="201" t="s">
        <v>197</v>
      </c>
      <c r="BK130" s="203">
        <f>BK131+BK141+BK144+BK149+BK154+BK157</f>
        <v>0</v>
      </c>
    </row>
    <row r="131" spans="1:65" s="12" customFormat="1" ht="22.9" customHeight="1">
      <c r="B131" s="190"/>
      <c r="C131" s="191"/>
      <c r="D131" s="192" t="s">
        <v>74</v>
      </c>
      <c r="E131" s="204" t="s">
        <v>82</v>
      </c>
      <c r="F131" s="204" t="s">
        <v>198</v>
      </c>
      <c r="G131" s="191"/>
      <c r="H131" s="191"/>
      <c r="I131" s="194"/>
      <c r="J131" s="205">
        <f>BK131</f>
        <v>0</v>
      </c>
      <c r="K131" s="191"/>
      <c r="L131" s="196"/>
      <c r="M131" s="197"/>
      <c r="N131" s="198"/>
      <c r="O131" s="198"/>
      <c r="P131" s="199">
        <f>SUM(P132:P140)</f>
        <v>0</v>
      </c>
      <c r="Q131" s="198"/>
      <c r="R131" s="199">
        <f>SUM(R132:R140)</f>
        <v>0</v>
      </c>
      <c r="S131" s="198"/>
      <c r="T131" s="200">
        <f>SUM(T132:T140)</f>
        <v>0</v>
      </c>
      <c r="AR131" s="201" t="s">
        <v>82</v>
      </c>
      <c r="AT131" s="202" t="s">
        <v>74</v>
      </c>
      <c r="AU131" s="202" t="s">
        <v>82</v>
      </c>
      <c r="AY131" s="201" t="s">
        <v>197</v>
      </c>
      <c r="BK131" s="203">
        <f>SUM(BK132:BK140)</f>
        <v>0</v>
      </c>
    </row>
    <row r="132" spans="1:65" s="2" customFormat="1" ht="16.5" customHeight="1">
      <c r="A132" s="31"/>
      <c r="B132" s="32"/>
      <c r="C132" s="206" t="s">
        <v>82</v>
      </c>
      <c r="D132" s="206" t="s">
        <v>199</v>
      </c>
      <c r="E132" s="207" t="s">
        <v>200</v>
      </c>
      <c r="F132" s="208" t="s">
        <v>201</v>
      </c>
      <c r="G132" s="209" t="s">
        <v>202</v>
      </c>
      <c r="H132" s="210">
        <v>1</v>
      </c>
      <c r="I132" s="211"/>
      <c r="J132" s="212">
        <f t="shared" ref="J132:J140" si="0">ROUND(I132*H132,1)</f>
        <v>0</v>
      </c>
      <c r="K132" s="213"/>
      <c r="L132" s="36"/>
      <c r="M132" s="214" t="s">
        <v>1</v>
      </c>
      <c r="N132" s="215" t="s">
        <v>40</v>
      </c>
      <c r="O132" s="68"/>
      <c r="P132" s="216">
        <f t="shared" ref="P132:P140" si="1">O132*H132</f>
        <v>0</v>
      </c>
      <c r="Q132" s="216">
        <v>0</v>
      </c>
      <c r="R132" s="216">
        <f t="shared" ref="R132:R140" si="2">Q132*H132</f>
        <v>0</v>
      </c>
      <c r="S132" s="216">
        <v>0</v>
      </c>
      <c r="T132" s="217">
        <f t="shared" ref="T132:T140" si="3"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101</v>
      </c>
      <c r="AT132" s="218" t="s">
        <v>199</v>
      </c>
      <c r="AU132" s="218" t="s">
        <v>84</v>
      </c>
      <c r="AY132" s="14" t="s">
        <v>197</v>
      </c>
      <c r="BE132" s="219">
        <f t="shared" ref="BE132:BE140" si="4">IF(N132="základní",J132,0)</f>
        <v>0</v>
      </c>
      <c r="BF132" s="219">
        <f t="shared" ref="BF132:BF140" si="5">IF(N132="snížená",J132,0)</f>
        <v>0</v>
      </c>
      <c r="BG132" s="219">
        <f t="shared" ref="BG132:BG140" si="6">IF(N132="zákl. přenesená",J132,0)</f>
        <v>0</v>
      </c>
      <c r="BH132" s="219">
        <f t="shared" ref="BH132:BH140" si="7">IF(N132="sníž. přenesená",J132,0)</f>
        <v>0</v>
      </c>
      <c r="BI132" s="219">
        <f t="shared" ref="BI132:BI140" si="8">IF(N132="nulová",J132,0)</f>
        <v>0</v>
      </c>
      <c r="BJ132" s="14" t="s">
        <v>82</v>
      </c>
      <c r="BK132" s="219">
        <f t="shared" ref="BK132:BK140" si="9">ROUND(I132*H132,1)</f>
        <v>0</v>
      </c>
      <c r="BL132" s="14" t="s">
        <v>101</v>
      </c>
      <c r="BM132" s="218" t="s">
        <v>1411</v>
      </c>
    </row>
    <row r="133" spans="1:65" s="2" customFormat="1" ht="21.75" customHeight="1">
      <c r="A133" s="31"/>
      <c r="B133" s="32"/>
      <c r="C133" s="206" t="s">
        <v>84</v>
      </c>
      <c r="D133" s="206" t="s">
        <v>199</v>
      </c>
      <c r="E133" s="207" t="s">
        <v>1412</v>
      </c>
      <c r="F133" s="208" t="s">
        <v>1413</v>
      </c>
      <c r="G133" s="209" t="s">
        <v>758</v>
      </c>
      <c r="H133" s="210">
        <v>80</v>
      </c>
      <c r="I133" s="211"/>
      <c r="J133" s="212">
        <f t="shared" si="0"/>
        <v>0</v>
      </c>
      <c r="K133" s="213"/>
      <c r="L133" s="36"/>
      <c r="M133" s="214" t="s">
        <v>1</v>
      </c>
      <c r="N133" s="215" t="s">
        <v>40</v>
      </c>
      <c r="O133" s="68"/>
      <c r="P133" s="216">
        <f t="shared" si="1"/>
        <v>0</v>
      </c>
      <c r="Q133" s="216">
        <v>0</v>
      </c>
      <c r="R133" s="216">
        <f t="shared" si="2"/>
        <v>0</v>
      </c>
      <c r="S133" s="216">
        <v>0</v>
      </c>
      <c r="T133" s="21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101</v>
      </c>
      <c r="AT133" s="218" t="s">
        <v>199</v>
      </c>
      <c r="AU133" s="218" t="s">
        <v>84</v>
      </c>
      <c r="AY133" s="14" t="s">
        <v>197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4" t="s">
        <v>82</v>
      </c>
      <c r="BK133" s="219">
        <f t="shared" si="9"/>
        <v>0</v>
      </c>
      <c r="BL133" s="14" t="s">
        <v>101</v>
      </c>
      <c r="BM133" s="218" t="s">
        <v>1414</v>
      </c>
    </row>
    <row r="134" spans="1:65" s="2" customFormat="1" ht="21.75" customHeight="1">
      <c r="A134" s="31"/>
      <c r="B134" s="32"/>
      <c r="C134" s="206" t="s">
        <v>92</v>
      </c>
      <c r="D134" s="206" t="s">
        <v>199</v>
      </c>
      <c r="E134" s="207" t="s">
        <v>1415</v>
      </c>
      <c r="F134" s="208" t="s">
        <v>1416</v>
      </c>
      <c r="G134" s="209" t="s">
        <v>972</v>
      </c>
      <c r="H134" s="210">
        <v>8</v>
      </c>
      <c r="I134" s="211"/>
      <c r="J134" s="212">
        <f t="shared" si="0"/>
        <v>0</v>
      </c>
      <c r="K134" s="213"/>
      <c r="L134" s="36"/>
      <c r="M134" s="214" t="s">
        <v>1</v>
      </c>
      <c r="N134" s="215" t="s">
        <v>40</v>
      </c>
      <c r="O134" s="68"/>
      <c r="P134" s="216">
        <f t="shared" si="1"/>
        <v>0</v>
      </c>
      <c r="Q134" s="216">
        <v>0</v>
      </c>
      <c r="R134" s="216">
        <f t="shared" si="2"/>
        <v>0</v>
      </c>
      <c r="S134" s="216">
        <v>0</v>
      </c>
      <c r="T134" s="21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101</v>
      </c>
      <c r="AT134" s="218" t="s">
        <v>199</v>
      </c>
      <c r="AU134" s="218" t="s">
        <v>84</v>
      </c>
      <c r="AY134" s="14" t="s">
        <v>197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4" t="s">
        <v>82</v>
      </c>
      <c r="BK134" s="219">
        <f t="shared" si="9"/>
        <v>0</v>
      </c>
      <c r="BL134" s="14" t="s">
        <v>101</v>
      </c>
      <c r="BM134" s="218" t="s">
        <v>1417</v>
      </c>
    </row>
    <row r="135" spans="1:65" s="2" customFormat="1" ht="21.75" customHeight="1">
      <c r="A135" s="31"/>
      <c r="B135" s="32"/>
      <c r="C135" s="206" t="s">
        <v>101</v>
      </c>
      <c r="D135" s="206" t="s">
        <v>199</v>
      </c>
      <c r="E135" s="207" t="s">
        <v>211</v>
      </c>
      <c r="F135" s="208" t="s">
        <v>212</v>
      </c>
      <c r="G135" s="209" t="s">
        <v>206</v>
      </c>
      <c r="H135" s="210">
        <v>381.51</v>
      </c>
      <c r="I135" s="211"/>
      <c r="J135" s="212">
        <f t="shared" si="0"/>
        <v>0</v>
      </c>
      <c r="K135" s="213"/>
      <c r="L135" s="36"/>
      <c r="M135" s="214" t="s">
        <v>1</v>
      </c>
      <c r="N135" s="215" t="s">
        <v>40</v>
      </c>
      <c r="O135" s="68"/>
      <c r="P135" s="216">
        <f t="shared" si="1"/>
        <v>0</v>
      </c>
      <c r="Q135" s="216">
        <v>0</v>
      </c>
      <c r="R135" s="216">
        <f t="shared" si="2"/>
        <v>0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101</v>
      </c>
      <c r="AT135" s="218" t="s">
        <v>199</v>
      </c>
      <c r="AU135" s="218" t="s">
        <v>84</v>
      </c>
      <c r="AY135" s="14" t="s">
        <v>197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82</v>
      </c>
      <c r="BK135" s="219">
        <f t="shared" si="9"/>
        <v>0</v>
      </c>
      <c r="BL135" s="14" t="s">
        <v>101</v>
      </c>
      <c r="BM135" s="218" t="s">
        <v>1418</v>
      </c>
    </row>
    <row r="136" spans="1:65" s="2" customFormat="1" ht="21.75" customHeight="1">
      <c r="A136" s="31"/>
      <c r="B136" s="32"/>
      <c r="C136" s="206" t="s">
        <v>214</v>
      </c>
      <c r="D136" s="206" t="s">
        <v>199</v>
      </c>
      <c r="E136" s="207" t="s">
        <v>227</v>
      </c>
      <c r="F136" s="208" t="s">
        <v>228</v>
      </c>
      <c r="G136" s="209" t="s">
        <v>206</v>
      </c>
      <c r="H136" s="210">
        <v>665.31700000000001</v>
      </c>
      <c r="I136" s="211"/>
      <c r="J136" s="212">
        <f t="shared" si="0"/>
        <v>0</v>
      </c>
      <c r="K136" s="213"/>
      <c r="L136" s="36"/>
      <c r="M136" s="214" t="s">
        <v>1</v>
      </c>
      <c r="N136" s="215" t="s">
        <v>40</v>
      </c>
      <c r="O136" s="68"/>
      <c r="P136" s="216">
        <f t="shared" si="1"/>
        <v>0</v>
      </c>
      <c r="Q136" s="216">
        <v>0</v>
      </c>
      <c r="R136" s="216">
        <f t="shared" si="2"/>
        <v>0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101</v>
      </c>
      <c r="AT136" s="218" t="s">
        <v>199</v>
      </c>
      <c r="AU136" s="218" t="s">
        <v>84</v>
      </c>
      <c r="AY136" s="14" t="s">
        <v>197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82</v>
      </c>
      <c r="BK136" s="219">
        <f t="shared" si="9"/>
        <v>0</v>
      </c>
      <c r="BL136" s="14" t="s">
        <v>101</v>
      </c>
      <c r="BM136" s="218" t="s">
        <v>1419</v>
      </c>
    </row>
    <row r="137" spans="1:65" s="2" customFormat="1" ht="21.75" customHeight="1">
      <c r="A137" s="31"/>
      <c r="B137" s="32"/>
      <c r="C137" s="206" t="s">
        <v>218</v>
      </c>
      <c r="D137" s="206" t="s">
        <v>199</v>
      </c>
      <c r="E137" s="207" t="s">
        <v>231</v>
      </c>
      <c r="F137" s="208" t="s">
        <v>232</v>
      </c>
      <c r="G137" s="209" t="s">
        <v>206</v>
      </c>
      <c r="H137" s="210">
        <v>283.80700000000002</v>
      </c>
      <c r="I137" s="211"/>
      <c r="J137" s="212">
        <f t="shared" si="0"/>
        <v>0</v>
      </c>
      <c r="K137" s="213"/>
      <c r="L137" s="36"/>
      <c r="M137" s="214" t="s">
        <v>1</v>
      </c>
      <c r="N137" s="215" t="s">
        <v>40</v>
      </c>
      <c r="O137" s="68"/>
      <c r="P137" s="216">
        <f t="shared" si="1"/>
        <v>0</v>
      </c>
      <c r="Q137" s="216">
        <v>0</v>
      </c>
      <c r="R137" s="216">
        <f t="shared" si="2"/>
        <v>0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101</v>
      </c>
      <c r="AT137" s="218" t="s">
        <v>199</v>
      </c>
      <c r="AU137" s="218" t="s">
        <v>84</v>
      </c>
      <c r="AY137" s="14" t="s">
        <v>197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82</v>
      </c>
      <c r="BK137" s="219">
        <f t="shared" si="9"/>
        <v>0</v>
      </c>
      <c r="BL137" s="14" t="s">
        <v>101</v>
      </c>
      <c r="BM137" s="218" t="s">
        <v>1420</v>
      </c>
    </row>
    <row r="138" spans="1:65" s="2" customFormat="1" ht="16.5" customHeight="1">
      <c r="A138" s="31"/>
      <c r="B138" s="32"/>
      <c r="C138" s="206" t="s">
        <v>222</v>
      </c>
      <c r="D138" s="206" t="s">
        <v>199</v>
      </c>
      <c r="E138" s="207" t="s">
        <v>239</v>
      </c>
      <c r="F138" s="208" t="s">
        <v>240</v>
      </c>
      <c r="G138" s="209" t="s">
        <v>206</v>
      </c>
      <c r="H138" s="210">
        <v>381.51</v>
      </c>
      <c r="I138" s="211"/>
      <c r="J138" s="212">
        <f t="shared" si="0"/>
        <v>0</v>
      </c>
      <c r="K138" s="213"/>
      <c r="L138" s="36"/>
      <c r="M138" s="214" t="s">
        <v>1</v>
      </c>
      <c r="N138" s="215" t="s">
        <v>40</v>
      </c>
      <c r="O138" s="68"/>
      <c r="P138" s="216">
        <f t="shared" si="1"/>
        <v>0</v>
      </c>
      <c r="Q138" s="216">
        <v>0</v>
      </c>
      <c r="R138" s="216">
        <f t="shared" si="2"/>
        <v>0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101</v>
      </c>
      <c r="AT138" s="218" t="s">
        <v>199</v>
      </c>
      <c r="AU138" s="218" t="s">
        <v>84</v>
      </c>
      <c r="AY138" s="14" t="s">
        <v>197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82</v>
      </c>
      <c r="BK138" s="219">
        <f t="shared" si="9"/>
        <v>0</v>
      </c>
      <c r="BL138" s="14" t="s">
        <v>101</v>
      </c>
      <c r="BM138" s="218" t="s">
        <v>1421</v>
      </c>
    </row>
    <row r="139" spans="1:65" s="2" customFormat="1" ht="21.75" customHeight="1">
      <c r="A139" s="31"/>
      <c r="B139" s="32"/>
      <c r="C139" s="206" t="s">
        <v>226</v>
      </c>
      <c r="D139" s="206" t="s">
        <v>199</v>
      </c>
      <c r="E139" s="207" t="s">
        <v>1422</v>
      </c>
      <c r="F139" s="208" t="s">
        <v>1423</v>
      </c>
      <c r="G139" s="209" t="s">
        <v>206</v>
      </c>
      <c r="H139" s="210">
        <v>283.80700000000002</v>
      </c>
      <c r="I139" s="211"/>
      <c r="J139" s="212">
        <f t="shared" si="0"/>
        <v>0</v>
      </c>
      <c r="K139" s="213"/>
      <c r="L139" s="36"/>
      <c r="M139" s="214" t="s">
        <v>1</v>
      </c>
      <c r="N139" s="215" t="s">
        <v>40</v>
      </c>
      <c r="O139" s="68"/>
      <c r="P139" s="216">
        <f t="shared" si="1"/>
        <v>0</v>
      </c>
      <c r="Q139" s="216">
        <v>0</v>
      </c>
      <c r="R139" s="216">
        <f t="shared" si="2"/>
        <v>0</v>
      </c>
      <c r="S139" s="216">
        <v>0</v>
      </c>
      <c r="T139" s="217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101</v>
      </c>
      <c r="AT139" s="218" t="s">
        <v>199</v>
      </c>
      <c r="AU139" s="218" t="s">
        <v>84</v>
      </c>
      <c r="AY139" s="14" t="s">
        <v>197</v>
      </c>
      <c r="BE139" s="219">
        <f t="shared" si="4"/>
        <v>0</v>
      </c>
      <c r="BF139" s="219">
        <f t="shared" si="5"/>
        <v>0</v>
      </c>
      <c r="BG139" s="219">
        <f t="shared" si="6"/>
        <v>0</v>
      </c>
      <c r="BH139" s="219">
        <f t="shared" si="7"/>
        <v>0</v>
      </c>
      <c r="BI139" s="219">
        <f t="shared" si="8"/>
        <v>0</v>
      </c>
      <c r="BJ139" s="14" t="s">
        <v>82</v>
      </c>
      <c r="BK139" s="219">
        <f t="shared" si="9"/>
        <v>0</v>
      </c>
      <c r="BL139" s="14" t="s">
        <v>101</v>
      </c>
      <c r="BM139" s="218" t="s">
        <v>1424</v>
      </c>
    </row>
    <row r="140" spans="1:65" s="2" customFormat="1" ht="21.75" customHeight="1">
      <c r="A140" s="31"/>
      <c r="B140" s="32"/>
      <c r="C140" s="206" t="s">
        <v>230</v>
      </c>
      <c r="D140" s="206" t="s">
        <v>199</v>
      </c>
      <c r="E140" s="207" t="s">
        <v>247</v>
      </c>
      <c r="F140" s="208" t="s">
        <v>248</v>
      </c>
      <c r="G140" s="209" t="s">
        <v>249</v>
      </c>
      <c r="H140" s="210">
        <v>28.26</v>
      </c>
      <c r="I140" s="211"/>
      <c r="J140" s="212">
        <f t="shared" si="0"/>
        <v>0</v>
      </c>
      <c r="K140" s="213"/>
      <c r="L140" s="36"/>
      <c r="M140" s="214" t="s">
        <v>1</v>
      </c>
      <c r="N140" s="215" t="s">
        <v>40</v>
      </c>
      <c r="O140" s="68"/>
      <c r="P140" s="216">
        <f t="shared" si="1"/>
        <v>0</v>
      </c>
      <c r="Q140" s="216">
        <v>0</v>
      </c>
      <c r="R140" s="216">
        <f t="shared" si="2"/>
        <v>0</v>
      </c>
      <c r="S140" s="216">
        <v>0</v>
      </c>
      <c r="T140" s="217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101</v>
      </c>
      <c r="AT140" s="218" t="s">
        <v>199</v>
      </c>
      <c r="AU140" s="218" t="s">
        <v>84</v>
      </c>
      <c r="AY140" s="14" t="s">
        <v>197</v>
      </c>
      <c r="BE140" s="219">
        <f t="shared" si="4"/>
        <v>0</v>
      </c>
      <c r="BF140" s="219">
        <f t="shared" si="5"/>
        <v>0</v>
      </c>
      <c r="BG140" s="219">
        <f t="shared" si="6"/>
        <v>0</v>
      </c>
      <c r="BH140" s="219">
        <f t="shared" si="7"/>
        <v>0</v>
      </c>
      <c r="BI140" s="219">
        <f t="shared" si="8"/>
        <v>0</v>
      </c>
      <c r="BJ140" s="14" t="s">
        <v>82</v>
      </c>
      <c r="BK140" s="219">
        <f t="shared" si="9"/>
        <v>0</v>
      </c>
      <c r="BL140" s="14" t="s">
        <v>101</v>
      </c>
      <c r="BM140" s="218" t="s">
        <v>1425</v>
      </c>
    </row>
    <row r="141" spans="1:65" s="12" customFormat="1" ht="22.9" customHeight="1">
      <c r="B141" s="190"/>
      <c r="C141" s="191"/>
      <c r="D141" s="192" t="s">
        <v>74</v>
      </c>
      <c r="E141" s="204" t="s">
        <v>84</v>
      </c>
      <c r="F141" s="204" t="s">
        <v>251</v>
      </c>
      <c r="G141" s="191"/>
      <c r="H141" s="191"/>
      <c r="I141" s="194"/>
      <c r="J141" s="205">
        <f>BK141</f>
        <v>0</v>
      </c>
      <c r="K141" s="191"/>
      <c r="L141" s="196"/>
      <c r="M141" s="197"/>
      <c r="N141" s="198"/>
      <c r="O141" s="198"/>
      <c r="P141" s="199">
        <f>SUM(P142:P143)</f>
        <v>0</v>
      </c>
      <c r="Q141" s="198"/>
      <c r="R141" s="199">
        <f>SUM(R142:R143)</f>
        <v>5.2334003200000003</v>
      </c>
      <c r="S141" s="198"/>
      <c r="T141" s="200">
        <f>SUM(T142:T143)</f>
        <v>0</v>
      </c>
      <c r="AR141" s="201" t="s">
        <v>82</v>
      </c>
      <c r="AT141" s="202" t="s">
        <v>74</v>
      </c>
      <c r="AU141" s="202" t="s">
        <v>82</v>
      </c>
      <c r="AY141" s="201" t="s">
        <v>197</v>
      </c>
      <c r="BK141" s="203">
        <f>SUM(BK142:BK143)</f>
        <v>0</v>
      </c>
    </row>
    <row r="142" spans="1:65" s="2" customFormat="1" ht="33" customHeight="1">
      <c r="A142" s="31"/>
      <c r="B142" s="32"/>
      <c r="C142" s="206" t="s">
        <v>234</v>
      </c>
      <c r="D142" s="206" t="s">
        <v>199</v>
      </c>
      <c r="E142" s="207" t="s">
        <v>1426</v>
      </c>
      <c r="F142" s="208" t="s">
        <v>1427</v>
      </c>
      <c r="G142" s="209" t="s">
        <v>340</v>
      </c>
      <c r="H142" s="210">
        <v>18.212</v>
      </c>
      <c r="I142" s="211"/>
      <c r="J142" s="212">
        <f>ROUND(I142*H142,1)</f>
        <v>0</v>
      </c>
      <c r="K142" s="213"/>
      <c r="L142" s="36"/>
      <c r="M142" s="214" t="s">
        <v>1</v>
      </c>
      <c r="N142" s="215" t="s">
        <v>40</v>
      </c>
      <c r="O142" s="68"/>
      <c r="P142" s="216">
        <f>O142*H142</f>
        <v>0</v>
      </c>
      <c r="Q142" s="216">
        <v>0.28736</v>
      </c>
      <c r="R142" s="216">
        <f>Q142*H142</f>
        <v>5.2334003200000003</v>
      </c>
      <c r="S142" s="216">
        <v>0</v>
      </c>
      <c r="T142" s="217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101</v>
      </c>
      <c r="AT142" s="218" t="s">
        <v>199</v>
      </c>
      <c r="AU142" s="218" t="s">
        <v>84</v>
      </c>
      <c r="AY142" s="14" t="s">
        <v>197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4" t="s">
        <v>82</v>
      </c>
      <c r="BK142" s="219">
        <f>ROUND(I142*H142,1)</f>
        <v>0</v>
      </c>
      <c r="BL142" s="14" t="s">
        <v>101</v>
      </c>
      <c r="BM142" s="218" t="s">
        <v>1428</v>
      </c>
    </row>
    <row r="143" spans="1:65" s="2" customFormat="1" ht="16.5" customHeight="1">
      <c r="A143" s="31"/>
      <c r="B143" s="32"/>
      <c r="C143" s="206" t="s">
        <v>238</v>
      </c>
      <c r="D143" s="206" t="s">
        <v>199</v>
      </c>
      <c r="E143" s="207" t="s">
        <v>1429</v>
      </c>
      <c r="F143" s="208" t="s">
        <v>1430</v>
      </c>
      <c r="G143" s="209" t="s">
        <v>359</v>
      </c>
      <c r="H143" s="210">
        <v>1</v>
      </c>
      <c r="I143" s="211"/>
      <c r="J143" s="212">
        <f>ROUND(I143*H143,1)</f>
        <v>0</v>
      </c>
      <c r="K143" s="213"/>
      <c r="L143" s="36"/>
      <c r="M143" s="214" t="s">
        <v>1</v>
      </c>
      <c r="N143" s="215" t="s">
        <v>40</v>
      </c>
      <c r="O143" s="68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101</v>
      </c>
      <c r="AT143" s="218" t="s">
        <v>199</v>
      </c>
      <c r="AU143" s="218" t="s">
        <v>84</v>
      </c>
      <c r="AY143" s="14" t="s">
        <v>197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4" t="s">
        <v>82</v>
      </c>
      <c r="BK143" s="219">
        <f>ROUND(I143*H143,1)</f>
        <v>0</v>
      </c>
      <c r="BL143" s="14" t="s">
        <v>101</v>
      </c>
      <c r="BM143" s="218" t="s">
        <v>1431</v>
      </c>
    </row>
    <row r="144" spans="1:65" s="12" customFormat="1" ht="22.9" customHeight="1">
      <c r="B144" s="190"/>
      <c r="C144" s="191"/>
      <c r="D144" s="192" t="s">
        <v>74</v>
      </c>
      <c r="E144" s="204" t="s">
        <v>92</v>
      </c>
      <c r="F144" s="204" t="s">
        <v>272</v>
      </c>
      <c r="G144" s="191"/>
      <c r="H144" s="191"/>
      <c r="I144" s="194"/>
      <c r="J144" s="205">
        <f>BK144</f>
        <v>0</v>
      </c>
      <c r="K144" s="191"/>
      <c r="L144" s="196"/>
      <c r="M144" s="197"/>
      <c r="N144" s="198"/>
      <c r="O144" s="198"/>
      <c r="P144" s="199">
        <f>SUM(P145:P148)</f>
        <v>0</v>
      </c>
      <c r="Q144" s="198"/>
      <c r="R144" s="199">
        <f>SUM(R145:R148)</f>
        <v>54.170144840000006</v>
      </c>
      <c r="S144" s="198"/>
      <c r="T144" s="200">
        <f>SUM(T145:T148)</f>
        <v>0</v>
      </c>
      <c r="AR144" s="201" t="s">
        <v>82</v>
      </c>
      <c r="AT144" s="202" t="s">
        <v>74</v>
      </c>
      <c r="AU144" s="202" t="s">
        <v>82</v>
      </c>
      <c r="AY144" s="201" t="s">
        <v>197</v>
      </c>
      <c r="BK144" s="203">
        <f>SUM(BK145:BK148)</f>
        <v>0</v>
      </c>
    </row>
    <row r="145" spans="1:65" s="2" customFormat="1" ht="21.75" customHeight="1">
      <c r="A145" s="31"/>
      <c r="B145" s="32"/>
      <c r="C145" s="206" t="s">
        <v>242</v>
      </c>
      <c r="D145" s="206" t="s">
        <v>199</v>
      </c>
      <c r="E145" s="207" t="s">
        <v>1432</v>
      </c>
      <c r="F145" s="208" t="s">
        <v>1433</v>
      </c>
      <c r="G145" s="209" t="s">
        <v>206</v>
      </c>
      <c r="H145" s="210">
        <v>20.440000000000001</v>
      </c>
      <c r="I145" s="211"/>
      <c r="J145" s="212">
        <f>ROUND(I145*H145,1)</f>
        <v>0</v>
      </c>
      <c r="K145" s="213"/>
      <c r="L145" s="36"/>
      <c r="M145" s="214" t="s">
        <v>1</v>
      </c>
      <c r="N145" s="215" t="s">
        <v>40</v>
      </c>
      <c r="O145" s="68"/>
      <c r="P145" s="216">
        <f>O145*H145</f>
        <v>0</v>
      </c>
      <c r="Q145" s="216">
        <v>2.5143</v>
      </c>
      <c r="R145" s="216">
        <f>Q145*H145</f>
        <v>51.392292000000005</v>
      </c>
      <c r="S145" s="216">
        <v>0</v>
      </c>
      <c r="T145" s="217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101</v>
      </c>
      <c r="AT145" s="218" t="s">
        <v>199</v>
      </c>
      <c r="AU145" s="218" t="s">
        <v>84</v>
      </c>
      <c r="AY145" s="14" t="s">
        <v>197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4" t="s">
        <v>82</v>
      </c>
      <c r="BK145" s="219">
        <f>ROUND(I145*H145,1)</f>
        <v>0</v>
      </c>
      <c r="BL145" s="14" t="s">
        <v>101</v>
      </c>
      <c r="BM145" s="218" t="s">
        <v>1434</v>
      </c>
    </row>
    <row r="146" spans="1:65" s="2" customFormat="1" ht="33" customHeight="1">
      <c r="A146" s="31"/>
      <c r="B146" s="32"/>
      <c r="C146" s="206" t="s">
        <v>246</v>
      </c>
      <c r="D146" s="206" t="s">
        <v>199</v>
      </c>
      <c r="E146" s="207" t="s">
        <v>1435</v>
      </c>
      <c r="F146" s="208" t="s">
        <v>1436</v>
      </c>
      <c r="G146" s="209" t="s">
        <v>249</v>
      </c>
      <c r="H146" s="210">
        <v>144.47999999999999</v>
      </c>
      <c r="I146" s="211"/>
      <c r="J146" s="212">
        <f>ROUND(I146*H146,1)</f>
        <v>0</v>
      </c>
      <c r="K146" s="213"/>
      <c r="L146" s="36"/>
      <c r="M146" s="214" t="s">
        <v>1</v>
      </c>
      <c r="N146" s="215" t="s">
        <v>40</v>
      </c>
      <c r="O146" s="68"/>
      <c r="P146" s="216">
        <f>O146*H146</f>
        <v>0</v>
      </c>
      <c r="Q146" s="216">
        <v>3.5300000000000002E-3</v>
      </c>
      <c r="R146" s="216">
        <f>Q146*H146</f>
        <v>0.51001439999999998</v>
      </c>
      <c r="S146" s="216">
        <v>0</v>
      </c>
      <c r="T146" s="217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8" t="s">
        <v>101</v>
      </c>
      <c r="AT146" s="218" t="s">
        <v>199</v>
      </c>
      <c r="AU146" s="218" t="s">
        <v>84</v>
      </c>
      <c r="AY146" s="14" t="s">
        <v>197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4" t="s">
        <v>82</v>
      </c>
      <c r="BK146" s="219">
        <f>ROUND(I146*H146,1)</f>
        <v>0</v>
      </c>
      <c r="BL146" s="14" t="s">
        <v>101</v>
      </c>
      <c r="BM146" s="218" t="s">
        <v>1437</v>
      </c>
    </row>
    <row r="147" spans="1:65" s="2" customFormat="1" ht="33" customHeight="1">
      <c r="A147" s="31"/>
      <c r="B147" s="32"/>
      <c r="C147" s="206" t="s">
        <v>252</v>
      </c>
      <c r="D147" s="206" t="s">
        <v>199</v>
      </c>
      <c r="E147" s="207" t="s">
        <v>1438</v>
      </c>
      <c r="F147" s="208" t="s">
        <v>1439</v>
      </c>
      <c r="G147" s="209" t="s">
        <v>249</v>
      </c>
      <c r="H147" s="210">
        <v>144.47999999999999</v>
      </c>
      <c r="I147" s="211"/>
      <c r="J147" s="212">
        <f>ROUND(I147*H147,1)</f>
        <v>0</v>
      </c>
      <c r="K147" s="213"/>
      <c r="L147" s="36"/>
      <c r="M147" s="214" t="s">
        <v>1</v>
      </c>
      <c r="N147" s="215" t="s">
        <v>40</v>
      </c>
      <c r="O147" s="68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101</v>
      </c>
      <c r="AT147" s="218" t="s">
        <v>199</v>
      </c>
      <c r="AU147" s="218" t="s">
        <v>84</v>
      </c>
      <c r="AY147" s="14" t="s">
        <v>197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4" t="s">
        <v>82</v>
      </c>
      <c r="BK147" s="219">
        <f>ROUND(I147*H147,1)</f>
        <v>0</v>
      </c>
      <c r="BL147" s="14" t="s">
        <v>101</v>
      </c>
      <c r="BM147" s="218" t="s">
        <v>1440</v>
      </c>
    </row>
    <row r="148" spans="1:65" s="2" customFormat="1" ht="21.75" customHeight="1">
      <c r="A148" s="31"/>
      <c r="B148" s="32"/>
      <c r="C148" s="206" t="s">
        <v>8</v>
      </c>
      <c r="D148" s="206" t="s">
        <v>199</v>
      </c>
      <c r="E148" s="207" t="s">
        <v>1441</v>
      </c>
      <c r="F148" s="208" t="s">
        <v>331</v>
      </c>
      <c r="G148" s="209" t="s">
        <v>266</v>
      </c>
      <c r="H148" s="210">
        <v>2.044</v>
      </c>
      <c r="I148" s="211"/>
      <c r="J148" s="212">
        <f>ROUND(I148*H148,1)</f>
        <v>0</v>
      </c>
      <c r="K148" s="213"/>
      <c r="L148" s="36"/>
      <c r="M148" s="214" t="s">
        <v>1</v>
      </c>
      <c r="N148" s="215" t="s">
        <v>40</v>
      </c>
      <c r="O148" s="68"/>
      <c r="P148" s="216">
        <f>O148*H148</f>
        <v>0</v>
      </c>
      <c r="Q148" s="216">
        <v>1.10951</v>
      </c>
      <c r="R148" s="216">
        <f>Q148*H148</f>
        <v>2.2678384400000002</v>
      </c>
      <c r="S148" s="216">
        <v>0</v>
      </c>
      <c r="T148" s="217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101</v>
      </c>
      <c r="AT148" s="218" t="s">
        <v>199</v>
      </c>
      <c r="AU148" s="218" t="s">
        <v>84</v>
      </c>
      <c r="AY148" s="14" t="s">
        <v>197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4" t="s">
        <v>82</v>
      </c>
      <c r="BK148" s="219">
        <f>ROUND(I148*H148,1)</f>
        <v>0</v>
      </c>
      <c r="BL148" s="14" t="s">
        <v>101</v>
      </c>
      <c r="BM148" s="218" t="s">
        <v>1442</v>
      </c>
    </row>
    <row r="149" spans="1:65" s="12" customFormat="1" ht="22.9" customHeight="1">
      <c r="B149" s="190"/>
      <c r="C149" s="191"/>
      <c r="D149" s="192" t="s">
        <v>74</v>
      </c>
      <c r="E149" s="204" t="s">
        <v>218</v>
      </c>
      <c r="F149" s="204" t="s">
        <v>377</v>
      </c>
      <c r="G149" s="191"/>
      <c r="H149" s="191"/>
      <c r="I149" s="194"/>
      <c r="J149" s="205">
        <f>BK149</f>
        <v>0</v>
      </c>
      <c r="K149" s="191"/>
      <c r="L149" s="196"/>
      <c r="M149" s="197"/>
      <c r="N149" s="198"/>
      <c r="O149" s="198"/>
      <c r="P149" s="199">
        <f>SUM(P150:P153)</f>
        <v>0</v>
      </c>
      <c r="Q149" s="198"/>
      <c r="R149" s="199">
        <f>SUM(R150:R153)</f>
        <v>26.373535620000002</v>
      </c>
      <c r="S149" s="198"/>
      <c r="T149" s="200">
        <f>SUM(T150:T153)</f>
        <v>0</v>
      </c>
      <c r="AR149" s="201" t="s">
        <v>82</v>
      </c>
      <c r="AT149" s="202" t="s">
        <v>74</v>
      </c>
      <c r="AU149" s="202" t="s">
        <v>82</v>
      </c>
      <c r="AY149" s="201" t="s">
        <v>197</v>
      </c>
      <c r="BK149" s="203">
        <f>SUM(BK150:BK153)</f>
        <v>0</v>
      </c>
    </row>
    <row r="150" spans="1:65" s="2" customFormat="1" ht="21.75" customHeight="1">
      <c r="A150" s="31"/>
      <c r="B150" s="32"/>
      <c r="C150" s="206" t="s">
        <v>259</v>
      </c>
      <c r="D150" s="206" t="s">
        <v>199</v>
      </c>
      <c r="E150" s="207" t="s">
        <v>379</v>
      </c>
      <c r="F150" s="208" t="s">
        <v>380</v>
      </c>
      <c r="G150" s="209" t="s">
        <v>206</v>
      </c>
      <c r="H150" s="210">
        <v>2.2050000000000001</v>
      </c>
      <c r="I150" s="211"/>
      <c r="J150" s="212">
        <f>ROUND(I150*H150,1)</f>
        <v>0</v>
      </c>
      <c r="K150" s="213"/>
      <c r="L150" s="36"/>
      <c r="M150" s="214" t="s">
        <v>1</v>
      </c>
      <c r="N150" s="215" t="s">
        <v>40</v>
      </c>
      <c r="O150" s="68"/>
      <c r="P150" s="216">
        <f>O150*H150</f>
        <v>0</v>
      </c>
      <c r="Q150" s="216">
        <v>2.2563399999999998</v>
      </c>
      <c r="R150" s="216">
        <f>Q150*H150</f>
        <v>4.9752296999999999</v>
      </c>
      <c r="S150" s="216">
        <v>0</v>
      </c>
      <c r="T150" s="217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101</v>
      </c>
      <c r="AT150" s="218" t="s">
        <v>199</v>
      </c>
      <c r="AU150" s="218" t="s">
        <v>84</v>
      </c>
      <c r="AY150" s="14" t="s">
        <v>197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4" t="s">
        <v>82</v>
      </c>
      <c r="BK150" s="219">
        <f>ROUND(I150*H150,1)</f>
        <v>0</v>
      </c>
      <c r="BL150" s="14" t="s">
        <v>101</v>
      </c>
      <c r="BM150" s="218" t="s">
        <v>1443</v>
      </c>
    </row>
    <row r="151" spans="1:65" s="2" customFormat="1" ht="16.5" customHeight="1">
      <c r="A151" s="31"/>
      <c r="B151" s="32"/>
      <c r="C151" s="206" t="s">
        <v>263</v>
      </c>
      <c r="D151" s="206" t="s">
        <v>199</v>
      </c>
      <c r="E151" s="207" t="s">
        <v>1444</v>
      </c>
      <c r="F151" s="208" t="s">
        <v>1445</v>
      </c>
      <c r="G151" s="209" t="s">
        <v>249</v>
      </c>
      <c r="H151" s="210">
        <v>2.496</v>
      </c>
      <c r="I151" s="211"/>
      <c r="J151" s="212">
        <f>ROUND(I151*H151,1)</f>
        <v>0</v>
      </c>
      <c r="K151" s="213"/>
      <c r="L151" s="36"/>
      <c r="M151" s="214" t="s">
        <v>1</v>
      </c>
      <c r="N151" s="215" t="s">
        <v>40</v>
      </c>
      <c r="O151" s="68"/>
      <c r="P151" s="216">
        <f>O151*H151</f>
        <v>0</v>
      </c>
      <c r="Q151" s="216">
        <v>1.3520000000000001E-2</v>
      </c>
      <c r="R151" s="216">
        <f>Q151*H151</f>
        <v>3.3745919999999999E-2</v>
      </c>
      <c r="S151" s="216">
        <v>0</v>
      </c>
      <c r="T151" s="217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101</v>
      </c>
      <c r="AT151" s="218" t="s">
        <v>199</v>
      </c>
      <c r="AU151" s="218" t="s">
        <v>84</v>
      </c>
      <c r="AY151" s="14" t="s">
        <v>197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4" t="s">
        <v>82</v>
      </c>
      <c r="BK151" s="219">
        <f>ROUND(I151*H151,1)</f>
        <v>0</v>
      </c>
      <c r="BL151" s="14" t="s">
        <v>101</v>
      </c>
      <c r="BM151" s="218" t="s">
        <v>1446</v>
      </c>
    </row>
    <row r="152" spans="1:65" s="2" customFormat="1" ht="16.5" customHeight="1">
      <c r="A152" s="31"/>
      <c r="B152" s="32"/>
      <c r="C152" s="206" t="s">
        <v>268</v>
      </c>
      <c r="D152" s="206" t="s">
        <v>199</v>
      </c>
      <c r="E152" s="207" t="s">
        <v>1447</v>
      </c>
      <c r="F152" s="208" t="s">
        <v>1448</v>
      </c>
      <c r="G152" s="209" t="s">
        <v>249</v>
      </c>
      <c r="H152" s="210">
        <v>2.496</v>
      </c>
      <c r="I152" s="211"/>
      <c r="J152" s="212">
        <f>ROUND(I152*H152,1)</f>
        <v>0</v>
      </c>
      <c r="K152" s="213"/>
      <c r="L152" s="36"/>
      <c r="M152" s="214" t="s">
        <v>1</v>
      </c>
      <c r="N152" s="215" t="s">
        <v>40</v>
      </c>
      <c r="O152" s="68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101</v>
      </c>
      <c r="AT152" s="218" t="s">
        <v>199</v>
      </c>
      <c r="AU152" s="218" t="s">
        <v>84</v>
      </c>
      <c r="AY152" s="14" t="s">
        <v>197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4" t="s">
        <v>82</v>
      </c>
      <c r="BK152" s="219">
        <f>ROUND(I152*H152,1)</f>
        <v>0</v>
      </c>
      <c r="BL152" s="14" t="s">
        <v>101</v>
      </c>
      <c r="BM152" s="218" t="s">
        <v>1449</v>
      </c>
    </row>
    <row r="153" spans="1:65" s="2" customFormat="1" ht="21.75" customHeight="1">
      <c r="A153" s="31"/>
      <c r="B153" s="32"/>
      <c r="C153" s="206" t="s">
        <v>273</v>
      </c>
      <c r="D153" s="206" t="s">
        <v>199</v>
      </c>
      <c r="E153" s="207" t="s">
        <v>1450</v>
      </c>
      <c r="F153" s="208" t="s">
        <v>1451</v>
      </c>
      <c r="G153" s="209" t="s">
        <v>206</v>
      </c>
      <c r="H153" s="210">
        <v>9.891</v>
      </c>
      <c r="I153" s="211"/>
      <c r="J153" s="212">
        <f>ROUND(I153*H153,1)</f>
        <v>0</v>
      </c>
      <c r="K153" s="213"/>
      <c r="L153" s="36"/>
      <c r="M153" s="214" t="s">
        <v>1</v>
      </c>
      <c r="N153" s="215" t="s">
        <v>40</v>
      </c>
      <c r="O153" s="68"/>
      <c r="P153" s="216">
        <f>O153*H153</f>
        <v>0</v>
      </c>
      <c r="Q153" s="216">
        <v>2.16</v>
      </c>
      <c r="R153" s="216">
        <f>Q153*H153</f>
        <v>21.364560000000001</v>
      </c>
      <c r="S153" s="216">
        <v>0</v>
      </c>
      <c r="T153" s="217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101</v>
      </c>
      <c r="AT153" s="218" t="s">
        <v>199</v>
      </c>
      <c r="AU153" s="218" t="s">
        <v>84</v>
      </c>
      <c r="AY153" s="14" t="s">
        <v>197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4" t="s">
        <v>82</v>
      </c>
      <c r="BK153" s="219">
        <f>ROUND(I153*H153,1)</f>
        <v>0</v>
      </c>
      <c r="BL153" s="14" t="s">
        <v>101</v>
      </c>
      <c r="BM153" s="218" t="s">
        <v>1452</v>
      </c>
    </row>
    <row r="154" spans="1:65" s="12" customFormat="1" ht="22.9" customHeight="1">
      <c r="B154" s="190"/>
      <c r="C154" s="191"/>
      <c r="D154" s="192" t="s">
        <v>74</v>
      </c>
      <c r="E154" s="204" t="s">
        <v>230</v>
      </c>
      <c r="F154" s="204" t="s">
        <v>431</v>
      </c>
      <c r="G154" s="191"/>
      <c r="H154" s="191"/>
      <c r="I154" s="194"/>
      <c r="J154" s="205">
        <f>BK154</f>
        <v>0</v>
      </c>
      <c r="K154" s="191"/>
      <c r="L154" s="196"/>
      <c r="M154" s="197"/>
      <c r="N154" s="198"/>
      <c r="O154" s="198"/>
      <c r="P154" s="199">
        <f>SUM(P155:P156)</f>
        <v>0</v>
      </c>
      <c r="Q154" s="198"/>
      <c r="R154" s="199">
        <f>SUM(R155:R156)</f>
        <v>0.23895</v>
      </c>
      <c r="S154" s="198"/>
      <c r="T154" s="200">
        <f>SUM(T155:T156)</f>
        <v>0</v>
      </c>
      <c r="AR154" s="201" t="s">
        <v>82</v>
      </c>
      <c r="AT154" s="202" t="s">
        <v>74</v>
      </c>
      <c r="AU154" s="202" t="s">
        <v>82</v>
      </c>
      <c r="AY154" s="201" t="s">
        <v>197</v>
      </c>
      <c r="BK154" s="203">
        <f>SUM(BK155:BK156)</f>
        <v>0</v>
      </c>
    </row>
    <row r="155" spans="1:65" s="2" customFormat="1" ht="16.5" customHeight="1">
      <c r="A155" s="31"/>
      <c r="B155" s="32"/>
      <c r="C155" s="206" t="s">
        <v>277</v>
      </c>
      <c r="D155" s="206" t="s">
        <v>199</v>
      </c>
      <c r="E155" s="207" t="s">
        <v>1453</v>
      </c>
      <c r="F155" s="208" t="s">
        <v>1454</v>
      </c>
      <c r="G155" s="209" t="s">
        <v>340</v>
      </c>
      <c r="H155" s="210">
        <v>13.502000000000001</v>
      </c>
      <c r="I155" s="211"/>
      <c r="J155" s="212">
        <f>ROUND(I155*H155,1)</f>
        <v>0</v>
      </c>
      <c r="K155" s="213"/>
      <c r="L155" s="36"/>
      <c r="M155" s="214" t="s">
        <v>1</v>
      </c>
      <c r="N155" s="215" t="s">
        <v>40</v>
      </c>
      <c r="O155" s="68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8" t="s">
        <v>101</v>
      </c>
      <c r="AT155" s="218" t="s">
        <v>199</v>
      </c>
      <c r="AU155" s="218" t="s">
        <v>84</v>
      </c>
      <c r="AY155" s="14" t="s">
        <v>197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4" t="s">
        <v>82</v>
      </c>
      <c r="BK155" s="219">
        <f>ROUND(I155*H155,1)</f>
        <v>0</v>
      </c>
      <c r="BL155" s="14" t="s">
        <v>101</v>
      </c>
      <c r="BM155" s="218" t="s">
        <v>1455</v>
      </c>
    </row>
    <row r="156" spans="1:65" s="2" customFormat="1" ht="21.75" customHeight="1">
      <c r="A156" s="31"/>
      <c r="B156" s="32"/>
      <c r="C156" s="206" t="s">
        <v>7</v>
      </c>
      <c r="D156" s="206" t="s">
        <v>199</v>
      </c>
      <c r="E156" s="207" t="s">
        <v>1456</v>
      </c>
      <c r="F156" s="208" t="s">
        <v>1457</v>
      </c>
      <c r="G156" s="209" t="s">
        <v>340</v>
      </c>
      <c r="H156" s="210">
        <v>27</v>
      </c>
      <c r="I156" s="211"/>
      <c r="J156" s="212">
        <f>ROUND(I156*H156,1)</f>
        <v>0</v>
      </c>
      <c r="K156" s="213"/>
      <c r="L156" s="36"/>
      <c r="M156" s="214" t="s">
        <v>1</v>
      </c>
      <c r="N156" s="215" t="s">
        <v>40</v>
      </c>
      <c r="O156" s="68"/>
      <c r="P156" s="216">
        <f>O156*H156</f>
        <v>0</v>
      </c>
      <c r="Q156" s="216">
        <v>8.8500000000000002E-3</v>
      </c>
      <c r="R156" s="216">
        <f>Q156*H156</f>
        <v>0.23895</v>
      </c>
      <c r="S156" s="216">
        <v>0</v>
      </c>
      <c r="T156" s="217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8" t="s">
        <v>101</v>
      </c>
      <c r="AT156" s="218" t="s">
        <v>199</v>
      </c>
      <c r="AU156" s="218" t="s">
        <v>84</v>
      </c>
      <c r="AY156" s="14" t="s">
        <v>197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4" t="s">
        <v>82</v>
      </c>
      <c r="BK156" s="219">
        <f>ROUND(I156*H156,1)</f>
        <v>0</v>
      </c>
      <c r="BL156" s="14" t="s">
        <v>101</v>
      </c>
      <c r="BM156" s="218" t="s">
        <v>1458</v>
      </c>
    </row>
    <row r="157" spans="1:65" s="12" customFormat="1" ht="22.9" customHeight="1">
      <c r="B157" s="190"/>
      <c r="C157" s="191"/>
      <c r="D157" s="192" t="s">
        <v>74</v>
      </c>
      <c r="E157" s="204" t="s">
        <v>1102</v>
      </c>
      <c r="F157" s="204" t="s">
        <v>1103</v>
      </c>
      <c r="G157" s="191"/>
      <c r="H157" s="191"/>
      <c r="I157" s="194"/>
      <c r="J157" s="205">
        <f>BK157</f>
        <v>0</v>
      </c>
      <c r="K157" s="191"/>
      <c r="L157" s="196"/>
      <c r="M157" s="197"/>
      <c r="N157" s="198"/>
      <c r="O157" s="198"/>
      <c r="P157" s="199">
        <f>P158</f>
        <v>0</v>
      </c>
      <c r="Q157" s="198"/>
      <c r="R157" s="199">
        <f>R158</f>
        <v>0</v>
      </c>
      <c r="S157" s="198"/>
      <c r="T157" s="200">
        <f>T158</f>
        <v>0</v>
      </c>
      <c r="AR157" s="201" t="s">
        <v>82</v>
      </c>
      <c r="AT157" s="202" t="s">
        <v>74</v>
      </c>
      <c r="AU157" s="202" t="s">
        <v>82</v>
      </c>
      <c r="AY157" s="201" t="s">
        <v>197</v>
      </c>
      <c r="BK157" s="203">
        <f>BK158</f>
        <v>0</v>
      </c>
    </row>
    <row r="158" spans="1:65" s="2" customFormat="1" ht="21.75" customHeight="1">
      <c r="A158" s="31"/>
      <c r="B158" s="32"/>
      <c r="C158" s="206" t="s">
        <v>284</v>
      </c>
      <c r="D158" s="206" t="s">
        <v>199</v>
      </c>
      <c r="E158" s="207" t="s">
        <v>1459</v>
      </c>
      <c r="F158" s="208" t="s">
        <v>1460</v>
      </c>
      <c r="G158" s="209" t="s">
        <v>266</v>
      </c>
      <c r="H158" s="210">
        <v>86.063000000000002</v>
      </c>
      <c r="I158" s="211"/>
      <c r="J158" s="212">
        <f>ROUND(I158*H158,1)</f>
        <v>0</v>
      </c>
      <c r="K158" s="213"/>
      <c r="L158" s="36"/>
      <c r="M158" s="214" t="s">
        <v>1</v>
      </c>
      <c r="N158" s="215" t="s">
        <v>40</v>
      </c>
      <c r="O158" s="68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8" t="s">
        <v>101</v>
      </c>
      <c r="AT158" s="218" t="s">
        <v>199</v>
      </c>
      <c r="AU158" s="218" t="s">
        <v>84</v>
      </c>
      <c r="AY158" s="14" t="s">
        <v>197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4" t="s">
        <v>82</v>
      </c>
      <c r="BK158" s="219">
        <f>ROUND(I158*H158,1)</f>
        <v>0</v>
      </c>
      <c r="BL158" s="14" t="s">
        <v>101</v>
      </c>
      <c r="BM158" s="218" t="s">
        <v>1461</v>
      </c>
    </row>
    <row r="159" spans="1:65" s="12" customFormat="1" ht="25.9" customHeight="1">
      <c r="B159" s="190"/>
      <c r="C159" s="191"/>
      <c r="D159" s="192" t="s">
        <v>74</v>
      </c>
      <c r="E159" s="193" t="s">
        <v>457</v>
      </c>
      <c r="F159" s="193" t="s">
        <v>552</v>
      </c>
      <c r="G159" s="191"/>
      <c r="H159" s="191"/>
      <c r="I159" s="194"/>
      <c r="J159" s="195">
        <f>BK159</f>
        <v>0</v>
      </c>
      <c r="K159" s="191"/>
      <c r="L159" s="196"/>
      <c r="M159" s="197"/>
      <c r="N159" s="198"/>
      <c r="O159" s="198"/>
      <c r="P159" s="199">
        <f>P160</f>
        <v>0</v>
      </c>
      <c r="Q159" s="198"/>
      <c r="R159" s="199">
        <f>R160</f>
        <v>4.7250599999999997E-2</v>
      </c>
      <c r="S159" s="198"/>
      <c r="T159" s="200">
        <f>T160</f>
        <v>0</v>
      </c>
      <c r="AR159" s="201" t="s">
        <v>84</v>
      </c>
      <c r="AT159" s="202" t="s">
        <v>74</v>
      </c>
      <c r="AU159" s="202" t="s">
        <v>75</v>
      </c>
      <c r="AY159" s="201" t="s">
        <v>197</v>
      </c>
      <c r="BK159" s="203">
        <f>BK160</f>
        <v>0</v>
      </c>
    </row>
    <row r="160" spans="1:65" s="12" customFormat="1" ht="22.9" customHeight="1">
      <c r="B160" s="190"/>
      <c r="C160" s="191"/>
      <c r="D160" s="192" t="s">
        <v>74</v>
      </c>
      <c r="E160" s="204" t="s">
        <v>511</v>
      </c>
      <c r="F160" s="204" t="s">
        <v>512</v>
      </c>
      <c r="G160" s="191"/>
      <c r="H160" s="191"/>
      <c r="I160" s="194"/>
      <c r="J160" s="205">
        <f>BK160</f>
        <v>0</v>
      </c>
      <c r="K160" s="191"/>
      <c r="L160" s="196"/>
      <c r="M160" s="197"/>
      <c r="N160" s="198"/>
      <c r="O160" s="198"/>
      <c r="P160" s="199">
        <f>P161</f>
        <v>0</v>
      </c>
      <c r="Q160" s="198"/>
      <c r="R160" s="199">
        <f>R161</f>
        <v>4.7250599999999997E-2</v>
      </c>
      <c r="S160" s="198"/>
      <c r="T160" s="200">
        <f>T161</f>
        <v>0</v>
      </c>
      <c r="AR160" s="201" t="s">
        <v>84</v>
      </c>
      <c r="AT160" s="202" t="s">
        <v>74</v>
      </c>
      <c r="AU160" s="202" t="s">
        <v>82</v>
      </c>
      <c r="AY160" s="201" t="s">
        <v>197</v>
      </c>
      <c r="BK160" s="203">
        <f>BK161</f>
        <v>0</v>
      </c>
    </row>
    <row r="161" spans="1:65" s="2" customFormat="1" ht="16.5" customHeight="1">
      <c r="A161" s="31"/>
      <c r="B161" s="32"/>
      <c r="C161" s="206" t="s">
        <v>288</v>
      </c>
      <c r="D161" s="206" t="s">
        <v>199</v>
      </c>
      <c r="E161" s="207" t="s">
        <v>1462</v>
      </c>
      <c r="F161" s="208" t="s">
        <v>1463</v>
      </c>
      <c r="G161" s="209" t="s">
        <v>249</v>
      </c>
      <c r="H161" s="210">
        <v>78.751000000000005</v>
      </c>
      <c r="I161" s="211"/>
      <c r="J161" s="212">
        <f>ROUND(I161*H161,1)</f>
        <v>0</v>
      </c>
      <c r="K161" s="213"/>
      <c r="L161" s="36"/>
      <c r="M161" s="231" t="s">
        <v>1</v>
      </c>
      <c r="N161" s="232" t="s">
        <v>40</v>
      </c>
      <c r="O161" s="233"/>
      <c r="P161" s="234">
        <f>O161*H161</f>
        <v>0</v>
      </c>
      <c r="Q161" s="234">
        <v>5.9999999999999995E-4</v>
      </c>
      <c r="R161" s="234">
        <f>Q161*H161</f>
        <v>4.7250599999999997E-2</v>
      </c>
      <c r="S161" s="234">
        <v>0</v>
      </c>
      <c r="T161" s="235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8" t="s">
        <v>259</v>
      </c>
      <c r="AT161" s="218" t="s">
        <v>199</v>
      </c>
      <c r="AU161" s="218" t="s">
        <v>84</v>
      </c>
      <c r="AY161" s="14" t="s">
        <v>197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4" t="s">
        <v>82</v>
      </c>
      <c r="BK161" s="219">
        <f>ROUND(I161*H161,1)</f>
        <v>0</v>
      </c>
      <c r="BL161" s="14" t="s">
        <v>259</v>
      </c>
      <c r="BM161" s="218" t="s">
        <v>1464</v>
      </c>
    </row>
    <row r="162" spans="1:65" s="2" customFormat="1" ht="6.95" customHeight="1">
      <c r="A162" s="31"/>
      <c r="B162" s="51"/>
      <c r="C162" s="52"/>
      <c r="D162" s="52"/>
      <c r="E162" s="52"/>
      <c r="F162" s="52"/>
      <c r="G162" s="52"/>
      <c r="H162" s="52"/>
      <c r="I162" s="155"/>
      <c r="J162" s="52"/>
      <c r="K162" s="52"/>
      <c r="L162" s="36"/>
      <c r="M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</row>
  </sheetData>
  <sheetProtection algorithmName="SHA-512" hashValue="s7DwbBFYTYN07Va1OGeh1uPg2AldTXj83rLcyNWEvoBhTb/aN6Wa7GwTTzVamTYmTCa7arvOSolp9lWU2bSW5w==" saltValue="WJN+/k+A9m3ZiEIHdkL+14dCzQEtK9z1IdJi10ltlr8u+rKbD1WvVDcEMWfcBUbGGDhfKrvXOHYjvarFE71BCg==" spinCount="100000" sheet="1" objects="1" scenarios="1" formatColumns="0" formatRows="0" autoFilter="0"/>
  <autoFilter ref="C128:K161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152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1:46" s="1" customFormat="1" ht="24.95" customHeight="1">
      <c r="B4" s="17"/>
      <c r="D4" s="116" t="s">
        <v>156</v>
      </c>
      <c r="I4" s="112"/>
      <c r="L4" s="17"/>
      <c r="M4" s="117" t="s">
        <v>10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16</v>
      </c>
      <c r="I6" s="112"/>
      <c r="L6" s="17"/>
    </row>
    <row r="7" spans="1:46" s="1" customFormat="1" ht="16.5" customHeight="1">
      <c r="B7" s="17"/>
      <c r="E7" s="292" t="str">
        <f>'Rekapitulace stavby'!K6</f>
        <v>Novostavba produkční stáje s dojírnou - 1. etapa - stáj</v>
      </c>
      <c r="F7" s="293"/>
      <c r="G7" s="293"/>
      <c r="H7" s="293"/>
      <c r="I7" s="112"/>
      <c r="L7" s="17"/>
    </row>
    <row r="8" spans="1:46" s="1" customFormat="1" ht="12" customHeight="1">
      <c r="B8" s="17"/>
      <c r="D8" s="118" t="s">
        <v>157</v>
      </c>
      <c r="I8" s="112"/>
      <c r="L8" s="17"/>
    </row>
    <row r="9" spans="1:46" s="2" customFormat="1" ht="16.5" customHeight="1">
      <c r="A9" s="31"/>
      <c r="B9" s="36"/>
      <c r="C9" s="31"/>
      <c r="D9" s="31"/>
      <c r="E9" s="292" t="s">
        <v>1409</v>
      </c>
      <c r="F9" s="295"/>
      <c r="G9" s="295"/>
      <c r="H9" s="295"/>
      <c r="I9" s="120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18" t="s">
        <v>159</v>
      </c>
      <c r="E10" s="31"/>
      <c r="F10" s="31"/>
      <c r="G10" s="31"/>
      <c r="H10" s="31"/>
      <c r="I10" s="120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296" t="s">
        <v>1465</v>
      </c>
      <c r="F11" s="295"/>
      <c r="G11" s="295"/>
      <c r="H11" s="295"/>
      <c r="I11" s="120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>
      <c r="A12" s="31"/>
      <c r="B12" s="36"/>
      <c r="C12" s="31"/>
      <c r="D12" s="31"/>
      <c r="E12" s="31"/>
      <c r="F12" s="31"/>
      <c r="G12" s="31"/>
      <c r="H12" s="31"/>
      <c r="I12" s="120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18" t="s">
        <v>18</v>
      </c>
      <c r="E13" s="31"/>
      <c r="F13" s="106" t="s">
        <v>1</v>
      </c>
      <c r="G13" s="31"/>
      <c r="H13" s="31"/>
      <c r="I13" s="121" t="s">
        <v>19</v>
      </c>
      <c r="J13" s="106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8" t="s">
        <v>20</v>
      </c>
      <c r="E14" s="31"/>
      <c r="F14" s="106" t="s">
        <v>21</v>
      </c>
      <c r="G14" s="31"/>
      <c r="H14" s="31"/>
      <c r="I14" s="121" t="s">
        <v>22</v>
      </c>
      <c r="J14" s="122">
        <f>'Rekapitulace stavby'!AN8</f>
        <v>43949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20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23</v>
      </c>
      <c r="E16" s="31"/>
      <c r="F16" s="31"/>
      <c r="G16" s="31"/>
      <c r="H16" s="31"/>
      <c r="I16" s="121" t="s">
        <v>24</v>
      </c>
      <c r="J16" s="106" t="s">
        <v>25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6" t="s">
        <v>26</v>
      </c>
      <c r="F17" s="31"/>
      <c r="G17" s="31"/>
      <c r="H17" s="31"/>
      <c r="I17" s="121" t="s">
        <v>27</v>
      </c>
      <c r="J17" s="106" t="s">
        <v>28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20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29</v>
      </c>
      <c r="E19" s="31"/>
      <c r="F19" s="31"/>
      <c r="G19" s="31"/>
      <c r="H19" s="31"/>
      <c r="I19" s="121" t="s">
        <v>24</v>
      </c>
      <c r="J19" s="27" t="str">
        <f>'Rekapitulace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97" t="str">
        <f>'Rekapitulace stavby'!E14</f>
        <v>Vyplň údaj</v>
      </c>
      <c r="F20" s="298"/>
      <c r="G20" s="298"/>
      <c r="H20" s="298"/>
      <c r="I20" s="121" t="s">
        <v>27</v>
      </c>
      <c r="J20" s="27" t="str">
        <f>'Rekapitulace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20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31</v>
      </c>
      <c r="E22" s="31"/>
      <c r="F22" s="31"/>
      <c r="G22" s="31"/>
      <c r="H22" s="31"/>
      <c r="I22" s="121" t="s">
        <v>24</v>
      </c>
      <c r="J22" s="106" t="str">
        <f>IF('Rekapitulace stavby'!AN16="","",'Rekapitulace stavby'!AN16)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6" t="str">
        <f>IF('Rekapitulace stavby'!E17="","",'Rekapitulace stavby'!E17)</f>
        <v xml:space="preserve"> </v>
      </c>
      <c r="F23" s="31"/>
      <c r="G23" s="31"/>
      <c r="H23" s="31"/>
      <c r="I23" s="121" t="s">
        <v>27</v>
      </c>
      <c r="J23" s="106" t="str">
        <f>IF('Rekapitulace stavby'!AN17="","",'Rekapitulace stavby'!AN17)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20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32</v>
      </c>
      <c r="E25" s="31"/>
      <c r="F25" s="31"/>
      <c r="G25" s="31"/>
      <c r="H25" s="31"/>
      <c r="I25" s="121" t="s">
        <v>24</v>
      </c>
      <c r="J25" s="106" t="str">
        <f>IF('Rekapitulace stavby'!AN19="","",'Rekapitulace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6" t="str">
        <f>IF('Rekapitulace stavby'!E20="","",'Rekapitulace stavby'!E20)</f>
        <v xml:space="preserve"> </v>
      </c>
      <c r="F26" s="31"/>
      <c r="G26" s="31"/>
      <c r="H26" s="31"/>
      <c r="I26" s="121" t="s">
        <v>27</v>
      </c>
      <c r="J26" s="106" t="str">
        <f>IF('Rekapitulace stavby'!AN20="","",'Rekapitulace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20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34</v>
      </c>
      <c r="E28" s="31"/>
      <c r="F28" s="31"/>
      <c r="G28" s="31"/>
      <c r="H28" s="31"/>
      <c r="I28" s="120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3"/>
      <c r="B29" s="124"/>
      <c r="C29" s="123"/>
      <c r="D29" s="123"/>
      <c r="E29" s="291" t="s">
        <v>1</v>
      </c>
      <c r="F29" s="291"/>
      <c r="G29" s="291"/>
      <c r="H29" s="291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20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7"/>
      <c r="E31" s="127"/>
      <c r="F31" s="127"/>
      <c r="G31" s="127"/>
      <c r="H31" s="127"/>
      <c r="I31" s="128"/>
      <c r="J31" s="127"/>
      <c r="K31" s="127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9" t="s">
        <v>35</v>
      </c>
      <c r="E32" s="31"/>
      <c r="F32" s="31"/>
      <c r="G32" s="31"/>
      <c r="H32" s="31"/>
      <c r="I32" s="120"/>
      <c r="J32" s="130">
        <f>ROUND(J129, 1)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7"/>
      <c r="E33" s="127"/>
      <c r="F33" s="127"/>
      <c r="G33" s="127"/>
      <c r="H33" s="127"/>
      <c r="I33" s="128"/>
      <c r="J33" s="127"/>
      <c r="K33" s="127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1" t="s">
        <v>37</v>
      </c>
      <c r="G34" s="31"/>
      <c r="H34" s="31"/>
      <c r="I34" s="132" t="s">
        <v>36</v>
      </c>
      <c r="J34" s="131" t="s">
        <v>38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19" t="s">
        <v>39</v>
      </c>
      <c r="E35" s="118" t="s">
        <v>40</v>
      </c>
      <c r="F35" s="133">
        <f>ROUND((SUM(BE129:BE161)),  1)</f>
        <v>0</v>
      </c>
      <c r="G35" s="31"/>
      <c r="H35" s="31"/>
      <c r="I35" s="134">
        <v>0.21</v>
      </c>
      <c r="J35" s="133">
        <f>ROUND(((SUM(BE129:BE161))*I35),  1)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41</v>
      </c>
      <c r="F36" s="133">
        <f>ROUND((SUM(BF129:BF161)),  1)</f>
        <v>0</v>
      </c>
      <c r="G36" s="31"/>
      <c r="H36" s="31"/>
      <c r="I36" s="134">
        <v>0.15</v>
      </c>
      <c r="J36" s="133">
        <f>ROUND(((SUM(BF129:BF161))*I36),  1)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42</v>
      </c>
      <c r="F37" s="133">
        <f>ROUND((SUM(BG129:BG161)),  1)</f>
        <v>0</v>
      </c>
      <c r="G37" s="31"/>
      <c r="H37" s="31"/>
      <c r="I37" s="134">
        <v>0.21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8" t="s">
        <v>43</v>
      </c>
      <c r="F38" s="133">
        <f>ROUND((SUM(BH129:BH161)),  1)</f>
        <v>0</v>
      </c>
      <c r="G38" s="31"/>
      <c r="H38" s="31"/>
      <c r="I38" s="134">
        <v>0.15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44</v>
      </c>
      <c r="F39" s="133">
        <f>ROUND((SUM(BI129:BI161)),  1)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20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45</v>
      </c>
      <c r="E41" s="137"/>
      <c r="F41" s="137"/>
      <c r="G41" s="138" t="s">
        <v>46</v>
      </c>
      <c r="H41" s="139" t="s">
        <v>47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20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7"/>
      <c r="I43" s="112"/>
      <c r="L43" s="17"/>
    </row>
    <row r="44" spans="1:31" s="1" customFormat="1" ht="14.45" customHeight="1">
      <c r="B44" s="17"/>
      <c r="I44" s="112"/>
      <c r="L44" s="17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hidden="1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hidden="1" customHeight="1">
      <c r="A82" s="31"/>
      <c r="B82" s="32"/>
      <c r="C82" s="20" t="s">
        <v>163</v>
      </c>
      <c r="D82" s="33"/>
      <c r="E82" s="33"/>
      <c r="F82" s="33"/>
      <c r="G82" s="33"/>
      <c r="H82" s="33"/>
      <c r="I82" s="120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120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20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hidden="1" customHeight="1">
      <c r="A85" s="31"/>
      <c r="B85" s="32"/>
      <c r="C85" s="33"/>
      <c r="D85" s="33"/>
      <c r="E85" s="287" t="str">
        <f>E7</f>
        <v>Novostavba produkční stáje s dojírnou - 1. etapa - stáj</v>
      </c>
      <c r="F85" s="288"/>
      <c r="G85" s="288"/>
      <c r="H85" s="288"/>
      <c r="I85" s="120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hidden="1" customHeight="1">
      <c r="B86" s="18"/>
      <c r="C86" s="26" t="s">
        <v>157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hidden="1" customHeight="1">
      <c r="A87" s="31"/>
      <c r="B87" s="32"/>
      <c r="C87" s="33"/>
      <c r="D87" s="33"/>
      <c r="E87" s="287" t="s">
        <v>1409</v>
      </c>
      <c r="F87" s="290"/>
      <c r="G87" s="290"/>
      <c r="H87" s="290"/>
      <c r="I87" s="120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hidden="1" customHeight="1">
      <c r="A88" s="31"/>
      <c r="B88" s="32"/>
      <c r="C88" s="26" t="s">
        <v>159</v>
      </c>
      <c r="D88" s="33"/>
      <c r="E88" s="33"/>
      <c r="F88" s="33"/>
      <c r="G88" s="33"/>
      <c r="H88" s="33"/>
      <c r="I88" s="120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hidden="1" customHeight="1">
      <c r="A89" s="31"/>
      <c r="B89" s="32"/>
      <c r="C89" s="33"/>
      <c r="D89" s="33"/>
      <c r="E89" s="284" t="str">
        <f>E11</f>
        <v>SO 03b - Přečerpávací jímka č. 2 - stavební část</v>
      </c>
      <c r="F89" s="290"/>
      <c r="G89" s="290"/>
      <c r="H89" s="290"/>
      <c r="I89" s="120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hidden="1" customHeight="1">
      <c r="A90" s="31"/>
      <c r="B90" s="32"/>
      <c r="C90" s="33"/>
      <c r="D90" s="33"/>
      <c r="E90" s="33"/>
      <c r="F90" s="33"/>
      <c r="G90" s="33"/>
      <c r="H90" s="33"/>
      <c r="I90" s="120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hidden="1" customHeight="1">
      <c r="A91" s="31"/>
      <c r="B91" s="32"/>
      <c r="C91" s="26" t="s">
        <v>20</v>
      </c>
      <c r="D91" s="33"/>
      <c r="E91" s="33"/>
      <c r="F91" s="24" t="str">
        <f>F14</f>
        <v xml:space="preserve"> </v>
      </c>
      <c r="G91" s="33"/>
      <c r="H91" s="33"/>
      <c r="I91" s="121" t="s">
        <v>22</v>
      </c>
      <c r="J91" s="63">
        <f>IF(J14="","",J14)</f>
        <v>43949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hidden="1" customHeight="1">
      <c r="A92" s="31"/>
      <c r="B92" s="32"/>
      <c r="C92" s="33"/>
      <c r="D92" s="33"/>
      <c r="E92" s="33"/>
      <c r="F92" s="33"/>
      <c r="G92" s="33"/>
      <c r="H92" s="33"/>
      <c r="I92" s="120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hidden="1" customHeight="1">
      <c r="A93" s="31"/>
      <c r="B93" s="32"/>
      <c r="C93" s="26" t="s">
        <v>23</v>
      </c>
      <c r="D93" s="33"/>
      <c r="E93" s="33"/>
      <c r="F93" s="24" t="str">
        <f>E17</f>
        <v>ZOD Starosedlský Hrádek</v>
      </c>
      <c r="G93" s="33"/>
      <c r="H93" s="33"/>
      <c r="I93" s="121" t="s">
        <v>31</v>
      </c>
      <c r="J93" s="29" t="str">
        <f>E23</f>
        <v xml:space="preserve"> 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hidden="1" customHeight="1">
      <c r="A94" s="31"/>
      <c r="B94" s="32"/>
      <c r="C94" s="26" t="s">
        <v>29</v>
      </c>
      <c r="D94" s="33"/>
      <c r="E94" s="33"/>
      <c r="F94" s="24" t="str">
        <f>IF(E20="","",E20)</f>
        <v>Vyplň údaj</v>
      </c>
      <c r="G94" s="33"/>
      <c r="H94" s="33"/>
      <c r="I94" s="121" t="s">
        <v>32</v>
      </c>
      <c r="J94" s="29" t="str">
        <f>E26</f>
        <v xml:space="preserve"> 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120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hidden="1" customHeight="1">
      <c r="A96" s="31"/>
      <c r="B96" s="32"/>
      <c r="C96" s="159" t="s">
        <v>164</v>
      </c>
      <c r="D96" s="160"/>
      <c r="E96" s="160"/>
      <c r="F96" s="160"/>
      <c r="G96" s="160"/>
      <c r="H96" s="160"/>
      <c r="I96" s="161"/>
      <c r="J96" s="162" t="s">
        <v>165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hidden="1" customHeight="1">
      <c r="A97" s="31"/>
      <c r="B97" s="32"/>
      <c r="C97" s="33"/>
      <c r="D97" s="33"/>
      <c r="E97" s="33"/>
      <c r="F97" s="33"/>
      <c r="G97" s="33"/>
      <c r="H97" s="33"/>
      <c r="I97" s="120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hidden="1" customHeight="1">
      <c r="A98" s="31"/>
      <c r="B98" s="32"/>
      <c r="C98" s="163" t="s">
        <v>166</v>
      </c>
      <c r="D98" s="33"/>
      <c r="E98" s="33"/>
      <c r="F98" s="33"/>
      <c r="G98" s="33"/>
      <c r="H98" s="33"/>
      <c r="I98" s="120"/>
      <c r="J98" s="81">
        <f>J129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167</v>
      </c>
    </row>
    <row r="99" spans="1:47" s="9" customFormat="1" ht="24.95" hidden="1" customHeight="1">
      <c r="B99" s="164"/>
      <c r="C99" s="165"/>
      <c r="D99" s="166" t="s">
        <v>977</v>
      </c>
      <c r="E99" s="167"/>
      <c r="F99" s="167"/>
      <c r="G99" s="167"/>
      <c r="H99" s="167"/>
      <c r="I99" s="168"/>
      <c r="J99" s="169">
        <f>J130</f>
        <v>0</v>
      </c>
      <c r="K99" s="165"/>
      <c r="L99" s="170"/>
    </row>
    <row r="100" spans="1:47" s="10" customFormat="1" ht="19.899999999999999" hidden="1" customHeight="1">
      <c r="B100" s="171"/>
      <c r="C100" s="100"/>
      <c r="D100" s="172" t="s">
        <v>169</v>
      </c>
      <c r="E100" s="173"/>
      <c r="F100" s="173"/>
      <c r="G100" s="173"/>
      <c r="H100" s="173"/>
      <c r="I100" s="174"/>
      <c r="J100" s="175">
        <f>J131</f>
        <v>0</v>
      </c>
      <c r="K100" s="100"/>
      <c r="L100" s="176"/>
    </row>
    <row r="101" spans="1:47" s="10" customFormat="1" ht="19.899999999999999" hidden="1" customHeight="1">
      <c r="B101" s="171"/>
      <c r="C101" s="100"/>
      <c r="D101" s="172" t="s">
        <v>170</v>
      </c>
      <c r="E101" s="173"/>
      <c r="F101" s="173"/>
      <c r="G101" s="173"/>
      <c r="H101" s="173"/>
      <c r="I101" s="174"/>
      <c r="J101" s="175">
        <f>J141</f>
        <v>0</v>
      </c>
      <c r="K101" s="100"/>
      <c r="L101" s="176"/>
    </row>
    <row r="102" spans="1:47" s="10" customFormat="1" ht="19.899999999999999" hidden="1" customHeight="1">
      <c r="B102" s="171"/>
      <c r="C102" s="100"/>
      <c r="D102" s="172" t="s">
        <v>171</v>
      </c>
      <c r="E102" s="173"/>
      <c r="F102" s="173"/>
      <c r="G102" s="173"/>
      <c r="H102" s="173"/>
      <c r="I102" s="174"/>
      <c r="J102" s="175">
        <f>J144</f>
        <v>0</v>
      </c>
      <c r="K102" s="100"/>
      <c r="L102" s="176"/>
    </row>
    <row r="103" spans="1:47" s="10" customFormat="1" ht="19.899999999999999" hidden="1" customHeight="1">
      <c r="B103" s="171"/>
      <c r="C103" s="100"/>
      <c r="D103" s="172" t="s">
        <v>173</v>
      </c>
      <c r="E103" s="173"/>
      <c r="F103" s="173"/>
      <c r="G103" s="173"/>
      <c r="H103" s="173"/>
      <c r="I103" s="174"/>
      <c r="J103" s="175">
        <f>J149</f>
        <v>0</v>
      </c>
      <c r="K103" s="100"/>
      <c r="L103" s="176"/>
    </row>
    <row r="104" spans="1:47" s="10" customFormat="1" ht="19.899999999999999" hidden="1" customHeight="1">
      <c r="B104" s="171"/>
      <c r="C104" s="100"/>
      <c r="D104" s="172" t="s">
        <v>175</v>
      </c>
      <c r="E104" s="173"/>
      <c r="F104" s="173"/>
      <c r="G104" s="173"/>
      <c r="H104" s="173"/>
      <c r="I104" s="174"/>
      <c r="J104" s="175">
        <f>J154</f>
        <v>0</v>
      </c>
      <c r="K104" s="100"/>
      <c r="L104" s="176"/>
    </row>
    <row r="105" spans="1:47" s="10" customFormat="1" ht="19.899999999999999" hidden="1" customHeight="1">
      <c r="B105" s="171"/>
      <c r="C105" s="100"/>
      <c r="D105" s="172" t="s">
        <v>1061</v>
      </c>
      <c r="E105" s="173"/>
      <c r="F105" s="173"/>
      <c r="G105" s="173"/>
      <c r="H105" s="173"/>
      <c r="I105" s="174"/>
      <c r="J105" s="175">
        <f>J157</f>
        <v>0</v>
      </c>
      <c r="K105" s="100"/>
      <c r="L105" s="176"/>
    </row>
    <row r="106" spans="1:47" s="9" customFormat="1" ht="24.95" hidden="1" customHeight="1">
      <c r="B106" s="164"/>
      <c r="C106" s="165"/>
      <c r="D106" s="166" t="s">
        <v>549</v>
      </c>
      <c r="E106" s="167"/>
      <c r="F106" s="167"/>
      <c r="G106" s="167"/>
      <c r="H106" s="167"/>
      <c r="I106" s="168"/>
      <c r="J106" s="169">
        <f>J159</f>
        <v>0</v>
      </c>
      <c r="K106" s="165"/>
      <c r="L106" s="170"/>
    </row>
    <row r="107" spans="1:47" s="10" customFormat="1" ht="19.899999999999999" hidden="1" customHeight="1">
      <c r="B107" s="171"/>
      <c r="C107" s="100"/>
      <c r="D107" s="172" t="s">
        <v>181</v>
      </c>
      <c r="E107" s="173"/>
      <c r="F107" s="173"/>
      <c r="G107" s="173"/>
      <c r="H107" s="173"/>
      <c r="I107" s="174"/>
      <c r="J107" s="175">
        <f>J160</f>
        <v>0</v>
      </c>
      <c r="K107" s="100"/>
      <c r="L107" s="176"/>
    </row>
    <row r="108" spans="1:47" s="2" customFormat="1" ht="21.75" hidden="1" customHeight="1">
      <c r="A108" s="31"/>
      <c r="B108" s="32"/>
      <c r="C108" s="33"/>
      <c r="D108" s="33"/>
      <c r="E108" s="33"/>
      <c r="F108" s="33"/>
      <c r="G108" s="33"/>
      <c r="H108" s="33"/>
      <c r="I108" s="120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6.95" hidden="1" customHeight="1">
      <c r="A109" s="31"/>
      <c r="B109" s="51"/>
      <c r="C109" s="52"/>
      <c r="D109" s="52"/>
      <c r="E109" s="52"/>
      <c r="F109" s="52"/>
      <c r="G109" s="52"/>
      <c r="H109" s="52"/>
      <c r="I109" s="155"/>
      <c r="J109" s="52"/>
      <c r="K109" s="52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hidden="1"/>
    <row r="111" spans="1:47" hidden="1"/>
    <row r="112" spans="1:47" hidden="1"/>
    <row r="113" spans="1:31" s="2" customFormat="1" ht="6.95" customHeight="1">
      <c r="A113" s="31"/>
      <c r="B113" s="53"/>
      <c r="C113" s="54"/>
      <c r="D113" s="54"/>
      <c r="E113" s="54"/>
      <c r="F113" s="54"/>
      <c r="G113" s="54"/>
      <c r="H113" s="54"/>
      <c r="I113" s="158"/>
      <c r="J113" s="54"/>
      <c r="K113" s="54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24.95" customHeight="1">
      <c r="A114" s="31"/>
      <c r="B114" s="32"/>
      <c r="C114" s="20" t="s">
        <v>182</v>
      </c>
      <c r="D114" s="33"/>
      <c r="E114" s="33"/>
      <c r="F114" s="33"/>
      <c r="G114" s="33"/>
      <c r="H114" s="33"/>
      <c r="I114" s="120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120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16</v>
      </c>
      <c r="D116" s="33"/>
      <c r="E116" s="33"/>
      <c r="F116" s="33"/>
      <c r="G116" s="33"/>
      <c r="H116" s="33"/>
      <c r="I116" s="120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3"/>
      <c r="D117" s="33"/>
      <c r="E117" s="287" t="str">
        <f>E7</f>
        <v>Novostavba produkční stáje s dojírnou - 1. etapa - stáj</v>
      </c>
      <c r="F117" s="288"/>
      <c r="G117" s="288"/>
      <c r="H117" s="288"/>
      <c r="I117" s="120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12" customHeight="1">
      <c r="B118" s="18"/>
      <c r="C118" s="26" t="s">
        <v>157</v>
      </c>
      <c r="D118" s="19"/>
      <c r="E118" s="19"/>
      <c r="F118" s="19"/>
      <c r="G118" s="19"/>
      <c r="H118" s="19"/>
      <c r="I118" s="112"/>
      <c r="J118" s="19"/>
      <c r="K118" s="19"/>
      <c r="L118" s="17"/>
    </row>
    <row r="119" spans="1:31" s="2" customFormat="1" ht="16.5" customHeight="1">
      <c r="A119" s="31"/>
      <c r="B119" s="32"/>
      <c r="C119" s="33"/>
      <c r="D119" s="33"/>
      <c r="E119" s="287" t="s">
        <v>1409</v>
      </c>
      <c r="F119" s="290"/>
      <c r="G119" s="290"/>
      <c r="H119" s="290"/>
      <c r="I119" s="120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159</v>
      </c>
      <c r="D120" s="33"/>
      <c r="E120" s="33"/>
      <c r="F120" s="33"/>
      <c r="G120" s="33"/>
      <c r="H120" s="33"/>
      <c r="I120" s="120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3"/>
      <c r="D121" s="33"/>
      <c r="E121" s="284" t="str">
        <f>E11</f>
        <v>SO 03b - Přečerpávací jímka č. 2 - stavební část</v>
      </c>
      <c r="F121" s="290"/>
      <c r="G121" s="290"/>
      <c r="H121" s="290"/>
      <c r="I121" s="120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120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20</v>
      </c>
      <c r="D123" s="33"/>
      <c r="E123" s="33"/>
      <c r="F123" s="24" t="str">
        <f>F14</f>
        <v xml:space="preserve"> </v>
      </c>
      <c r="G123" s="33"/>
      <c r="H123" s="33"/>
      <c r="I123" s="121" t="s">
        <v>22</v>
      </c>
      <c r="J123" s="63">
        <f>IF(J14="","",J14)</f>
        <v>43949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3"/>
      <c r="D124" s="33"/>
      <c r="E124" s="33"/>
      <c r="F124" s="33"/>
      <c r="G124" s="33"/>
      <c r="H124" s="33"/>
      <c r="I124" s="120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6" t="s">
        <v>23</v>
      </c>
      <c r="D125" s="33"/>
      <c r="E125" s="33"/>
      <c r="F125" s="24" t="str">
        <f>E17</f>
        <v>ZOD Starosedlský Hrádek</v>
      </c>
      <c r="G125" s="33"/>
      <c r="H125" s="33"/>
      <c r="I125" s="121" t="s">
        <v>31</v>
      </c>
      <c r="J125" s="29" t="str">
        <f>E23</f>
        <v xml:space="preserve"> 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29</v>
      </c>
      <c r="D126" s="33"/>
      <c r="E126" s="33"/>
      <c r="F126" s="24" t="str">
        <f>IF(E20="","",E20)</f>
        <v>Vyplň údaj</v>
      </c>
      <c r="G126" s="33"/>
      <c r="H126" s="33"/>
      <c r="I126" s="121" t="s">
        <v>32</v>
      </c>
      <c r="J126" s="29" t="str">
        <f>E26</f>
        <v xml:space="preserve"> </v>
      </c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0.35" customHeight="1">
      <c r="A127" s="31"/>
      <c r="B127" s="32"/>
      <c r="C127" s="33"/>
      <c r="D127" s="33"/>
      <c r="E127" s="33"/>
      <c r="F127" s="33"/>
      <c r="G127" s="33"/>
      <c r="H127" s="33"/>
      <c r="I127" s="120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11" customFormat="1" ht="29.25" customHeight="1">
      <c r="A128" s="177"/>
      <c r="B128" s="178"/>
      <c r="C128" s="179" t="s">
        <v>183</v>
      </c>
      <c r="D128" s="180" t="s">
        <v>60</v>
      </c>
      <c r="E128" s="180" t="s">
        <v>56</v>
      </c>
      <c r="F128" s="180" t="s">
        <v>57</v>
      </c>
      <c r="G128" s="180" t="s">
        <v>184</v>
      </c>
      <c r="H128" s="180" t="s">
        <v>185</v>
      </c>
      <c r="I128" s="181" t="s">
        <v>186</v>
      </c>
      <c r="J128" s="182" t="s">
        <v>165</v>
      </c>
      <c r="K128" s="183" t="s">
        <v>187</v>
      </c>
      <c r="L128" s="184"/>
      <c r="M128" s="72" t="s">
        <v>1</v>
      </c>
      <c r="N128" s="73" t="s">
        <v>39</v>
      </c>
      <c r="O128" s="73" t="s">
        <v>188</v>
      </c>
      <c r="P128" s="73" t="s">
        <v>189</v>
      </c>
      <c r="Q128" s="73" t="s">
        <v>190</v>
      </c>
      <c r="R128" s="73" t="s">
        <v>191</v>
      </c>
      <c r="S128" s="73" t="s">
        <v>192</v>
      </c>
      <c r="T128" s="74" t="s">
        <v>193</v>
      </c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</row>
    <row r="129" spans="1:65" s="2" customFormat="1" ht="22.9" customHeight="1">
      <c r="A129" s="31"/>
      <c r="B129" s="32"/>
      <c r="C129" s="79" t="s">
        <v>194</v>
      </c>
      <c r="D129" s="33"/>
      <c r="E129" s="33"/>
      <c r="F129" s="33"/>
      <c r="G129" s="33"/>
      <c r="H129" s="33"/>
      <c r="I129" s="120"/>
      <c r="J129" s="185">
        <f>BK129</f>
        <v>0</v>
      </c>
      <c r="K129" s="33"/>
      <c r="L129" s="36"/>
      <c r="M129" s="75"/>
      <c r="N129" s="186"/>
      <c r="O129" s="76"/>
      <c r="P129" s="187">
        <f>P130+P159</f>
        <v>0</v>
      </c>
      <c r="Q129" s="76"/>
      <c r="R129" s="187">
        <f>R130+R159</f>
        <v>132.67774777000002</v>
      </c>
      <c r="S129" s="76"/>
      <c r="T129" s="188">
        <f>T130+T159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4" t="s">
        <v>74</v>
      </c>
      <c r="AU129" s="14" t="s">
        <v>167</v>
      </c>
      <c r="BK129" s="189">
        <f>BK130+BK159</f>
        <v>0</v>
      </c>
    </row>
    <row r="130" spans="1:65" s="12" customFormat="1" ht="25.9" customHeight="1">
      <c r="B130" s="190"/>
      <c r="C130" s="191"/>
      <c r="D130" s="192" t="s">
        <v>74</v>
      </c>
      <c r="E130" s="193" t="s">
        <v>195</v>
      </c>
      <c r="F130" s="193" t="s">
        <v>980</v>
      </c>
      <c r="G130" s="191"/>
      <c r="H130" s="191"/>
      <c r="I130" s="194"/>
      <c r="J130" s="195">
        <f>BK130</f>
        <v>0</v>
      </c>
      <c r="K130" s="191"/>
      <c r="L130" s="196"/>
      <c r="M130" s="197"/>
      <c r="N130" s="198"/>
      <c r="O130" s="198"/>
      <c r="P130" s="199">
        <f>P131+P141+P144+P149+P154+P157</f>
        <v>0</v>
      </c>
      <c r="Q130" s="198"/>
      <c r="R130" s="199">
        <f>R131+R141+R144+R149+R154+R157</f>
        <v>132.60879337000003</v>
      </c>
      <c r="S130" s="198"/>
      <c r="T130" s="200">
        <f>T131+T141+T144+T149+T154+T157</f>
        <v>0</v>
      </c>
      <c r="AR130" s="201" t="s">
        <v>82</v>
      </c>
      <c r="AT130" s="202" t="s">
        <v>74</v>
      </c>
      <c r="AU130" s="202" t="s">
        <v>75</v>
      </c>
      <c r="AY130" s="201" t="s">
        <v>197</v>
      </c>
      <c r="BK130" s="203">
        <f>BK131+BK141+BK144+BK149+BK154+BK157</f>
        <v>0</v>
      </c>
    </row>
    <row r="131" spans="1:65" s="12" customFormat="1" ht="22.9" customHeight="1">
      <c r="B131" s="190"/>
      <c r="C131" s="191"/>
      <c r="D131" s="192" t="s">
        <v>74</v>
      </c>
      <c r="E131" s="204" t="s">
        <v>82</v>
      </c>
      <c r="F131" s="204" t="s">
        <v>198</v>
      </c>
      <c r="G131" s="191"/>
      <c r="H131" s="191"/>
      <c r="I131" s="194"/>
      <c r="J131" s="205">
        <f>BK131</f>
        <v>0</v>
      </c>
      <c r="K131" s="191"/>
      <c r="L131" s="196"/>
      <c r="M131" s="197"/>
      <c r="N131" s="198"/>
      <c r="O131" s="198"/>
      <c r="P131" s="199">
        <f>SUM(P132:P140)</f>
        <v>0</v>
      </c>
      <c r="Q131" s="198"/>
      <c r="R131" s="199">
        <f>SUM(R132:R140)</f>
        <v>0</v>
      </c>
      <c r="S131" s="198"/>
      <c r="T131" s="200">
        <f>SUM(T132:T140)</f>
        <v>0</v>
      </c>
      <c r="AR131" s="201" t="s">
        <v>82</v>
      </c>
      <c r="AT131" s="202" t="s">
        <v>74</v>
      </c>
      <c r="AU131" s="202" t="s">
        <v>82</v>
      </c>
      <c r="AY131" s="201" t="s">
        <v>197</v>
      </c>
      <c r="BK131" s="203">
        <f>SUM(BK132:BK140)</f>
        <v>0</v>
      </c>
    </row>
    <row r="132" spans="1:65" s="2" customFormat="1" ht="16.5" customHeight="1">
      <c r="A132" s="31"/>
      <c r="B132" s="32"/>
      <c r="C132" s="206" t="s">
        <v>82</v>
      </c>
      <c r="D132" s="206" t="s">
        <v>199</v>
      </c>
      <c r="E132" s="207" t="s">
        <v>200</v>
      </c>
      <c r="F132" s="208" t="s">
        <v>201</v>
      </c>
      <c r="G132" s="209" t="s">
        <v>202</v>
      </c>
      <c r="H132" s="210">
        <v>1</v>
      </c>
      <c r="I132" s="211"/>
      <c r="J132" s="212">
        <f t="shared" ref="J132:J140" si="0">ROUND(I132*H132,1)</f>
        <v>0</v>
      </c>
      <c r="K132" s="213"/>
      <c r="L132" s="36"/>
      <c r="M132" s="214" t="s">
        <v>1</v>
      </c>
      <c r="N132" s="215" t="s">
        <v>40</v>
      </c>
      <c r="O132" s="68"/>
      <c r="P132" s="216">
        <f t="shared" ref="P132:P140" si="1">O132*H132</f>
        <v>0</v>
      </c>
      <c r="Q132" s="216">
        <v>0</v>
      </c>
      <c r="R132" s="216">
        <f t="shared" ref="R132:R140" si="2">Q132*H132</f>
        <v>0</v>
      </c>
      <c r="S132" s="216">
        <v>0</v>
      </c>
      <c r="T132" s="217">
        <f t="shared" ref="T132:T140" si="3"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101</v>
      </c>
      <c r="AT132" s="218" t="s">
        <v>199</v>
      </c>
      <c r="AU132" s="218" t="s">
        <v>84</v>
      </c>
      <c r="AY132" s="14" t="s">
        <v>197</v>
      </c>
      <c r="BE132" s="219">
        <f t="shared" ref="BE132:BE140" si="4">IF(N132="základní",J132,0)</f>
        <v>0</v>
      </c>
      <c r="BF132" s="219">
        <f t="shared" ref="BF132:BF140" si="5">IF(N132="snížená",J132,0)</f>
        <v>0</v>
      </c>
      <c r="BG132" s="219">
        <f t="shared" ref="BG132:BG140" si="6">IF(N132="zákl. přenesená",J132,0)</f>
        <v>0</v>
      </c>
      <c r="BH132" s="219">
        <f t="shared" ref="BH132:BH140" si="7">IF(N132="sníž. přenesená",J132,0)</f>
        <v>0</v>
      </c>
      <c r="BI132" s="219">
        <f t="shared" ref="BI132:BI140" si="8">IF(N132="nulová",J132,0)</f>
        <v>0</v>
      </c>
      <c r="BJ132" s="14" t="s">
        <v>82</v>
      </c>
      <c r="BK132" s="219">
        <f t="shared" ref="BK132:BK140" si="9">ROUND(I132*H132,1)</f>
        <v>0</v>
      </c>
      <c r="BL132" s="14" t="s">
        <v>101</v>
      </c>
      <c r="BM132" s="218" t="s">
        <v>1411</v>
      </c>
    </row>
    <row r="133" spans="1:65" s="2" customFormat="1" ht="21.75" customHeight="1">
      <c r="A133" s="31"/>
      <c r="B133" s="32"/>
      <c r="C133" s="206" t="s">
        <v>84</v>
      </c>
      <c r="D133" s="206" t="s">
        <v>199</v>
      </c>
      <c r="E133" s="207" t="s">
        <v>1412</v>
      </c>
      <c r="F133" s="208" t="s">
        <v>1413</v>
      </c>
      <c r="G133" s="209" t="s">
        <v>758</v>
      </c>
      <c r="H133" s="210">
        <v>80</v>
      </c>
      <c r="I133" s="211"/>
      <c r="J133" s="212">
        <f t="shared" si="0"/>
        <v>0</v>
      </c>
      <c r="K133" s="213"/>
      <c r="L133" s="36"/>
      <c r="M133" s="214" t="s">
        <v>1</v>
      </c>
      <c r="N133" s="215" t="s">
        <v>40</v>
      </c>
      <c r="O133" s="68"/>
      <c r="P133" s="216">
        <f t="shared" si="1"/>
        <v>0</v>
      </c>
      <c r="Q133" s="216">
        <v>0</v>
      </c>
      <c r="R133" s="216">
        <f t="shared" si="2"/>
        <v>0</v>
      </c>
      <c r="S133" s="216">
        <v>0</v>
      </c>
      <c r="T133" s="21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101</v>
      </c>
      <c r="AT133" s="218" t="s">
        <v>199</v>
      </c>
      <c r="AU133" s="218" t="s">
        <v>84</v>
      </c>
      <c r="AY133" s="14" t="s">
        <v>197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4" t="s">
        <v>82</v>
      </c>
      <c r="BK133" s="219">
        <f t="shared" si="9"/>
        <v>0</v>
      </c>
      <c r="BL133" s="14" t="s">
        <v>101</v>
      </c>
      <c r="BM133" s="218" t="s">
        <v>1466</v>
      </c>
    </row>
    <row r="134" spans="1:65" s="2" customFormat="1" ht="21.75" customHeight="1">
      <c r="A134" s="31"/>
      <c r="B134" s="32"/>
      <c r="C134" s="206" t="s">
        <v>92</v>
      </c>
      <c r="D134" s="206" t="s">
        <v>199</v>
      </c>
      <c r="E134" s="207" t="s">
        <v>1415</v>
      </c>
      <c r="F134" s="208" t="s">
        <v>1416</v>
      </c>
      <c r="G134" s="209" t="s">
        <v>972</v>
      </c>
      <c r="H134" s="210">
        <v>8</v>
      </c>
      <c r="I134" s="211"/>
      <c r="J134" s="212">
        <f t="shared" si="0"/>
        <v>0</v>
      </c>
      <c r="K134" s="213"/>
      <c r="L134" s="36"/>
      <c r="M134" s="214" t="s">
        <v>1</v>
      </c>
      <c r="N134" s="215" t="s">
        <v>40</v>
      </c>
      <c r="O134" s="68"/>
      <c r="P134" s="216">
        <f t="shared" si="1"/>
        <v>0</v>
      </c>
      <c r="Q134" s="216">
        <v>0</v>
      </c>
      <c r="R134" s="216">
        <f t="shared" si="2"/>
        <v>0</v>
      </c>
      <c r="S134" s="216">
        <v>0</v>
      </c>
      <c r="T134" s="21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101</v>
      </c>
      <c r="AT134" s="218" t="s">
        <v>199</v>
      </c>
      <c r="AU134" s="218" t="s">
        <v>84</v>
      </c>
      <c r="AY134" s="14" t="s">
        <v>197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4" t="s">
        <v>82</v>
      </c>
      <c r="BK134" s="219">
        <f t="shared" si="9"/>
        <v>0</v>
      </c>
      <c r="BL134" s="14" t="s">
        <v>101</v>
      </c>
      <c r="BM134" s="218" t="s">
        <v>1467</v>
      </c>
    </row>
    <row r="135" spans="1:65" s="2" customFormat="1" ht="21.75" customHeight="1">
      <c r="A135" s="31"/>
      <c r="B135" s="32"/>
      <c r="C135" s="206" t="s">
        <v>101</v>
      </c>
      <c r="D135" s="206" t="s">
        <v>199</v>
      </c>
      <c r="E135" s="207" t="s">
        <v>211</v>
      </c>
      <c r="F135" s="208" t="s">
        <v>212</v>
      </c>
      <c r="G135" s="209" t="s">
        <v>206</v>
      </c>
      <c r="H135" s="210">
        <v>508.17</v>
      </c>
      <c r="I135" s="211"/>
      <c r="J135" s="212">
        <f t="shared" si="0"/>
        <v>0</v>
      </c>
      <c r="K135" s="213"/>
      <c r="L135" s="36"/>
      <c r="M135" s="214" t="s">
        <v>1</v>
      </c>
      <c r="N135" s="215" t="s">
        <v>40</v>
      </c>
      <c r="O135" s="68"/>
      <c r="P135" s="216">
        <f t="shared" si="1"/>
        <v>0</v>
      </c>
      <c r="Q135" s="216">
        <v>0</v>
      </c>
      <c r="R135" s="216">
        <f t="shared" si="2"/>
        <v>0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101</v>
      </c>
      <c r="AT135" s="218" t="s">
        <v>199</v>
      </c>
      <c r="AU135" s="218" t="s">
        <v>84</v>
      </c>
      <c r="AY135" s="14" t="s">
        <v>197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82</v>
      </c>
      <c r="BK135" s="219">
        <f t="shared" si="9"/>
        <v>0</v>
      </c>
      <c r="BL135" s="14" t="s">
        <v>101</v>
      </c>
      <c r="BM135" s="218" t="s">
        <v>1468</v>
      </c>
    </row>
    <row r="136" spans="1:65" s="2" customFormat="1" ht="21.75" customHeight="1">
      <c r="A136" s="31"/>
      <c r="B136" s="32"/>
      <c r="C136" s="206" t="s">
        <v>214</v>
      </c>
      <c r="D136" s="206" t="s">
        <v>199</v>
      </c>
      <c r="E136" s="207" t="s">
        <v>227</v>
      </c>
      <c r="F136" s="208" t="s">
        <v>228</v>
      </c>
      <c r="G136" s="209" t="s">
        <v>206</v>
      </c>
      <c r="H136" s="210">
        <v>840.08699999999999</v>
      </c>
      <c r="I136" s="211"/>
      <c r="J136" s="212">
        <f t="shared" si="0"/>
        <v>0</v>
      </c>
      <c r="K136" s="213"/>
      <c r="L136" s="36"/>
      <c r="M136" s="214" t="s">
        <v>1</v>
      </c>
      <c r="N136" s="215" t="s">
        <v>40</v>
      </c>
      <c r="O136" s="68"/>
      <c r="P136" s="216">
        <f t="shared" si="1"/>
        <v>0</v>
      </c>
      <c r="Q136" s="216">
        <v>0</v>
      </c>
      <c r="R136" s="216">
        <f t="shared" si="2"/>
        <v>0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101</v>
      </c>
      <c r="AT136" s="218" t="s">
        <v>199</v>
      </c>
      <c r="AU136" s="218" t="s">
        <v>84</v>
      </c>
      <c r="AY136" s="14" t="s">
        <v>197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82</v>
      </c>
      <c r="BK136" s="219">
        <f t="shared" si="9"/>
        <v>0</v>
      </c>
      <c r="BL136" s="14" t="s">
        <v>101</v>
      </c>
      <c r="BM136" s="218" t="s">
        <v>1469</v>
      </c>
    </row>
    <row r="137" spans="1:65" s="2" customFormat="1" ht="21.75" customHeight="1">
      <c r="A137" s="31"/>
      <c r="B137" s="32"/>
      <c r="C137" s="206" t="s">
        <v>218</v>
      </c>
      <c r="D137" s="206" t="s">
        <v>199</v>
      </c>
      <c r="E137" s="207" t="s">
        <v>231</v>
      </c>
      <c r="F137" s="208" t="s">
        <v>232</v>
      </c>
      <c r="G137" s="209" t="s">
        <v>206</v>
      </c>
      <c r="H137" s="210">
        <v>331.91699999999997</v>
      </c>
      <c r="I137" s="211"/>
      <c r="J137" s="212">
        <f t="shared" si="0"/>
        <v>0</v>
      </c>
      <c r="K137" s="213"/>
      <c r="L137" s="36"/>
      <c r="M137" s="214" t="s">
        <v>1</v>
      </c>
      <c r="N137" s="215" t="s">
        <v>40</v>
      </c>
      <c r="O137" s="68"/>
      <c r="P137" s="216">
        <f t="shared" si="1"/>
        <v>0</v>
      </c>
      <c r="Q137" s="216">
        <v>0</v>
      </c>
      <c r="R137" s="216">
        <f t="shared" si="2"/>
        <v>0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101</v>
      </c>
      <c r="AT137" s="218" t="s">
        <v>199</v>
      </c>
      <c r="AU137" s="218" t="s">
        <v>84</v>
      </c>
      <c r="AY137" s="14" t="s">
        <v>197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82</v>
      </c>
      <c r="BK137" s="219">
        <f t="shared" si="9"/>
        <v>0</v>
      </c>
      <c r="BL137" s="14" t="s">
        <v>101</v>
      </c>
      <c r="BM137" s="218" t="s">
        <v>1470</v>
      </c>
    </row>
    <row r="138" spans="1:65" s="2" customFormat="1" ht="16.5" customHeight="1">
      <c r="A138" s="31"/>
      <c r="B138" s="32"/>
      <c r="C138" s="206" t="s">
        <v>222</v>
      </c>
      <c r="D138" s="206" t="s">
        <v>199</v>
      </c>
      <c r="E138" s="207" t="s">
        <v>239</v>
      </c>
      <c r="F138" s="208" t="s">
        <v>240</v>
      </c>
      <c r="G138" s="209" t="s">
        <v>206</v>
      </c>
      <c r="H138" s="210">
        <v>508.17</v>
      </c>
      <c r="I138" s="211"/>
      <c r="J138" s="212">
        <f t="shared" si="0"/>
        <v>0</v>
      </c>
      <c r="K138" s="213"/>
      <c r="L138" s="36"/>
      <c r="M138" s="214" t="s">
        <v>1</v>
      </c>
      <c r="N138" s="215" t="s">
        <v>40</v>
      </c>
      <c r="O138" s="68"/>
      <c r="P138" s="216">
        <f t="shared" si="1"/>
        <v>0</v>
      </c>
      <c r="Q138" s="216">
        <v>0</v>
      </c>
      <c r="R138" s="216">
        <f t="shared" si="2"/>
        <v>0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101</v>
      </c>
      <c r="AT138" s="218" t="s">
        <v>199</v>
      </c>
      <c r="AU138" s="218" t="s">
        <v>84</v>
      </c>
      <c r="AY138" s="14" t="s">
        <v>197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82</v>
      </c>
      <c r="BK138" s="219">
        <f t="shared" si="9"/>
        <v>0</v>
      </c>
      <c r="BL138" s="14" t="s">
        <v>101</v>
      </c>
      <c r="BM138" s="218" t="s">
        <v>1471</v>
      </c>
    </row>
    <row r="139" spans="1:65" s="2" customFormat="1" ht="21.75" customHeight="1">
      <c r="A139" s="31"/>
      <c r="B139" s="32"/>
      <c r="C139" s="206" t="s">
        <v>226</v>
      </c>
      <c r="D139" s="206" t="s">
        <v>199</v>
      </c>
      <c r="E139" s="207" t="s">
        <v>1422</v>
      </c>
      <c r="F139" s="208" t="s">
        <v>1423</v>
      </c>
      <c r="G139" s="209" t="s">
        <v>206</v>
      </c>
      <c r="H139" s="210">
        <v>331.91699999999997</v>
      </c>
      <c r="I139" s="211"/>
      <c r="J139" s="212">
        <f t="shared" si="0"/>
        <v>0</v>
      </c>
      <c r="K139" s="213"/>
      <c r="L139" s="36"/>
      <c r="M139" s="214" t="s">
        <v>1</v>
      </c>
      <c r="N139" s="215" t="s">
        <v>40</v>
      </c>
      <c r="O139" s="68"/>
      <c r="P139" s="216">
        <f t="shared" si="1"/>
        <v>0</v>
      </c>
      <c r="Q139" s="216">
        <v>0</v>
      </c>
      <c r="R139" s="216">
        <f t="shared" si="2"/>
        <v>0</v>
      </c>
      <c r="S139" s="216">
        <v>0</v>
      </c>
      <c r="T139" s="217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101</v>
      </c>
      <c r="AT139" s="218" t="s">
        <v>199</v>
      </c>
      <c r="AU139" s="218" t="s">
        <v>84</v>
      </c>
      <c r="AY139" s="14" t="s">
        <v>197</v>
      </c>
      <c r="BE139" s="219">
        <f t="shared" si="4"/>
        <v>0</v>
      </c>
      <c r="BF139" s="219">
        <f t="shared" si="5"/>
        <v>0</v>
      </c>
      <c r="BG139" s="219">
        <f t="shared" si="6"/>
        <v>0</v>
      </c>
      <c r="BH139" s="219">
        <f t="shared" si="7"/>
        <v>0</v>
      </c>
      <c r="BI139" s="219">
        <f t="shared" si="8"/>
        <v>0</v>
      </c>
      <c r="BJ139" s="14" t="s">
        <v>82</v>
      </c>
      <c r="BK139" s="219">
        <f t="shared" si="9"/>
        <v>0</v>
      </c>
      <c r="BL139" s="14" t="s">
        <v>101</v>
      </c>
      <c r="BM139" s="218" t="s">
        <v>1472</v>
      </c>
    </row>
    <row r="140" spans="1:65" s="2" customFormat="1" ht="21.75" customHeight="1">
      <c r="A140" s="31"/>
      <c r="B140" s="32"/>
      <c r="C140" s="206" t="s">
        <v>230</v>
      </c>
      <c r="D140" s="206" t="s">
        <v>199</v>
      </c>
      <c r="E140" s="207" t="s">
        <v>247</v>
      </c>
      <c r="F140" s="208" t="s">
        <v>248</v>
      </c>
      <c r="G140" s="209" t="s">
        <v>249</v>
      </c>
      <c r="H140" s="210">
        <v>50.24</v>
      </c>
      <c r="I140" s="211"/>
      <c r="J140" s="212">
        <f t="shared" si="0"/>
        <v>0</v>
      </c>
      <c r="K140" s="213"/>
      <c r="L140" s="36"/>
      <c r="M140" s="214" t="s">
        <v>1</v>
      </c>
      <c r="N140" s="215" t="s">
        <v>40</v>
      </c>
      <c r="O140" s="68"/>
      <c r="P140" s="216">
        <f t="shared" si="1"/>
        <v>0</v>
      </c>
      <c r="Q140" s="216">
        <v>0</v>
      </c>
      <c r="R140" s="216">
        <f t="shared" si="2"/>
        <v>0</v>
      </c>
      <c r="S140" s="216">
        <v>0</v>
      </c>
      <c r="T140" s="217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101</v>
      </c>
      <c r="AT140" s="218" t="s">
        <v>199</v>
      </c>
      <c r="AU140" s="218" t="s">
        <v>84</v>
      </c>
      <c r="AY140" s="14" t="s">
        <v>197</v>
      </c>
      <c r="BE140" s="219">
        <f t="shared" si="4"/>
        <v>0</v>
      </c>
      <c r="BF140" s="219">
        <f t="shared" si="5"/>
        <v>0</v>
      </c>
      <c r="BG140" s="219">
        <f t="shared" si="6"/>
        <v>0</v>
      </c>
      <c r="BH140" s="219">
        <f t="shared" si="7"/>
        <v>0</v>
      </c>
      <c r="BI140" s="219">
        <f t="shared" si="8"/>
        <v>0</v>
      </c>
      <c r="BJ140" s="14" t="s">
        <v>82</v>
      </c>
      <c r="BK140" s="219">
        <f t="shared" si="9"/>
        <v>0</v>
      </c>
      <c r="BL140" s="14" t="s">
        <v>101</v>
      </c>
      <c r="BM140" s="218" t="s">
        <v>1473</v>
      </c>
    </row>
    <row r="141" spans="1:65" s="12" customFormat="1" ht="22.9" customHeight="1">
      <c r="B141" s="190"/>
      <c r="C141" s="191"/>
      <c r="D141" s="192" t="s">
        <v>74</v>
      </c>
      <c r="E141" s="204" t="s">
        <v>84</v>
      </c>
      <c r="F141" s="204" t="s">
        <v>251</v>
      </c>
      <c r="G141" s="191"/>
      <c r="H141" s="191"/>
      <c r="I141" s="194"/>
      <c r="J141" s="205">
        <f>BK141</f>
        <v>0</v>
      </c>
      <c r="K141" s="191"/>
      <c r="L141" s="196"/>
      <c r="M141" s="197"/>
      <c r="N141" s="198"/>
      <c r="O141" s="198"/>
      <c r="P141" s="199">
        <f>SUM(P142:P143)</f>
        <v>0</v>
      </c>
      <c r="Q141" s="198"/>
      <c r="R141" s="199">
        <f>SUM(R142:R143)</f>
        <v>7.0380211200000007</v>
      </c>
      <c r="S141" s="198"/>
      <c r="T141" s="200">
        <f>SUM(T142:T143)</f>
        <v>0</v>
      </c>
      <c r="AR141" s="201" t="s">
        <v>82</v>
      </c>
      <c r="AT141" s="202" t="s">
        <v>74</v>
      </c>
      <c r="AU141" s="202" t="s">
        <v>82</v>
      </c>
      <c r="AY141" s="201" t="s">
        <v>197</v>
      </c>
      <c r="BK141" s="203">
        <f>SUM(BK142:BK143)</f>
        <v>0</v>
      </c>
    </row>
    <row r="142" spans="1:65" s="2" customFormat="1" ht="33" customHeight="1">
      <c r="A142" s="31"/>
      <c r="B142" s="32"/>
      <c r="C142" s="206" t="s">
        <v>234</v>
      </c>
      <c r="D142" s="206" t="s">
        <v>199</v>
      </c>
      <c r="E142" s="207" t="s">
        <v>1426</v>
      </c>
      <c r="F142" s="208" t="s">
        <v>1427</v>
      </c>
      <c r="G142" s="209" t="s">
        <v>340</v>
      </c>
      <c r="H142" s="210">
        <v>24.492000000000001</v>
      </c>
      <c r="I142" s="211"/>
      <c r="J142" s="212">
        <f>ROUND(I142*H142,1)</f>
        <v>0</v>
      </c>
      <c r="K142" s="213"/>
      <c r="L142" s="36"/>
      <c r="M142" s="214" t="s">
        <v>1</v>
      </c>
      <c r="N142" s="215" t="s">
        <v>40</v>
      </c>
      <c r="O142" s="68"/>
      <c r="P142" s="216">
        <f>O142*H142</f>
        <v>0</v>
      </c>
      <c r="Q142" s="216">
        <v>0.28736</v>
      </c>
      <c r="R142" s="216">
        <f>Q142*H142</f>
        <v>7.0380211200000007</v>
      </c>
      <c r="S142" s="216">
        <v>0</v>
      </c>
      <c r="T142" s="217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101</v>
      </c>
      <c r="AT142" s="218" t="s">
        <v>199</v>
      </c>
      <c r="AU142" s="218" t="s">
        <v>84</v>
      </c>
      <c r="AY142" s="14" t="s">
        <v>197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4" t="s">
        <v>82</v>
      </c>
      <c r="BK142" s="219">
        <f>ROUND(I142*H142,1)</f>
        <v>0</v>
      </c>
      <c r="BL142" s="14" t="s">
        <v>101</v>
      </c>
      <c r="BM142" s="218" t="s">
        <v>1474</v>
      </c>
    </row>
    <row r="143" spans="1:65" s="2" customFormat="1" ht="16.5" customHeight="1">
      <c r="A143" s="31"/>
      <c r="B143" s="32"/>
      <c r="C143" s="206" t="s">
        <v>238</v>
      </c>
      <c r="D143" s="206" t="s">
        <v>199</v>
      </c>
      <c r="E143" s="207" t="s">
        <v>1429</v>
      </c>
      <c r="F143" s="208" t="s">
        <v>1430</v>
      </c>
      <c r="G143" s="209" t="s">
        <v>359</v>
      </c>
      <c r="H143" s="210">
        <v>1</v>
      </c>
      <c r="I143" s="211"/>
      <c r="J143" s="212">
        <f>ROUND(I143*H143,1)</f>
        <v>0</v>
      </c>
      <c r="K143" s="213"/>
      <c r="L143" s="36"/>
      <c r="M143" s="214" t="s">
        <v>1</v>
      </c>
      <c r="N143" s="215" t="s">
        <v>40</v>
      </c>
      <c r="O143" s="68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101</v>
      </c>
      <c r="AT143" s="218" t="s">
        <v>199</v>
      </c>
      <c r="AU143" s="218" t="s">
        <v>84</v>
      </c>
      <c r="AY143" s="14" t="s">
        <v>197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4" t="s">
        <v>82</v>
      </c>
      <c r="BK143" s="219">
        <f>ROUND(I143*H143,1)</f>
        <v>0</v>
      </c>
      <c r="BL143" s="14" t="s">
        <v>101</v>
      </c>
      <c r="BM143" s="218" t="s">
        <v>1475</v>
      </c>
    </row>
    <row r="144" spans="1:65" s="12" customFormat="1" ht="22.9" customHeight="1">
      <c r="B144" s="190"/>
      <c r="C144" s="191"/>
      <c r="D144" s="192" t="s">
        <v>74</v>
      </c>
      <c r="E144" s="204" t="s">
        <v>92</v>
      </c>
      <c r="F144" s="204" t="s">
        <v>272</v>
      </c>
      <c r="G144" s="191"/>
      <c r="H144" s="191"/>
      <c r="I144" s="194"/>
      <c r="J144" s="205">
        <f>BK144</f>
        <v>0</v>
      </c>
      <c r="K144" s="191"/>
      <c r="L144" s="196"/>
      <c r="M144" s="197"/>
      <c r="N144" s="198"/>
      <c r="O144" s="198"/>
      <c r="P144" s="199">
        <f>SUM(P145:P148)</f>
        <v>0</v>
      </c>
      <c r="Q144" s="198"/>
      <c r="R144" s="199">
        <f>SUM(R145:R148)</f>
        <v>77.757660270000017</v>
      </c>
      <c r="S144" s="198"/>
      <c r="T144" s="200">
        <f>SUM(T145:T148)</f>
        <v>0</v>
      </c>
      <c r="AR144" s="201" t="s">
        <v>82</v>
      </c>
      <c r="AT144" s="202" t="s">
        <v>74</v>
      </c>
      <c r="AU144" s="202" t="s">
        <v>82</v>
      </c>
      <c r="AY144" s="201" t="s">
        <v>197</v>
      </c>
      <c r="BK144" s="203">
        <f>SUM(BK145:BK148)</f>
        <v>0</v>
      </c>
    </row>
    <row r="145" spans="1:65" s="2" customFormat="1" ht="21.75" customHeight="1">
      <c r="A145" s="31"/>
      <c r="B145" s="32"/>
      <c r="C145" s="206" t="s">
        <v>242</v>
      </c>
      <c r="D145" s="206" t="s">
        <v>199</v>
      </c>
      <c r="E145" s="207" t="s">
        <v>1432</v>
      </c>
      <c r="F145" s="208" t="s">
        <v>1433</v>
      </c>
      <c r="G145" s="209" t="s">
        <v>206</v>
      </c>
      <c r="H145" s="210">
        <v>29.37</v>
      </c>
      <c r="I145" s="211"/>
      <c r="J145" s="212">
        <f>ROUND(I145*H145,1)</f>
        <v>0</v>
      </c>
      <c r="K145" s="213"/>
      <c r="L145" s="36"/>
      <c r="M145" s="214" t="s">
        <v>1</v>
      </c>
      <c r="N145" s="215" t="s">
        <v>40</v>
      </c>
      <c r="O145" s="68"/>
      <c r="P145" s="216">
        <f>O145*H145</f>
        <v>0</v>
      </c>
      <c r="Q145" s="216">
        <v>2.5143</v>
      </c>
      <c r="R145" s="216">
        <f>Q145*H145</f>
        <v>73.844991000000007</v>
      </c>
      <c r="S145" s="216">
        <v>0</v>
      </c>
      <c r="T145" s="217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101</v>
      </c>
      <c r="AT145" s="218" t="s">
        <v>199</v>
      </c>
      <c r="AU145" s="218" t="s">
        <v>84</v>
      </c>
      <c r="AY145" s="14" t="s">
        <v>197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4" t="s">
        <v>82</v>
      </c>
      <c r="BK145" s="219">
        <f>ROUND(I145*H145,1)</f>
        <v>0</v>
      </c>
      <c r="BL145" s="14" t="s">
        <v>101</v>
      </c>
      <c r="BM145" s="218" t="s">
        <v>1476</v>
      </c>
    </row>
    <row r="146" spans="1:65" s="2" customFormat="1" ht="21.75" customHeight="1">
      <c r="A146" s="31"/>
      <c r="B146" s="32"/>
      <c r="C146" s="206" t="s">
        <v>246</v>
      </c>
      <c r="D146" s="206" t="s">
        <v>199</v>
      </c>
      <c r="E146" s="207" t="s">
        <v>1435</v>
      </c>
      <c r="F146" s="208" t="s">
        <v>1477</v>
      </c>
      <c r="G146" s="209" t="s">
        <v>249</v>
      </c>
      <c r="H146" s="210">
        <v>185.28</v>
      </c>
      <c r="I146" s="211"/>
      <c r="J146" s="212">
        <f>ROUND(I146*H146,1)</f>
        <v>0</v>
      </c>
      <c r="K146" s="213"/>
      <c r="L146" s="36"/>
      <c r="M146" s="214" t="s">
        <v>1</v>
      </c>
      <c r="N146" s="215" t="s">
        <v>40</v>
      </c>
      <c r="O146" s="68"/>
      <c r="P146" s="216">
        <f>O146*H146</f>
        <v>0</v>
      </c>
      <c r="Q146" s="216">
        <v>3.5300000000000002E-3</v>
      </c>
      <c r="R146" s="216">
        <f>Q146*H146</f>
        <v>0.65403840000000002</v>
      </c>
      <c r="S146" s="216">
        <v>0</v>
      </c>
      <c r="T146" s="217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8" t="s">
        <v>101</v>
      </c>
      <c r="AT146" s="218" t="s">
        <v>199</v>
      </c>
      <c r="AU146" s="218" t="s">
        <v>84</v>
      </c>
      <c r="AY146" s="14" t="s">
        <v>197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4" t="s">
        <v>82</v>
      </c>
      <c r="BK146" s="219">
        <f>ROUND(I146*H146,1)</f>
        <v>0</v>
      </c>
      <c r="BL146" s="14" t="s">
        <v>101</v>
      </c>
      <c r="BM146" s="218" t="s">
        <v>1437</v>
      </c>
    </row>
    <row r="147" spans="1:65" s="2" customFormat="1" ht="21.75" customHeight="1">
      <c r="A147" s="31"/>
      <c r="B147" s="32"/>
      <c r="C147" s="206" t="s">
        <v>252</v>
      </c>
      <c r="D147" s="206" t="s">
        <v>199</v>
      </c>
      <c r="E147" s="207" t="s">
        <v>1438</v>
      </c>
      <c r="F147" s="208" t="s">
        <v>1478</v>
      </c>
      <c r="G147" s="209" t="s">
        <v>249</v>
      </c>
      <c r="H147" s="210">
        <v>185.28</v>
      </c>
      <c r="I147" s="211"/>
      <c r="J147" s="212">
        <f>ROUND(I147*H147,1)</f>
        <v>0</v>
      </c>
      <c r="K147" s="213"/>
      <c r="L147" s="36"/>
      <c r="M147" s="214" t="s">
        <v>1</v>
      </c>
      <c r="N147" s="215" t="s">
        <v>40</v>
      </c>
      <c r="O147" s="68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101</v>
      </c>
      <c r="AT147" s="218" t="s">
        <v>199</v>
      </c>
      <c r="AU147" s="218" t="s">
        <v>84</v>
      </c>
      <c r="AY147" s="14" t="s">
        <v>197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4" t="s">
        <v>82</v>
      </c>
      <c r="BK147" s="219">
        <f>ROUND(I147*H147,1)</f>
        <v>0</v>
      </c>
      <c r="BL147" s="14" t="s">
        <v>101</v>
      </c>
      <c r="BM147" s="218" t="s">
        <v>1440</v>
      </c>
    </row>
    <row r="148" spans="1:65" s="2" customFormat="1" ht="21.75" customHeight="1">
      <c r="A148" s="31"/>
      <c r="B148" s="32"/>
      <c r="C148" s="206" t="s">
        <v>8</v>
      </c>
      <c r="D148" s="206" t="s">
        <v>199</v>
      </c>
      <c r="E148" s="207" t="s">
        <v>1441</v>
      </c>
      <c r="F148" s="208" t="s">
        <v>331</v>
      </c>
      <c r="G148" s="209" t="s">
        <v>266</v>
      </c>
      <c r="H148" s="210">
        <v>2.9369999999999998</v>
      </c>
      <c r="I148" s="211"/>
      <c r="J148" s="212">
        <f>ROUND(I148*H148,1)</f>
        <v>0</v>
      </c>
      <c r="K148" s="213"/>
      <c r="L148" s="36"/>
      <c r="M148" s="214" t="s">
        <v>1</v>
      </c>
      <c r="N148" s="215" t="s">
        <v>40</v>
      </c>
      <c r="O148" s="68"/>
      <c r="P148" s="216">
        <f>O148*H148</f>
        <v>0</v>
      </c>
      <c r="Q148" s="216">
        <v>1.10951</v>
      </c>
      <c r="R148" s="216">
        <f>Q148*H148</f>
        <v>3.2586308699999997</v>
      </c>
      <c r="S148" s="216">
        <v>0</v>
      </c>
      <c r="T148" s="217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101</v>
      </c>
      <c r="AT148" s="218" t="s">
        <v>199</v>
      </c>
      <c r="AU148" s="218" t="s">
        <v>84</v>
      </c>
      <c r="AY148" s="14" t="s">
        <v>197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4" t="s">
        <v>82</v>
      </c>
      <c r="BK148" s="219">
        <f>ROUND(I148*H148,1)</f>
        <v>0</v>
      </c>
      <c r="BL148" s="14" t="s">
        <v>101</v>
      </c>
      <c r="BM148" s="218" t="s">
        <v>1442</v>
      </c>
    </row>
    <row r="149" spans="1:65" s="12" customFormat="1" ht="22.9" customHeight="1">
      <c r="B149" s="190"/>
      <c r="C149" s="191"/>
      <c r="D149" s="192" t="s">
        <v>74</v>
      </c>
      <c r="E149" s="204" t="s">
        <v>218</v>
      </c>
      <c r="F149" s="204" t="s">
        <v>377</v>
      </c>
      <c r="G149" s="191"/>
      <c r="H149" s="191"/>
      <c r="I149" s="194"/>
      <c r="J149" s="205">
        <f>BK149</f>
        <v>0</v>
      </c>
      <c r="K149" s="191"/>
      <c r="L149" s="196"/>
      <c r="M149" s="197"/>
      <c r="N149" s="198"/>
      <c r="O149" s="198"/>
      <c r="P149" s="199">
        <f>SUM(P150:P153)</f>
        <v>0</v>
      </c>
      <c r="Q149" s="198"/>
      <c r="R149" s="199">
        <f>SUM(R150:R153)</f>
        <v>47.466191979999998</v>
      </c>
      <c r="S149" s="198"/>
      <c r="T149" s="200">
        <f>SUM(T150:T153)</f>
        <v>0</v>
      </c>
      <c r="AR149" s="201" t="s">
        <v>82</v>
      </c>
      <c r="AT149" s="202" t="s">
        <v>74</v>
      </c>
      <c r="AU149" s="202" t="s">
        <v>82</v>
      </c>
      <c r="AY149" s="201" t="s">
        <v>197</v>
      </c>
      <c r="BK149" s="203">
        <f>SUM(BK150:BK153)</f>
        <v>0</v>
      </c>
    </row>
    <row r="150" spans="1:65" s="2" customFormat="1" ht="21.75" customHeight="1">
      <c r="A150" s="31"/>
      <c r="B150" s="32"/>
      <c r="C150" s="206" t="s">
        <v>259</v>
      </c>
      <c r="D150" s="206" t="s">
        <v>199</v>
      </c>
      <c r="E150" s="207" t="s">
        <v>379</v>
      </c>
      <c r="F150" s="208" t="s">
        <v>380</v>
      </c>
      <c r="G150" s="209" t="s">
        <v>206</v>
      </c>
      <c r="H150" s="210">
        <v>4.1829999999999998</v>
      </c>
      <c r="I150" s="211"/>
      <c r="J150" s="212">
        <f>ROUND(I150*H150,1)</f>
        <v>0</v>
      </c>
      <c r="K150" s="213"/>
      <c r="L150" s="36"/>
      <c r="M150" s="214" t="s">
        <v>1</v>
      </c>
      <c r="N150" s="215" t="s">
        <v>40</v>
      </c>
      <c r="O150" s="68"/>
      <c r="P150" s="216">
        <f>O150*H150</f>
        <v>0</v>
      </c>
      <c r="Q150" s="216">
        <v>2.2563399999999998</v>
      </c>
      <c r="R150" s="216">
        <f>Q150*H150</f>
        <v>9.4382702199999979</v>
      </c>
      <c r="S150" s="216">
        <v>0</v>
      </c>
      <c r="T150" s="217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101</v>
      </c>
      <c r="AT150" s="218" t="s">
        <v>199</v>
      </c>
      <c r="AU150" s="218" t="s">
        <v>84</v>
      </c>
      <c r="AY150" s="14" t="s">
        <v>197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4" t="s">
        <v>82</v>
      </c>
      <c r="BK150" s="219">
        <f>ROUND(I150*H150,1)</f>
        <v>0</v>
      </c>
      <c r="BL150" s="14" t="s">
        <v>101</v>
      </c>
      <c r="BM150" s="218" t="s">
        <v>1479</v>
      </c>
    </row>
    <row r="151" spans="1:65" s="2" customFormat="1" ht="16.5" customHeight="1">
      <c r="A151" s="31"/>
      <c r="B151" s="32"/>
      <c r="C151" s="206" t="s">
        <v>263</v>
      </c>
      <c r="D151" s="206" t="s">
        <v>199</v>
      </c>
      <c r="E151" s="207" t="s">
        <v>1444</v>
      </c>
      <c r="F151" s="208" t="s">
        <v>1445</v>
      </c>
      <c r="G151" s="209" t="s">
        <v>249</v>
      </c>
      <c r="H151" s="210">
        <v>3.4380000000000002</v>
      </c>
      <c r="I151" s="211"/>
      <c r="J151" s="212">
        <f>ROUND(I151*H151,1)</f>
        <v>0</v>
      </c>
      <c r="K151" s="213"/>
      <c r="L151" s="36"/>
      <c r="M151" s="214" t="s">
        <v>1</v>
      </c>
      <c r="N151" s="215" t="s">
        <v>40</v>
      </c>
      <c r="O151" s="68"/>
      <c r="P151" s="216">
        <f>O151*H151</f>
        <v>0</v>
      </c>
      <c r="Q151" s="216">
        <v>1.3520000000000001E-2</v>
      </c>
      <c r="R151" s="216">
        <f>Q151*H151</f>
        <v>4.6481760000000004E-2</v>
      </c>
      <c r="S151" s="216">
        <v>0</v>
      </c>
      <c r="T151" s="217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101</v>
      </c>
      <c r="AT151" s="218" t="s">
        <v>199</v>
      </c>
      <c r="AU151" s="218" t="s">
        <v>84</v>
      </c>
      <c r="AY151" s="14" t="s">
        <v>197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4" t="s">
        <v>82</v>
      </c>
      <c r="BK151" s="219">
        <f>ROUND(I151*H151,1)</f>
        <v>0</v>
      </c>
      <c r="BL151" s="14" t="s">
        <v>101</v>
      </c>
      <c r="BM151" s="218" t="s">
        <v>1480</v>
      </c>
    </row>
    <row r="152" spans="1:65" s="2" customFormat="1" ht="16.5" customHeight="1">
      <c r="A152" s="31"/>
      <c r="B152" s="32"/>
      <c r="C152" s="206" t="s">
        <v>268</v>
      </c>
      <c r="D152" s="206" t="s">
        <v>199</v>
      </c>
      <c r="E152" s="207" t="s">
        <v>1447</v>
      </c>
      <c r="F152" s="208" t="s">
        <v>1448</v>
      </c>
      <c r="G152" s="209" t="s">
        <v>249</v>
      </c>
      <c r="H152" s="210">
        <v>2.496</v>
      </c>
      <c r="I152" s="211"/>
      <c r="J152" s="212">
        <f>ROUND(I152*H152,1)</f>
        <v>0</v>
      </c>
      <c r="K152" s="213"/>
      <c r="L152" s="36"/>
      <c r="M152" s="214" t="s">
        <v>1</v>
      </c>
      <c r="N152" s="215" t="s">
        <v>40</v>
      </c>
      <c r="O152" s="68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101</v>
      </c>
      <c r="AT152" s="218" t="s">
        <v>199</v>
      </c>
      <c r="AU152" s="218" t="s">
        <v>84</v>
      </c>
      <c r="AY152" s="14" t="s">
        <v>197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4" t="s">
        <v>82</v>
      </c>
      <c r="BK152" s="219">
        <f>ROUND(I152*H152,1)</f>
        <v>0</v>
      </c>
      <c r="BL152" s="14" t="s">
        <v>101</v>
      </c>
      <c r="BM152" s="218" t="s">
        <v>1481</v>
      </c>
    </row>
    <row r="153" spans="1:65" s="2" customFormat="1" ht="21.75" customHeight="1">
      <c r="A153" s="31"/>
      <c r="B153" s="32"/>
      <c r="C153" s="206" t="s">
        <v>273</v>
      </c>
      <c r="D153" s="206" t="s">
        <v>199</v>
      </c>
      <c r="E153" s="207" t="s">
        <v>1450</v>
      </c>
      <c r="F153" s="208" t="s">
        <v>1451</v>
      </c>
      <c r="G153" s="209" t="s">
        <v>206</v>
      </c>
      <c r="H153" s="210">
        <v>17.584</v>
      </c>
      <c r="I153" s="211"/>
      <c r="J153" s="212">
        <f>ROUND(I153*H153,1)</f>
        <v>0</v>
      </c>
      <c r="K153" s="213"/>
      <c r="L153" s="36"/>
      <c r="M153" s="214" t="s">
        <v>1</v>
      </c>
      <c r="N153" s="215" t="s">
        <v>40</v>
      </c>
      <c r="O153" s="68"/>
      <c r="P153" s="216">
        <f>O153*H153</f>
        <v>0</v>
      </c>
      <c r="Q153" s="216">
        <v>2.16</v>
      </c>
      <c r="R153" s="216">
        <f>Q153*H153</f>
        <v>37.981439999999999</v>
      </c>
      <c r="S153" s="216">
        <v>0</v>
      </c>
      <c r="T153" s="217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101</v>
      </c>
      <c r="AT153" s="218" t="s">
        <v>199</v>
      </c>
      <c r="AU153" s="218" t="s">
        <v>84</v>
      </c>
      <c r="AY153" s="14" t="s">
        <v>197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4" t="s">
        <v>82</v>
      </c>
      <c r="BK153" s="219">
        <f>ROUND(I153*H153,1)</f>
        <v>0</v>
      </c>
      <c r="BL153" s="14" t="s">
        <v>101</v>
      </c>
      <c r="BM153" s="218" t="s">
        <v>1482</v>
      </c>
    </row>
    <row r="154" spans="1:65" s="12" customFormat="1" ht="22.9" customHeight="1">
      <c r="B154" s="190"/>
      <c r="C154" s="191"/>
      <c r="D154" s="192" t="s">
        <v>74</v>
      </c>
      <c r="E154" s="204" t="s">
        <v>230</v>
      </c>
      <c r="F154" s="204" t="s">
        <v>431</v>
      </c>
      <c r="G154" s="191"/>
      <c r="H154" s="191"/>
      <c r="I154" s="194"/>
      <c r="J154" s="205">
        <f>BK154</f>
        <v>0</v>
      </c>
      <c r="K154" s="191"/>
      <c r="L154" s="196"/>
      <c r="M154" s="197"/>
      <c r="N154" s="198"/>
      <c r="O154" s="198"/>
      <c r="P154" s="199">
        <f>SUM(P155:P156)</f>
        <v>0</v>
      </c>
      <c r="Q154" s="198"/>
      <c r="R154" s="199">
        <f>SUM(R155:R156)</f>
        <v>0.34692000000000006</v>
      </c>
      <c r="S154" s="198"/>
      <c r="T154" s="200">
        <f>SUM(T155:T156)</f>
        <v>0</v>
      </c>
      <c r="AR154" s="201" t="s">
        <v>82</v>
      </c>
      <c r="AT154" s="202" t="s">
        <v>74</v>
      </c>
      <c r="AU154" s="202" t="s">
        <v>82</v>
      </c>
      <c r="AY154" s="201" t="s">
        <v>197</v>
      </c>
      <c r="BK154" s="203">
        <f>SUM(BK155:BK156)</f>
        <v>0</v>
      </c>
    </row>
    <row r="155" spans="1:65" s="2" customFormat="1" ht="16.5" customHeight="1">
      <c r="A155" s="31"/>
      <c r="B155" s="32"/>
      <c r="C155" s="206" t="s">
        <v>277</v>
      </c>
      <c r="D155" s="206" t="s">
        <v>199</v>
      </c>
      <c r="E155" s="207" t="s">
        <v>1453</v>
      </c>
      <c r="F155" s="208" t="s">
        <v>1454</v>
      </c>
      <c r="G155" s="209" t="s">
        <v>340</v>
      </c>
      <c r="H155" s="210">
        <v>19.782</v>
      </c>
      <c r="I155" s="211"/>
      <c r="J155" s="212">
        <f>ROUND(I155*H155,1)</f>
        <v>0</v>
      </c>
      <c r="K155" s="213"/>
      <c r="L155" s="36"/>
      <c r="M155" s="214" t="s">
        <v>1</v>
      </c>
      <c r="N155" s="215" t="s">
        <v>40</v>
      </c>
      <c r="O155" s="68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8" t="s">
        <v>101</v>
      </c>
      <c r="AT155" s="218" t="s">
        <v>199</v>
      </c>
      <c r="AU155" s="218" t="s">
        <v>84</v>
      </c>
      <c r="AY155" s="14" t="s">
        <v>197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4" t="s">
        <v>82</v>
      </c>
      <c r="BK155" s="219">
        <f>ROUND(I155*H155,1)</f>
        <v>0</v>
      </c>
      <c r="BL155" s="14" t="s">
        <v>101</v>
      </c>
      <c r="BM155" s="218" t="s">
        <v>1483</v>
      </c>
    </row>
    <row r="156" spans="1:65" s="2" customFormat="1" ht="21.75" customHeight="1">
      <c r="A156" s="31"/>
      <c r="B156" s="32"/>
      <c r="C156" s="206" t="s">
        <v>7</v>
      </c>
      <c r="D156" s="206" t="s">
        <v>199</v>
      </c>
      <c r="E156" s="207" t="s">
        <v>1456</v>
      </c>
      <c r="F156" s="208" t="s">
        <v>1484</v>
      </c>
      <c r="G156" s="209" t="s">
        <v>340</v>
      </c>
      <c r="H156" s="210">
        <v>39.200000000000003</v>
      </c>
      <c r="I156" s="211"/>
      <c r="J156" s="212">
        <f>ROUND(I156*H156,1)</f>
        <v>0</v>
      </c>
      <c r="K156" s="213"/>
      <c r="L156" s="36"/>
      <c r="M156" s="214" t="s">
        <v>1</v>
      </c>
      <c r="N156" s="215" t="s">
        <v>40</v>
      </c>
      <c r="O156" s="68"/>
      <c r="P156" s="216">
        <f>O156*H156</f>
        <v>0</v>
      </c>
      <c r="Q156" s="216">
        <v>8.8500000000000002E-3</v>
      </c>
      <c r="R156" s="216">
        <f>Q156*H156</f>
        <v>0.34692000000000006</v>
      </c>
      <c r="S156" s="216">
        <v>0</v>
      </c>
      <c r="T156" s="217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8" t="s">
        <v>101</v>
      </c>
      <c r="AT156" s="218" t="s">
        <v>199</v>
      </c>
      <c r="AU156" s="218" t="s">
        <v>84</v>
      </c>
      <c r="AY156" s="14" t="s">
        <v>197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4" t="s">
        <v>82</v>
      </c>
      <c r="BK156" s="219">
        <f>ROUND(I156*H156,1)</f>
        <v>0</v>
      </c>
      <c r="BL156" s="14" t="s">
        <v>101</v>
      </c>
      <c r="BM156" s="218" t="s">
        <v>1485</v>
      </c>
    </row>
    <row r="157" spans="1:65" s="12" customFormat="1" ht="22.9" customHeight="1">
      <c r="B157" s="190"/>
      <c r="C157" s="191"/>
      <c r="D157" s="192" t="s">
        <v>74</v>
      </c>
      <c r="E157" s="204" t="s">
        <v>1102</v>
      </c>
      <c r="F157" s="204" t="s">
        <v>1103</v>
      </c>
      <c r="G157" s="191"/>
      <c r="H157" s="191"/>
      <c r="I157" s="194"/>
      <c r="J157" s="205">
        <f>BK157</f>
        <v>0</v>
      </c>
      <c r="K157" s="191"/>
      <c r="L157" s="196"/>
      <c r="M157" s="197"/>
      <c r="N157" s="198"/>
      <c r="O157" s="198"/>
      <c r="P157" s="199">
        <f>P158</f>
        <v>0</v>
      </c>
      <c r="Q157" s="198"/>
      <c r="R157" s="199">
        <f>R158</f>
        <v>0</v>
      </c>
      <c r="S157" s="198"/>
      <c r="T157" s="200">
        <f>T158</f>
        <v>0</v>
      </c>
      <c r="AR157" s="201" t="s">
        <v>82</v>
      </c>
      <c r="AT157" s="202" t="s">
        <v>74</v>
      </c>
      <c r="AU157" s="202" t="s">
        <v>82</v>
      </c>
      <c r="AY157" s="201" t="s">
        <v>197</v>
      </c>
      <c r="BK157" s="203">
        <f>BK158</f>
        <v>0</v>
      </c>
    </row>
    <row r="158" spans="1:65" s="2" customFormat="1" ht="21.75" customHeight="1">
      <c r="A158" s="31"/>
      <c r="B158" s="32"/>
      <c r="C158" s="206" t="s">
        <v>284</v>
      </c>
      <c r="D158" s="206" t="s">
        <v>199</v>
      </c>
      <c r="E158" s="207" t="s">
        <v>1459</v>
      </c>
      <c r="F158" s="208" t="s">
        <v>1460</v>
      </c>
      <c r="G158" s="209" t="s">
        <v>266</v>
      </c>
      <c r="H158" s="210">
        <v>132.678</v>
      </c>
      <c r="I158" s="211"/>
      <c r="J158" s="212">
        <f>ROUND(I158*H158,1)</f>
        <v>0</v>
      </c>
      <c r="K158" s="213"/>
      <c r="L158" s="36"/>
      <c r="M158" s="214" t="s">
        <v>1</v>
      </c>
      <c r="N158" s="215" t="s">
        <v>40</v>
      </c>
      <c r="O158" s="68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8" t="s">
        <v>101</v>
      </c>
      <c r="AT158" s="218" t="s">
        <v>199</v>
      </c>
      <c r="AU158" s="218" t="s">
        <v>84</v>
      </c>
      <c r="AY158" s="14" t="s">
        <v>197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4" t="s">
        <v>82</v>
      </c>
      <c r="BK158" s="219">
        <f>ROUND(I158*H158,1)</f>
        <v>0</v>
      </c>
      <c r="BL158" s="14" t="s">
        <v>101</v>
      </c>
      <c r="BM158" s="218" t="s">
        <v>1461</v>
      </c>
    </row>
    <row r="159" spans="1:65" s="12" customFormat="1" ht="25.9" customHeight="1">
      <c r="B159" s="190"/>
      <c r="C159" s="191"/>
      <c r="D159" s="192" t="s">
        <v>74</v>
      </c>
      <c r="E159" s="193" t="s">
        <v>457</v>
      </c>
      <c r="F159" s="193" t="s">
        <v>552</v>
      </c>
      <c r="G159" s="191"/>
      <c r="H159" s="191"/>
      <c r="I159" s="194"/>
      <c r="J159" s="195">
        <f>BK159</f>
        <v>0</v>
      </c>
      <c r="K159" s="191"/>
      <c r="L159" s="196"/>
      <c r="M159" s="197"/>
      <c r="N159" s="198"/>
      <c r="O159" s="198"/>
      <c r="P159" s="199">
        <f>P160</f>
        <v>0</v>
      </c>
      <c r="Q159" s="198"/>
      <c r="R159" s="199">
        <f>R160</f>
        <v>6.8954399999999999E-2</v>
      </c>
      <c r="S159" s="198"/>
      <c r="T159" s="200">
        <f>T160</f>
        <v>0</v>
      </c>
      <c r="AR159" s="201" t="s">
        <v>84</v>
      </c>
      <c r="AT159" s="202" t="s">
        <v>74</v>
      </c>
      <c r="AU159" s="202" t="s">
        <v>75</v>
      </c>
      <c r="AY159" s="201" t="s">
        <v>197</v>
      </c>
      <c r="BK159" s="203">
        <f>BK160</f>
        <v>0</v>
      </c>
    </row>
    <row r="160" spans="1:65" s="12" customFormat="1" ht="22.9" customHeight="1">
      <c r="B160" s="190"/>
      <c r="C160" s="191"/>
      <c r="D160" s="192" t="s">
        <v>74</v>
      </c>
      <c r="E160" s="204" t="s">
        <v>511</v>
      </c>
      <c r="F160" s="204" t="s">
        <v>512</v>
      </c>
      <c r="G160" s="191"/>
      <c r="H160" s="191"/>
      <c r="I160" s="194"/>
      <c r="J160" s="205">
        <f>BK160</f>
        <v>0</v>
      </c>
      <c r="K160" s="191"/>
      <c r="L160" s="196"/>
      <c r="M160" s="197"/>
      <c r="N160" s="198"/>
      <c r="O160" s="198"/>
      <c r="P160" s="199">
        <f>P161</f>
        <v>0</v>
      </c>
      <c r="Q160" s="198"/>
      <c r="R160" s="199">
        <f>R161</f>
        <v>6.8954399999999999E-2</v>
      </c>
      <c r="S160" s="198"/>
      <c r="T160" s="200">
        <f>T161</f>
        <v>0</v>
      </c>
      <c r="AR160" s="201" t="s">
        <v>84</v>
      </c>
      <c r="AT160" s="202" t="s">
        <v>74</v>
      </c>
      <c r="AU160" s="202" t="s">
        <v>82</v>
      </c>
      <c r="AY160" s="201" t="s">
        <v>197</v>
      </c>
      <c r="BK160" s="203">
        <f>BK161</f>
        <v>0</v>
      </c>
    </row>
    <row r="161" spans="1:65" s="2" customFormat="1" ht="16.5" customHeight="1">
      <c r="A161" s="31"/>
      <c r="B161" s="32"/>
      <c r="C161" s="206" t="s">
        <v>288</v>
      </c>
      <c r="D161" s="206" t="s">
        <v>199</v>
      </c>
      <c r="E161" s="207" t="s">
        <v>1462</v>
      </c>
      <c r="F161" s="208" t="s">
        <v>1463</v>
      </c>
      <c r="G161" s="209" t="s">
        <v>249</v>
      </c>
      <c r="H161" s="210">
        <v>114.92400000000001</v>
      </c>
      <c r="I161" s="211"/>
      <c r="J161" s="212">
        <f>ROUND(I161*H161,1)</f>
        <v>0</v>
      </c>
      <c r="K161" s="213"/>
      <c r="L161" s="36"/>
      <c r="M161" s="231" t="s">
        <v>1</v>
      </c>
      <c r="N161" s="232" t="s">
        <v>40</v>
      </c>
      <c r="O161" s="233"/>
      <c r="P161" s="234">
        <f>O161*H161</f>
        <v>0</v>
      </c>
      <c r="Q161" s="234">
        <v>5.9999999999999995E-4</v>
      </c>
      <c r="R161" s="234">
        <f>Q161*H161</f>
        <v>6.8954399999999999E-2</v>
      </c>
      <c r="S161" s="234">
        <v>0</v>
      </c>
      <c r="T161" s="235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8" t="s">
        <v>259</v>
      </c>
      <c r="AT161" s="218" t="s">
        <v>199</v>
      </c>
      <c r="AU161" s="218" t="s">
        <v>84</v>
      </c>
      <c r="AY161" s="14" t="s">
        <v>197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4" t="s">
        <v>82</v>
      </c>
      <c r="BK161" s="219">
        <f>ROUND(I161*H161,1)</f>
        <v>0</v>
      </c>
      <c r="BL161" s="14" t="s">
        <v>259</v>
      </c>
      <c r="BM161" s="218" t="s">
        <v>1486</v>
      </c>
    </row>
    <row r="162" spans="1:65" s="2" customFormat="1" ht="6.95" customHeight="1">
      <c r="A162" s="31"/>
      <c r="B162" s="51"/>
      <c r="C162" s="52"/>
      <c r="D162" s="52"/>
      <c r="E162" s="52"/>
      <c r="F162" s="52"/>
      <c r="G162" s="52"/>
      <c r="H162" s="52"/>
      <c r="I162" s="155"/>
      <c r="J162" s="52"/>
      <c r="K162" s="52"/>
      <c r="L162" s="36"/>
      <c r="M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</row>
  </sheetData>
  <sheetProtection algorithmName="SHA-512" hashValue="Yx96ZCr7pskTt/48801+Ji+S0AvNLFevjRGdnxYL4PqDDTAiBBPqsaPTPR3lNjZOWKvFPb8elL8XdolSP/LWug==" saltValue="/aKlgc1XlqumkvNK1JZ/GUw/VTOSeRT7TiksvydODmq/4A//GcHaSmFnFzFPBeFLVLAg3cSyN85K0tY9UCPhmg==" spinCount="100000" sheet="1" objects="1" scenarios="1" formatColumns="0" formatRows="0" autoFilter="0"/>
  <autoFilter ref="C128:K161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155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1:46" s="1" customFormat="1" ht="24.95" customHeight="1">
      <c r="B4" s="17"/>
      <c r="D4" s="116" t="s">
        <v>156</v>
      </c>
      <c r="I4" s="112"/>
      <c r="L4" s="17"/>
      <c r="M4" s="117" t="s">
        <v>10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16</v>
      </c>
      <c r="I6" s="112"/>
      <c r="L6" s="17"/>
    </row>
    <row r="7" spans="1:46" s="1" customFormat="1" ht="16.5" customHeight="1">
      <c r="B7" s="17"/>
      <c r="E7" s="292" t="str">
        <f>'Rekapitulace stavby'!K6</f>
        <v>Novostavba produkční stáje s dojírnou - 1. etapa - stáj</v>
      </c>
      <c r="F7" s="293"/>
      <c r="G7" s="293"/>
      <c r="H7" s="293"/>
      <c r="I7" s="112"/>
      <c r="L7" s="17"/>
    </row>
    <row r="8" spans="1:46" s="1" customFormat="1" ht="12" customHeight="1">
      <c r="B8" s="17"/>
      <c r="D8" s="118" t="s">
        <v>157</v>
      </c>
      <c r="I8" s="112"/>
      <c r="L8" s="17"/>
    </row>
    <row r="9" spans="1:46" s="2" customFormat="1" ht="16.5" customHeight="1">
      <c r="A9" s="31"/>
      <c r="B9" s="36"/>
      <c r="C9" s="31"/>
      <c r="D9" s="31"/>
      <c r="E9" s="292" t="s">
        <v>1409</v>
      </c>
      <c r="F9" s="295"/>
      <c r="G9" s="295"/>
      <c r="H9" s="295"/>
      <c r="I9" s="120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18" t="s">
        <v>159</v>
      </c>
      <c r="E10" s="31"/>
      <c r="F10" s="31"/>
      <c r="G10" s="31"/>
      <c r="H10" s="31"/>
      <c r="I10" s="120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296" t="s">
        <v>1487</v>
      </c>
      <c r="F11" s="295"/>
      <c r="G11" s="295"/>
      <c r="H11" s="295"/>
      <c r="I11" s="120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>
      <c r="A12" s="31"/>
      <c r="B12" s="36"/>
      <c r="C12" s="31"/>
      <c r="D12" s="31"/>
      <c r="E12" s="31"/>
      <c r="F12" s="31"/>
      <c r="G12" s="31"/>
      <c r="H12" s="31"/>
      <c r="I12" s="120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18" t="s">
        <v>18</v>
      </c>
      <c r="E13" s="31"/>
      <c r="F13" s="106" t="s">
        <v>1</v>
      </c>
      <c r="G13" s="31"/>
      <c r="H13" s="31"/>
      <c r="I13" s="121" t="s">
        <v>19</v>
      </c>
      <c r="J13" s="106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8" t="s">
        <v>20</v>
      </c>
      <c r="E14" s="31"/>
      <c r="F14" s="106" t="s">
        <v>21</v>
      </c>
      <c r="G14" s="31"/>
      <c r="H14" s="31"/>
      <c r="I14" s="121" t="s">
        <v>22</v>
      </c>
      <c r="J14" s="122">
        <f>'Rekapitulace stavby'!AN8</f>
        <v>43949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20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23</v>
      </c>
      <c r="E16" s="31"/>
      <c r="F16" s="31"/>
      <c r="G16" s="31"/>
      <c r="H16" s="31"/>
      <c r="I16" s="121" t="s">
        <v>24</v>
      </c>
      <c r="J16" s="106" t="s">
        <v>25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6" t="s">
        <v>26</v>
      </c>
      <c r="F17" s="31"/>
      <c r="G17" s="31"/>
      <c r="H17" s="31"/>
      <c r="I17" s="121" t="s">
        <v>27</v>
      </c>
      <c r="J17" s="106" t="s">
        <v>28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20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29</v>
      </c>
      <c r="E19" s="31"/>
      <c r="F19" s="31"/>
      <c r="G19" s="31"/>
      <c r="H19" s="31"/>
      <c r="I19" s="121" t="s">
        <v>24</v>
      </c>
      <c r="J19" s="27" t="str">
        <f>'Rekapitulace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97" t="str">
        <f>'Rekapitulace stavby'!E14</f>
        <v>Vyplň údaj</v>
      </c>
      <c r="F20" s="298"/>
      <c r="G20" s="298"/>
      <c r="H20" s="298"/>
      <c r="I20" s="121" t="s">
        <v>27</v>
      </c>
      <c r="J20" s="27" t="str">
        <f>'Rekapitulace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20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31</v>
      </c>
      <c r="E22" s="31"/>
      <c r="F22" s="31"/>
      <c r="G22" s="31"/>
      <c r="H22" s="31"/>
      <c r="I22" s="121" t="s">
        <v>24</v>
      </c>
      <c r="J22" s="106" t="str">
        <f>IF('Rekapitulace stavby'!AN16="","",'Rekapitulace stavby'!AN16)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6" t="str">
        <f>IF('Rekapitulace stavby'!E17="","",'Rekapitulace stavby'!E17)</f>
        <v xml:space="preserve"> </v>
      </c>
      <c r="F23" s="31"/>
      <c r="G23" s="31"/>
      <c r="H23" s="31"/>
      <c r="I23" s="121" t="s">
        <v>27</v>
      </c>
      <c r="J23" s="106" t="str">
        <f>IF('Rekapitulace stavby'!AN17="","",'Rekapitulace stavby'!AN17)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20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32</v>
      </c>
      <c r="E25" s="31"/>
      <c r="F25" s="31"/>
      <c r="G25" s="31"/>
      <c r="H25" s="31"/>
      <c r="I25" s="121" t="s">
        <v>24</v>
      </c>
      <c r="J25" s="106" t="str">
        <f>IF('Rekapitulace stavby'!AN19="","",'Rekapitulace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6" t="str">
        <f>IF('Rekapitulace stavby'!E20="","",'Rekapitulace stavby'!E20)</f>
        <v xml:space="preserve"> </v>
      </c>
      <c r="F26" s="31"/>
      <c r="G26" s="31"/>
      <c r="H26" s="31"/>
      <c r="I26" s="121" t="s">
        <v>27</v>
      </c>
      <c r="J26" s="106" t="str">
        <f>IF('Rekapitulace stavby'!AN20="","",'Rekapitulace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20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34</v>
      </c>
      <c r="E28" s="31"/>
      <c r="F28" s="31"/>
      <c r="G28" s="31"/>
      <c r="H28" s="31"/>
      <c r="I28" s="120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3"/>
      <c r="B29" s="124"/>
      <c r="C29" s="123"/>
      <c r="D29" s="123"/>
      <c r="E29" s="291" t="s">
        <v>1</v>
      </c>
      <c r="F29" s="291"/>
      <c r="G29" s="291"/>
      <c r="H29" s="291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20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7"/>
      <c r="E31" s="127"/>
      <c r="F31" s="127"/>
      <c r="G31" s="127"/>
      <c r="H31" s="127"/>
      <c r="I31" s="128"/>
      <c r="J31" s="127"/>
      <c r="K31" s="127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9" t="s">
        <v>35</v>
      </c>
      <c r="E32" s="31"/>
      <c r="F32" s="31"/>
      <c r="G32" s="31"/>
      <c r="H32" s="31"/>
      <c r="I32" s="120"/>
      <c r="J32" s="130">
        <f>ROUND(J122, 1)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7"/>
      <c r="E33" s="127"/>
      <c r="F33" s="127"/>
      <c r="G33" s="127"/>
      <c r="H33" s="127"/>
      <c r="I33" s="128"/>
      <c r="J33" s="127"/>
      <c r="K33" s="127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1" t="s">
        <v>37</v>
      </c>
      <c r="G34" s="31"/>
      <c r="H34" s="31"/>
      <c r="I34" s="132" t="s">
        <v>36</v>
      </c>
      <c r="J34" s="131" t="s">
        <v>38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19" t="s">
        <v>39</v>
      </c>
      <c r="E35" s="118" t="s">
        <v>40</v>
      </c>
      <c r="F35" s="133">
        <f>ROUND((SUM(BE122:BE142)),  1)</f>
        <v>0</v>
      </c>
      <c r="G35" s="31"/>
      <c r="H35" s="31"/>
      <c r="I35" s="134">
        <v>0.21</v>
      </c>
      <c r="J35" s="133">
        <f>ROUND(((SUM(BE122:BE142))*I35),  1)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41</v>
      </c>
      <c r="F36" s="133">
        <f>ROUND((SUM(BF122:BF142)),  1)</f>
        <v>0</v>
      </c>
      <c r="G36" s="31"/>
      <c r="H36" s="31"/>
      <c r="I36" s="134">
        <v>0.15</v>
      </c>
      <c r="J36" s="133">
        <f>ROUND(((SUM(BF122:BF142))*I36),  1)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42</v>
      </c>
      <c r="F37" s="133">
        <f>ROUND((SUM(BG122:BG142)),  1)</f>
        <v>0</v>
      </c>
      <c r="G37" s="31"/>
      <c r="H37" s="31"/>
      <c r="I37" s="134">
        <v>0.21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8" t="s">
        <v>43</v>
      </c>
      <c r="F38" s="133">
        <f>ROUND((SUM(BH122:BH142)),  1)</f>
        <v>0</v>
      </c>
      <c r="G38" s="31"/>
      <c r="H38" s="31"/>
      <c r="I38" s="134">
        <v>0.15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44</v>
      </c>
      <c r="F39" s="133">
        <f>ROUND((SUM(BI122:BI142)),  1)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20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45</v>
      </c>
      <c r="E41" s="137"/>
      <c r="F41" s="137"/>
      <c r="G41" s="138" t="s">
        <v>46</v>
      </c>
      <c r="H41" s="139" t="s">
        <v>47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20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7"/>
      <c r="I43" s="112"/>
      <c r="L43" s="17"/>
    </row>
    <row r="44" spans="1:31" s="1" customFormat="1" ht="14.45" customHeight="1">
      <c r="B44" s="17"/>
      <c r="I44" s="112"/>
      <c r="L44" s="17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hidden="1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hidden="1" customHeight="1">
      <c r="A82" s="31"/>
      <c r="B82" s="32"/>
      <c r="C82" s="20" t="s">
        <v>163</v>
      </c>
      <c r="D82" s="33"/>
      <c r="E82" s="33"/>
      <c r="F82" s="33"/>
      <c r="G82" s="33"/>
      <c r="H82" s="33"/>
      <c r="I82" s="120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120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20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hidden="1" customHeight="1">
      <c r="A85" s="31"/>
      <c r="B85" s="32"/>
      <c r="C85" s="33"/>
      <c r="D85" s="33"/>
      <c r="E85" s="287" t="str">
        <f>E7</f>
        <v>Novostavba produkční stáje s dojírnou - 1. etapa - stáj</v>
      </c>
      <c r="F85" s="288"/>
      <c r="G85" s="288"/>
      <c r="H85" s="288"/>
      <c r="I85" s="120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hidden="1" customHeight="1">
      <c r="B86" s="18"/>
      <c r="C86" s="26" t="s">
        <v>157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hidden="1" customHeight="1">
      <c r="A87" s="31"/>
      <c r="B87" s="32"/>
      <c r="C87" s="33"/>
      <c r="D87" s="33"/>
      <c r="E87" s="287" t="s">
        <v>1409</v>
      </c>
      <c r="F87" s="290"/>
      <c r="G87" s="290"/>
      <c r="H87" s="290"/>
      <c r="I87" s="120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hidden="1" customHeight="1">
      <c r="A88" s="31"/>
      <c r="B88" s="32"/>
      <c r="C88" s="26" t="s">
        <v>159</v>
      </c>
      <c r="D88" s="33"/>
      <c r="E88" s="33"/>
      <c r="F88" s="33"/>
      <c r="G88" s="33"/>
      <c r="H88" s="33"/>
      <c r="I88" s="120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hidden="1" customHeight="1">
      <c r="A89" s="31"/>
      <c r="B89" s="32"/>
      <c r="C89" s="33"/>
      <c r="D89" s="33"/>
      <c r="E89" s="284" t="str">
        <f>E11</f>
        <v>SO 03c - Elektroinstalace přípojka</v>
      </c>
      <c r="F89" s="290"/>
      <c r="G89" s="290"/>
      <c r="H89" s="290"/>
      <c r="I89" s="120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hidden="1" customHeight="1">
      <c r="A90" s="31"/>
      <c r="B90" s="32"/>
      <c r="C90" s="33"/>
      <c r="D90" s="33"/>
      <c r="E90" s="33"/>
      <c r="F90" s="33"/>
      <c r="G90" s="33"/>
      <c r="H90" s="33"/>
      <c r="I90" s="120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hidden="1" customHeight="1">
      <c r="A91" s="31"/>
      <c r="B91" s="32"/>
      <c r="C91" s="26" t="s">
        <v>20</v>
      </c>
      <c r="D91" s="33"/>
      <c r="E91" s="33"/>
      <c r="F91" s="24" t="str">
        <f>F14</f>
        <v xml:space="preserve"> </v>
      </c>
      <c r="G91" s="33"/>
      <c r="H91" s="33"/>
      <c r="I91" s="121" t="s">
        <v>22</v>
      </c>
      <c r="J91" s="63">
        <f>IF(J14="","",J14)</f>
        <v>43949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hidden="1" customHeight="1">
      <c r="A92" s="31"/>
      <c r="B92" s="32"/>
      <c r="C92" s="33"/>
      <c r="D92" s="33"/>
      <c r="E92" s="33"/>
      <c r="F92" s="33"/>
      <c r="G92" s="33"/>
      <c r="H92" s="33"/>
      <c r="I92" s="120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hidden="1" customHeight="1">
      <c r="A93" s="31"/>
      <c r="B93" s="32"/>
      <c r="C93" s="26" t="s">
        <v>23</v>
      </c>
      <c r="D93" s="33"/>
      <c r="E93" s="33"/>
      <c r="F93" s="24" t="str">
        <f>E17</f>
        <v>ZOD Starosedlský Hrádek</v>
      </c>
      <c r="G93" s="33"/>
      <c r="H93" s="33"/>
      <c r="I93" s="121" t="s">
        <v>31</v>
      </c>
      <c r="J93" s="29" t="str">
        <f>E23</f>
        <v xml:space="preserve"> 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hidden="1" customHeight="1">
      <c r="A94" s="31"/>
      <c r="B94" s="32"/>
      <c r="C94" s="26" t="s">
        <v>29</v>
      </c>
      <c r="D94" s="33"/>
      <c r="E94" s="33"/>
      <c r="F94" s="24" t="str">
        <f>IF(E20="","",E20)</f>
        <v>Vyplň údaj</v>
      </c>
      <c r="G94" s="33"/>
      <c r="H94" s="33"/>
      <c r="I94" s="121" t="s">
        <v>32</v>
      </c>
      <c r="J94" s="29" t="str">
        <f>E26</f>
        <v xml:space="preserve"> 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120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hidden="1" customHeight="1">
      <c r="A96" s="31"/>
      <c r="B96" s="32"/>
      <c r="C96" s="159" t="s">
        <v>164</v>
      </c>
      <c r="D96" s="160"/>
      <c r="E96" s="160"/>
      <c r="F96" s="160"/>
      <c r="G96" s="160"/>
      <c r="H96" s="160"/>
      <c r="I96" s="161"/>
      <c r="J96" s="162" t="s">
        <v>165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hidden="1" customHeight="1">
      <c r="A97" s="31"/>
      <c r="B97" s="32"/>
      <c r="C97" s="33"/>
      <c r="D97" s="33"/>
      <c r="E97" s="33"/>
      <c r="F97" s="33"/>
      <c r="G97" s="33"/>
      <c r="H97" s="33"/>
      <c r="I97" s="120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hidden="1" customHeight="1">
      <c r="A98" s="31"/>
      <c r="B98" s="32"/>
      <c r="C98" s="163" t="s">
        <v>166</v>
      </c>
      <c r="D98" s="33"/>
      <c r="E98" s="33"/>
      <c r="F98" s="33"/>
      <c r="G98" s="33"/>
      <c r="H98" s="33"/>
      <c r="I98" s="120"/>
      <c r="J98" s="81">
        <f>J122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167</v>
      </c>
    </row>
    <row r="99" spans="1:47" s="9" customFormat="1" ht="24.95" hidden="1" customHeight="1">
      <c r="B99" s="164"/>
      <c r="C99" s="165"/>
      <c r="D99" s="166" t="s">
        <v>549</v>
      </c>
      <c r="E99" s="167"/>
      <c r="F99" s="167"/>
      <c r="G99" s="167"/>
      <c r="H99" s="167"/>
      <c r="I99" s="168"/>
      <c r="J99" s="169">
        <f>J123</f>
        <v>0</v>
      </c>
      <c r="K99" s="165"/>
      <c r="L99" s="170"/>
    </row>
    <row r="100" spans="1:47" s="10" customFormat="1" ht="19.899999999999999" hidden="1" customHeight="1">
      <c r="B100" s="171"/>
      <c r="C100" s="100"/>
      <c r="D100" s="172" t="s">
        <v>550</v>
      </c>
      <c r="E100" s="173"/>
      <c r="F100" s="173"/>
      <c r="G100" s="173"/>
      <c r="H100" s="173"/>
      <c r="I100" s="174"/>
      <c r="J100" s="175">
        <f>J124</f>
        <v>0</v>
      </c>
      <c r="K100" s="100"/>
      <c r="L100" s="176"/>
    </row>
    <row r="101" spans="1:47" s="2" customFormat="1" ht="21.75" hidden="1" customHeight="1">
      <c r="A101" s="31"/>
      <c r="B101" s="32"/>
      <c r="C101" s="33"/>
      <c r="D101" s="33"/>
      <c r="E101" s="33"/>
      <c r="F101" s="33"/>
      <c r="G101" s="33"/>
      <c r="H101" s="33"/>
      <c r="I101" s="120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47" s="2" customFormat="1" ht="6.95" hidden="1" customHeight="1">
      <c r="A102" s="31"/>
      <c r="B102" s="51"/>
      <c r="C102" s="52"/>
      <c r="D102" s="52"/>
      <c r="E102" s="52"/>
      <c r="F102" s="52"/>
      <c r="G102" s="52"/>
      <c r="H102" s="52"/>
      <c r="I102" s="155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47" hidden="1"/>
    <row r="104" spans="1:47" hidden="1"/>
    <row r="105" spans="1:47" hidden="1"/>
    <row r="106" spans="1:47" s="2" customFormat="1" ht="6.95" customHeight="1">
      <c r="A106" s="31"/>
      <c r="B106" s="53"/>
      <c r="C106" s="54"/>
      <c r="D106" s="54"/>
      <c r="E106" s="54"/>
      <c r="F106" s="54"/>
      <c r="G106" s="54"/>
      <c r="H106" s="54"/>
      <c r="I106" s="158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47" s="2" customFormat="1" ht="24.95" customHeight="1">
      <c r="A107" s="31"/>
      <c r="B107" s="32"/>
      <c r="C107" s="20" t="s">
        <v>182</v>
      </c>
      <c r="D107" s="33"/>
      <c r="E107" s="33"/>
      <c r="F107" s="33"/>
      <c r="G107" s="33"/>
      <c r="H107" s="33"/>
      <c r="I107" s="120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47" s="2" customFormat="1" ht="6.95" customHeight="1">
      <c r="A108" s="31"/>
      <c r="B108" s="32"/>
      <c r="C108" s="33"/>
      <c r="D108" s="33"/>
      <c r="E108" s="33"/>
      <c r="F108" s="33"/>
      <c r="G108" s="33"/>
      <c r="H108" s="33"/>
      <c r="I108" s="120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12" customHeight="1">
      <c r="A109" s="31"/>
      <c r="B109" s="32"/>
      <c r="C109" s="26" t="s">
        <v>16</v>
      </c>
      <c r="D109" s="33"/>
      <c r="E109" s="33"/>
      <c r="F109" s="33"/>
      <c r="G109" s="33"/>
      <c r="H109" s="33"/>
      <c r="I109" s="120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16.5" customHeight="1">
      <c r="A110" s="31"/>
      <c r="B110" s="32"/>
      <c r="C110" s="33"/>
      <c r="D110" s="33"/>
      <c r="E110" s="287" t="str">
        <f>E7</f>
        <v>Novostavba produkční stáje s dojírnou - 1. etapa - stáj</v>
      </c>
      <c r="F110" s="288"/>
      <c r="G110" s="288"/>
      <c r="H110" s="288"/>
      <c r="I110" s="120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1" customFormat="1" ht="12" customHeight="1">
      <c r="B111" s="18"/>
      <c r="C111" s="26" t="s">
        <v>157</v>
      </c>
      <c r="D111" s="19"/>
      <c r="E111" s="19"/>
      <c r="F111" s="19"/>
      <c r="G111" s="19"/>
      <c r="H111" s="19"/>
      <c r="I111" s="112"/>
      <c r="J111" s="19"/>
      <c r="K111" s="19"/>
      <c r="L111" s="17"/>
    </row>
    <row r="112" spans="1:47" s="2" customFormat="1" ht="16.5" customHeight="1">
      <c r="A112" s="31"/>
      <c r="B112" s="32"/>
      <c r="C112" s="33"/>
      <c r="D112" s="33"/>
      <c r="E112" s="287" t="s">
        <v>1409</v>
      </c>
      <c r="F112" s="290"/>
      <c r="G112" s="290"/>
      <c r="H112" s="290"/>
      <c r="I112" s="120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159</v>
      </c>
      <c r="D113" s="33"/>
      <c r="E113" s="33"/>
      <c r="F113" s="33"/>
      <c r="G113" s="33"/>
      <c r="H113" s="33"/>
      <c r="I113" s="120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3"/>
      <c r="D114" s="33"/>
      <c r="E114" s="284" t="str">
        <f>E11</f>
        <v>SO 03c - Elektroinstalace přípojka</v>
      </c>
      <c r="F114" s="290"/>
      <c r="G114" s="290"/>
      <c r="H114" s="290"/>
      <c r="I114" s="120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120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20</v>
      </c>
      <c r="D116" s="33"/>
      <c r="E116" s="33"/>
      <c r="F116" s="24" t="str">
        <f>F14</f>
        <v xml:space="preserve"> </v>
      </c>
      <c r="G116" s="33"/>
      <c r="H116" s="33"/>
      <c r="I116" s="121" t="s">
        <v>22</v>
      </c>
      <c r="J116" s="63">
        <f>IF(J14="","",J14)</f>
        <v>43949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120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6" t="s">
        <v>23</v>
      </c>
      <c r="D118" s="33"/>
      <c r="E118" s="33"/>
      <c r="F118" s="24" t="str">
        <f>E17</f>
        <v>ZOD Starosedlský Hrádek</v>
      </c>
      <c r="G118" s="33"/>
      <c r="H118" s="33"/>
      <c r="I118" s="121" t="s">
        <v>31</v>
      </c>
      <c r="J118" s="29" t="str">
        <f>E23</f>
        <v xml:space="preserve"> 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" customHeight="1">
      <c r="A119" s="31"/>
      <c r="B119" s="32"/>
      <c r="C119" s="26" t="s">
        <v>29</v>
      </c>
      <c r="D119" s="33"/>
      <c r="E119" s="33"/>
      <c r="F119" s="24" t="str">
        <f>IF(E20="","",E20)</f>
        <v>Vyplň údaj</v>
      </c>
      <c r="G119" s="33"/>
      <c r="H119" s="33"/>
      <c r="I119" s="121" t="s">
        <v>32</v>
      </c>
      <c r="J119" s="29" t="str">
        <f>E26</f>
        <v xml:space="preserve"> 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35" customHeight="1">
      <c r="A120" s="31"/>
      <c r="B120" s="32"/>
      <c r="C120" s="33"/>
      <c r="D120" s="33"/>
      <c r="E120" s="33"/>
      <c r="F120" s="33"/>
      <c r="G120" s="33"/>
      <c r="H120" s="33"/>
      <c r="I120" s="120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77"/>
      <c r="B121" s="178"/>
      <c r="C121" s="179" t="s">
        <v>183</v>
      </c>
      <c r="D121" s="180" t="s">
        <v>60</v>
      </c>
      <c r="E121" s="180" t="s">
        <v>56</v>
      </c>
      <c r="F121" s="180" t="s">
        <v>57</v>
      </c>
      <c r="G121" s="180" t="s">
        <v>184</v>
      </c>
      <c r="H121" s="180" t="s">
        <v>185</v>
      </c>
      <c r="I121" s="181" t="s">
        <v>186</v>
      </c>
      <c r="J121" s="182" t="s">
        <v>165</v>
      </c>
      <c r="K121" s="183" t="s">
        <v>187</v>
      </c>
      <c r="L121" s="184"/>
      <c r="M121" s="72" t="s">
        <v>1</v>
      </c>
      <c r="N121" s="73" t="s">
        <v>39</v>
      </c>
      <c r="O121" s="73" t="s">
        <v>188</v>
      </c>
      <c r="P121" s="73" t="s">
        <v>189</v>
      </c>
      <c r="Q121" s="73" t="s">
        <v>190</v>
      </c>
      <c r="R121" s="73" t="s">
        <v>191</v>
      </c>
      <c r="S121" s="73" t="s">
        <v>192</v>
      </c>
      <c r="T121" s="74" t="s">
        <v>193</v>
      </c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</row>
    <row r="122" spans="1:65" s="2" customFormat="1" ht="22.9" customHeight="1">
      <c r="A122" s="31"/>
      <c r="B122" s="32"/>
      <c r="C122" s="79" t="s">
        <v>194</v>
      </c>
      <c r="D122" s="33"/>
      <c r="E122" s="33"/>
      <c r="F122" s="33"/>
      <c r="G122" s="33"/>
      <c r="H122" s="33"/>
      <c r="I122" s="120"/>
      <c r="J122" s="185">
        <f>BK122</f>
        <v>0</v>
      </c>
      <c r="K122" s="33"/>
      <c r="L122" s="36"/>
      <c r="M122" s="75"/>
      <c r="N122" s="186"/>
      <c r="O122" s="76"/>
      <c r="P122" s="187">
        <f>P123</f>
        <v>0</v>
      </c>
      <c r="Q122" s="76"/>
      <c r="R122" s="187">
        <f>R123</f>
        <v>3.3462199999999998</v>
      </c>
      <c r="S122" s="76"/>
      <c r="T122" s="188">
        <f>T123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74</v>
      </c>
      <c r="AU122" s="14" t="s">
        <v>167</v>
      </c>
      <c r="BK122" s="189">
        <f>BK123</f>
        <v>0</v>
      </c>
    </row>
    <row r="123" spans="1:65" s="12" customFormat="1" ht="25.9" customHeight="1">
      <c r="B123" s="190"/>
      <c r="C123" s="191"/>
      <c r="D123" s="192" t="s">
        <v>74</v>
      </c>
      <c r="E123" s="193" t="s">
        <v>457</v>
      </c>
      <c r="F123" s="193" t="s">
        <v>552</v>
      </c>
      <c r="G123" s="191"/>
      <c r="H123" s="191"/>
      <c r="I123" s="194"/>
      <c r="J123" s="195">
        <f>BK123</f>
        <v>0</v>
      </c>
      <c r="K123" s="191"/>
      <c r="L123" s="196"/>
      <c r="M123" s="197"/>
      <c r="N123" s="198"/>
      <c r="O123" s="198"/>
      <c r="P123" s="199">
        <f>P124</f>
        <v>0</v>
      </c>
      <c r="Q123" s="198"/>
      <c r="R123" s="199">
        <f>R124</f>
        <v>3.3462199999999998</v>
      </c>
      <c r="S123" s="198"/>
      <c r="T123" s="200">
        <f>T124</f>
        <v>0</v>
      </c>
      <c r="AR123" s="201" t="s">
        <v>84</v>
      </c>
      <c r="AT123" s="202" t="s">
        <v>74</v>
      </c>
      <c r="AU123" s="202" t="s">
        <v>75</v>
      </c>
      <c r="AY123" s="201" t="s">
        <v>197</v>
      </c>
      <c r="BK123" s="203">
        <f>BK124</f>
        <v>0</v>
      </c>
    </row>
    <row r="124" spans="1:65" s="12" customFormat="1" ht="22.9" customHeight="1">
      <c r="B124" s="190"/>
      <c r="C124" s="191"/>
      <c r="D124" s="192" t="s">
        <v>74</v>
      </c>
      <c r="E124" s="204" t="s">
        <v>553</v>
      </c>
      <c r="F124" s="204" t="s">
        <v>554</v>
      </c>
      <c r="G124" s="191"/>
      <c r="H124" s="191"/>
      <c r="I124" s="194"/>
      <c r="J124" s="205">
        <f>BK124</f>
        <v>0</v>
      </c>
      <c r="K124" s="191"/>
      <c r="L124" s="196"/>
      <c r="M124" s="197"/>
      <c r="N124" s="198"/>
      <c r="O124" s="198"/>
      <c r="P124" s="199">
        <f>SUM(P125:P142)</f>
        <v>0</v>
      </c>
      <c r="Q124" s="198"/>
      <c r="R124" s="199">
        <f>SUM(R125:R142)</f>
        <v>3.3462199999999998</v>
      </c>
      <c r="S124" s="198"/>
      <c r="T124" s="200">
        <f>SUM(T125:T142)</f>
        <v>0</v>
      </c>
      <c r="AR124" s="201" t="s">
        <v>84</v>
      </c>
      <c r="AT124" s="202" t="s">
        <v>74</v>
      </c>
      <c r="AU124" s="202" t="s">
        <v>82</v>
      </c>
      <c r="AY124" s="201" t="s">
        <v>197</v>
      </c>
      <c r="BK124" s="203">
        <f>SUM(BK125:BK142)</f>
        <v>0</v>
      </c>
    </row>
    <row r="125" spans="1:65" s="2" customFormat="1" ht="21.75" customHeight="1">
      <c r="A125" s="31"/>
      <c r="B125" s="32"/>
      <c r="C125" s="206" t="s">
        <v>82</v>
      </c>
      <c r="D125" s="206" t="s">
        <v>199</v>
      </c>
      <c r="E125" s="207" t="s">
        <v>1488</v>
      </c>
      <c r="F125" s="208" t="s">
        <v>1489</v>
      </c>
      <c r="G125" s="209" t="s">
        <v>340</v>
      </c>
      <c r="H125" s="210">
        <v>232</v>
      </c>
      <c r="I125" s="211"/>
      <c r="J125" s="212">
        <f t="shared" ref="J125:J142" si="0">ROUND(I125*H125,1)</f>
        <v>0</v>
      </c>
      <c r="K125" s="213"/>
      <c r="L125" s="36"/>
      <c r="M125" s="214" t="s">
        <v>1</v>
      </c>
      <c r="N125" s="215" t="s">
        <v>40</v>
      </c>
      <c r="O125" s="68"/>
      <c r="P125" s="216">
        <f t="shared" ref="P125:P142" si="1">O125*H125</f>
        <v>0</v>
      </c>
      <c r="Q125" s="216">
        <v>0</v>
      </c>
      <c r="R125" s="216">
        <f t="shared" ref="R125:R142" si="2">Q125*H125</f>
        <v>0</v>
      </c>
      <c r="S125" s="216">
        <v>0</v>
      </c>
      <c r="T125" s="217">
        <f t="shared" ref="T125:T142" si="3"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18" t="s">
        <v>259</v>
      </c>
      <c r="AT125" s="218" t="s">
        <v>199</v>
      </c>
      <c r="AU125" s="218" t="s">
        <v>84</v>
      </c>
      <c r="AY125" s="14" t="s">
        <v>197</v>
      </c>
      <c r="BE125" s="219">
        <f t="shared" ref="BE125:BE142" si="4">IF(N125="základní",J125,0)</f>
        <v>0</v>
      </c>
      <c r="BF125" s="219">
        <f t="shared" ref="BF125:BF142" si="5">IF(N125="snížená",J125,0)</f>
        <v>0</v>
      </c>
      <c r="BG125" s="219">
        <f t="shared" ref="BG125:BG142" si="6">IF(N125="zákl. přenesená",J125,0)</f>
        <v>0</v>
      </c>
      <c r="BH125" s="219">
        <f t="shared" ref="BH125:BH142" si="7">IF(N125="sníž. přenesená",J125,0)</f>
        <v>0</v>
      </c>
      <c r="BI125" s="219">
        <f t="shared" ref="BI125:BI142" si="8">IF(N125="nulová",J125,0)</f>
        <v>0</v>
      </c>
      <c r="BJ125" s="14" t="s">
        <v>82</v>
      </c>
      <c r="BK125" s="219">
        <f t="shared" ref="BK125:BK142" si="9">ROUND(I125*H125,1)</f>
        <v>0</v>
      </c>
      <c r="BL125" s="14" t="s">
        <v>259</v>
      </c>
      <c r="BM125" s="218" t="s">
        <v>1490</v>
      </c>
    </row>
    <row r="126" spans="1:65" s="2" customFormat="1" ht="16.5" customHeight="1">
      <c r="A126" s="31"/>
      <c r="B126" s="32"/>
      <c r="C126" s="220" t="s">
        <v>84</v>
      </c>
      <c r="D126" s="220" t="s">
        <v>313</v>
      </c>
      <c r="E126" s="221" t="s">
        <v>1491</v>
      </c>
      <c r="F126" s="222" t="s">
        <v>1492</v>
      </c>
      <c r="G126" s="223" t="s">
        <v>340</v>
      </c>
      <c r="H126" s="224">
        <v>232</v>
      </c>
      <c r="I126" s="225"/>
      <c r="J126" s="226">
        <f t="shared" si="0"/>
        <v>0</v>
      </c>
      <c r="K126" s="227"/>
      <c r="L126" s="228"/>
      <c r="M126" s="229" t="s">
        <v>1</v>
      </c>
      <c r="N126" s="230" t="s">
        <v>40</v>
      </c>
      <c r="O126" s="68"/>
      <c r="P126" s="216">
        <f t="shared" si="1"/>
        <v>0</v>
      </c>
      <c r="Q126" s="216">
        <v>6.3000000000000003E-4</v>
      </c>
      <c r="R126" s="216">
        <f t="shared" si="2"/>
        <v>0.14616000000000001</v>
      </c>
      <c r="S126" s="216">
        <v>0</v>
      </c>
      <c r="T126" s="217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18" t="s">
        <v>325</v>
      </c>
      <c r="AT126" s="218" t="s">
        <v>313</v>
      </c>
      <c r="AU126" s="218" t="s">
        <v>84</v>
      </c>
      <c r="AY126" s="14" t="s">
        <v>197</v>
      </c>
      <c r="BE126" s="219">
        <f t="shared" si="4"/>
        <v>0</v>
      </c>
      <c r="BF126" s="219">
        <f t="shared" si="5"/>
        <v>0</v>
      </c>
      <c r="BG126" s="219">
        <f t="shared" si="6"/>
        <v>0</v>
      </c>
      <c r="BH126" s="219">
        <f t="shared" si="7"/>
        <v>0</v>
      </c>
      <c r="BI126" s="219">
        <f t="shared" si="8"/>
        <v>0</v>
      </c>
      <c r="BJ126" s="14" t="s">
        <v>82</v>
      </c>
      <c r="BK126" s="219">
        <f t="shared" si="9"/>
        <v>0</v>
      </c>
      <c r="BL126" s="14" t="s">
        <v>259</v>
      </c>
      <c r="BM126" s="218" t="s">
        <v>1493</v>
      </c>
    </row>
    <row r="127" spans="1:65" s="2" customFormat="1" ht="21.75" customHeight="1">
      <c r="A127" s="31"/>
      <c r="B127" s="32"/>
      <c r="C127" s="206" t="s">
        <v>92</v>
      </c>
      <c r="D127" s="206" t="s">
        <v>199</v>
      </c>
      <c r="E127" s="207" t="s">
        <v>650</v>
      </c>
      <c r="F127" s="208" t="s">
        <v>651</v>
      </c>
      <c r="G127" s="209" t="s">
        <v>340</v>
      </c>
      <c r="H127" s="210">
        <v>40</v>
      </c>
      <c r="I127" s="211"/>
      <c r="J127" s="212">
        <f t="shared" si="0"/>
        <v>0</v>
      </c>
      <c r="K127" s="213"/>
      <c r="L127" s="36"/>
      <c r="M127" s="214" t="s">
        <v>1</v>
      </c>
      <c r="N127" s="215" t="s">
        <v>40</v>
      </c>
      <c r="O127" s="68"/>
      <c r="P127" s="216">
        <f t="shared" si="1"/>
        <v>0</v>
      </c>
      <c r="Q127" s="216">
        <v>0</v>
      </c>
      <c r="R127" s="216">
        <f t="shared" si="2"/>
        <v>0</v>
      </c>
      <c r="S127" s="216">
        <v>0</v>
      </c>
      <c r="T127" s="217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8" t="s">
        <v>259</v>
      </c>
      <c r="AT127" s="218" t="s">
        <v>199</v>
      </c>
      <c r="AU127" s="218" t="s">
        <v>84</v>
      </c>
      <c r="AY127" s="14" t="s">
        <v>197</v>
      </c>
      <c r="BE127" s="219">
        <f t="shared" si="4"/>
        <v>0</v>
      </c>
      <c r="BF127" s="219">
        <f t="shared" si="5"/>
        <v>0</v>
      </c>
      <c r="BG127" s="219">
        <f t="shared" si="6"/>
        <v>0</v>
      </c>
      <c r="BH127" s="219">
        <f t="shared" si="7"/>
        <v>0</v>
      </c>
      <c r="BI127" s="219">
        <f t="shared" si="8"/>
        <v>0</v>
      </c>
      <c r="BJ127" s="14" t="s">
        <v>82</v>
      </c>
      <c r="BK127" s="219">
        <f t="shared" si="9"/>
        <v>0</v>
      </c>
      <c r="BL127" s="14" t="s">
        <v>259</v>
      </c>
      <c r="BM127" s="218" t="s">
        <v>1494</v>
      </c>
    </row>
    <row r="128" spans="1:65" s="2" customFormat="1" ht="16.5" customHeight="1">
      <c r="A128" s="31"/>
      <c r="B128" s="32"/>
      <c r="C128" s="220" t="s">
        <v>101</v>
      </c>
      <c r="D128" s="220" t="s">
        <v>313</v>
      </c>
      <c r="E128" s="221" t="s">
        <v>653</v>
      </c>
      <c r="F128" s="222" t="s">
        <v>654</v>
      </c>
      <c r="G128" s="223" t="s">
        <v>340</v>
      </c>
      <c r="H128" s="224">
        <v>40</v>
      </c>
      <c r="I128" s="225"/>
      <c r="J128" s="226">
        <f t="shared" si="0"/>
        <v>0</v>
      </c>
      <c r="K128" s="227"/>
      <c r="L128" s="228"/>
      <c r="M128" s="229" t="s">
        <v>1</v>
      </c>
      <c r="N128" s="230" t="s">
        <v>40</v>
      </c>
      <c r="O128" s="68"/>
      <c r="P128" s="216">
        <f t="shared" si="1"/>
        <v>0</v>
      </c>
      <c r="Q128" s="216">
        <v>1.23E-3</v>
      </c>
      <c r="R128" s="216">
        <f t="shared" si="2"/>
        <v>4.9200000000000001E-2</v>
      </c>
      <c r="S128" s="216">
        <v>0</v>
      </c>
      <c r="T128" s="217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8" t="s">
        <v>325</v>
      </c>
      <c r="AT128" s="218" t="s">
        <v>313</v>
      </c>
      <c r="AU128" s="218" t="s">
        <v>84</v>
      </c>
      <c r="AY128" s="14" t="s">
        <v>197</v>
      </c>
      <c r="BE128" s="219">
        <f t="shared" si="4"/>
        <v>0</v>
      </c>
      <c r="BF128" s="219">
        <f t="shared" si="5"/>
        <v>0</v>
      </c>
      <c r="BG128" s="219">
        <f t="shared" si="6"/>
        <v>0</v>
      </c>
      <c r="BH128" s="219">
        <f t="shared" si="7"/>
        <v>0</v>
      </c>
      <c r="BI128" s="219">
        <f t="shared" si="8"/>
        <v>0</v>
      </c>
      <c r="BJ128" s="14" t="s">
        <v>82</v>
      </c>
      <c r="BK128" s="219">
        <f t="shared" si="9"/>
        <v>0</v>
      </c>
      <c r="BL128" s="14" t="s">
        <v>259</v>
      </c>
      <c r="BM128" s="218" t="s">
        <v>1495</v>
      </c>
    </row>
    <row r="129" spans="1:65" s="2" customFormat="1" ht="21.75" customHeight="1">
      <c r="A129" s="31"/>
      <c r="B129" s="32"/>
      <c r="C129" s="206" t="s">
        <v>214</v>
      </c>
      <c r="D129" s="206" t="s">
        <v>199</v>
      </c>
      <c r="E129" s="207" t="s">
        <v>1496</v>
      </c>
      <c r="F129" s="208" t="s">
        <v>1497</v>
      </c>
      <c r="G129" s="209" t="s">
        <v>340</v>
      </c>
      <c r="H129" s="210">
        <v>26</v>
      </c>
      <c r="I129" s="211"/>
      <c r="J129" s="212">
        <f t="shared" si="0"/>
        <v>0</v>
      </c>
      <c r="K129" s="213"/>
      <c r="L129" s="36"/>
      <c r="M129" s="214" t="s">
        <v>1</v>
      </c>
      <c r="N129" s="215" t="s">
        <v>40</v>
      </c>
      <c r="O129" s="68"/>
      <c r="P129" s="216">
        <f t="shared" si="1"/>
        <v>0</v>
      </c>
      <c r="Q129" s="216">
        <v>0</v>
      </c>
      <c r="R129" s="216">
        <f t="shared" si="2"/>
        <v>0</v>
      </c>
      <c r="S129" s="216">
        <v>0</v>
      </c>
      <c r="T129" s="217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8" t="s">
        <v>259</v>
      </c>
      <c r="AT129" s="218" t="s">
        <v>199</v>
      </c>
      <c r="AU129" s="218" t="s">
        <v>84</v>
      </c>
      <c r="AY129" s="14" t="s">
        <v>197</v>
      </c>
      <c r="BE129" s="219">
        <f t="shared" si="4"/>
        <v>0</v>
      </c>
      <c r="BF129" s="219">
        <f t="shared" si="5"/>
        <v>0</v>
      </c>
      <c r="BG129" s="219">
        <f t="shared" si="6"/>
        <v>0</v>
      </c>
      <c r="BH129" s="219">
        <f t="shared" si="7"/>
        <v>0</v>
      </c>
      <c r="BI129" s="219">
        <f t="shared" si="8"/>
        <v>0</v>
      </c>
      <c r="BJ129" s="14" t="s">
        <v>82</v>
      </c>
      <c r="BK129" s="219">
        <f t="shared" si="9"/>
        <v>0</v>
      </c>
      <c r="BL129" s="14" t="s">
        <v>259</v>
      </c>
      <c r="BM129" s="218" t="s">
        <v>1498</v>
      </c>
    </row>
    <row r="130" spans="1:65" s="2" customFormat="1" ht="21.75" customHeight="1">
      <c r="A130" s="31"/>
      <c r="B130" s="32"/>
      <c r="C130" s="220" t="s">
        <v>218</v>
      </c>
      <c r="D130" s="220" t="s">
        <v>313</v>
      </c>
      <c r="E130" s="221" t="s">
        <v>576</v>
      </c>
      <c r="F130" s="222" t="s">
        <v>577</v>
      </c>
      <c r="G130" s="223" t="s">
        <v>340</v>
      </c>
      <c r="H130" s="224">
        <v>26</v>
      </c>
      <c r="I130" s="225"/>
      <c r="J130" s="226">
        <f t="shared" si="0"/>
        <v>0</v>
      </c>
      <c r="K130" s="227"/>
      <c r="L130" s="228"/>
      <c r="M130" s="229" t="s">
        <v>1</v>
      </c>
      <c r="N130" s="230" t="s">
        <v>40</v>
      </c>
      <c r="O130" s="68"/>
      <c r="P130" s="216">
        <f t="shared" si="1"/>
        <v>0</v>
      </c>
      <c r="Q130" s="216">
        <v>2.7E-4</v>
      </c>
      <c r="R130" s="216">
        <f t="shared" si="2"/>
        <v>7.0200000000000002E-3</v>
      </c>
      <c r="S130" s="216">
        <v>0</v>
      </c>
      <c r="T130" s="217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905</v>
      </c>
      <c r="AT130" s="218" t="s">
        <v>313</v>
      </c>
      <c r="AU130" s="218" t="s">
        <v>84</v>
      </c>
      <c r="AY130" s="14" t="s">
        <v>197</v>
      </c>
      <c r="BE130" s="219">
        <f t="shared" si="4"/>
        <v>0</v>
      </c>
      <c r="BF130" s="219">
        <f t="shared" si="5"/>
        <v>0</v>
      </c>
      <c r="BG130" s="219">
        <f t="shared" si="6"/>
        <v>0</v>
      </c>
      <c r="BH130" s="219">
        <f t="shared" si="7"/>
        <v>0</v>
      </c>
      <c r="BI130" s="219">
        <f t="shared" si="8"/>
        <v>0</v>
      </c>
      <c r="BJ130" s="14" t="s">
        <v>82</v>
      </c>
      <c r="BK130" s="219">
        <f t="shared" si="9"/>
        <v>0</v>
      </c>
      <c r="BL130" s="14" t="s">
        <v>905</v>
      </c>
      <c r="BM130" s="218" t="s">
        <v>1499</v>
      </c>
    </row>
    <row r="131" spans="1:65" s="2" customFormat="1" ht="21.75" customHeight="1">
      <c r="A131" s="31"/>
      <c r="B131" s="32"/>
      <c r="C131" s="206" t="s">
        <v>222</v>
      </c>
      <c r="D131" s="206" t="s">
        <v>199</v>
      </c>
      <c r="E131" s="207" t="s">
        <v>774</v>
      </c>
      <c r="F131" s="208" t="s">
        <v>775</v>
      </c>
      <c r="G131" s="209" t="s">
        <v>340</v>
      </c>
      <c r="H131" s="210">
        <v>20</v>
      </c>
      <c r="I131" s="211"/>
      <c r="J131" s="212">
        <f t="shared" si="0"/>
        <v>0</v>
      </c>
      <c r="K131" s="213"/>
      <c r="L131" s="36"/>
      <c r="M131" s="214" t="s">
        <v>1</v>
      </c>
      <c r="N131" s="215" t="s">
        <v>40</v>
      </c>
      <c r="O131" s="68"/>
      <c r="P131" s="216">
        <f t="shared" si="1"/>
        <v>0</v>
      </c>
      <c r="Q131" s="216">
        <v>0</v>
      </c>
      <c r="R131" s="216">
        <f t="shared" si="2"/>
        <v>0</v>
      </c>
      <c r="S131" s="216">
        <v>0</v>
      </c>
      <c r="T131" s="217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445</v>
      </c>
      <c r="AT131" s="218" t="s">
        <v>199</v>
      </c>
      <c r="AU131" s="218" t="s">
        <v>84</v>
      </c>
      <c r="AY131" s="14" t="s">
        <v>197</v>
      </c>
      <c r="BE131" s="219">
        <f t="shared" si="4"/>
        <v>0</v>
      </c>
      <c r="BF131" s="219">
        <f t="shared" si="5"/>
        <v>0</v>
      </c>
      <c r="BG131" s="219">
        <f t="shared" si="6"/>
        <v>0</v>
      </c>
      <c r="BH131" s="219">
        <f t="shared" si="7"/>
        <v>0</v>
      </c>
      <c r="BI131" s="219">
        <f t="shared" si="8"/>
        <v>0</v>
      </c>
      <c r="BJ131" s="14" t="s">
        <v>82</v>
      </c>
      <c r="BK131" s="219">
        <f t="shared" si="9"/>
        <v>0</v>
      </c>
      <c r="BL131" s="14" t="s">
        <v>445</v>
      </c>
      <c r="BM131" s="218" t="s">
        <v>1500</v>
      </c>
    </row>
    <row r="132" spans="1:65" s="2" customFormat="1" ht="16.5" customHeight="1">
      <c r="A132" s="31"/>
      <c r="B132" s="32"/>
      <c r="C132" s="220" t="s">
        <v>226</v>
      </c>
      <c r="D132" s="220" t="s">
        <v>313</v>
      </c>
      <c r="E132" s="221" t="s">
        <v>777</v>
      </c>
      <c r="F132" s="222" t="s">
        <v>778</v>
      </c>
      <c r="G132" s="223" t="s">
        <v>464</v>
      </c>
      <c r="H132" s="224">
        <v>20</v>
      </c>
      <c r="I132" s="225"/>
      <c r="J132" s="226">
        <f t="shared" si="0"/>
        <v>0</v>
      </c>
      <c r="K132" s="227"/>
      <c r="L132" s="228"/>
      <c r="M132" s="229" t="s">
        <v>1</v>
      </c>
      <c r="N132" s="230" t="s">
        <v>40</v>
      </c>
      <c r="O132" s="68"/>
      <c r="P132" s="216">
        <f t="shared" si="1"/>
        <v>0</v>
      </c>
      <c r="Q132" s="216">
        <v>1E-3</v>
      </c>
      <c r="R132" s="216">
        <f t="shared" si="2"/>
        <v>0.02</v>
      </c>
      <c r="S132" s="216">
        <v>0</v>
      </c>
      <c r="T132" s="217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1134</v>
      </c>
      <c r="AT132" s="218" t="s">
        <v>313</v>
      </c>
      <c r="AU132" s="218" t="s">
        <v>84</v>
      </c>
      <c r="AY132" s="14" t="s">
        <v>197</v>
      </c>
      <c r="BE132" s="219">
        <f t="shared" si="4"/>
        <v>0</v>
      </c>
      <c r="BF132" s="219">
        <f t="shared" si="5"/>
        <v>0</v>
      </c>
      <c r="BG132" s="219">
        <f t="shared" si="6"/>
        <v>0</v>
      </c>
      <c r="BH132" s="219">
        <f t="shared" si="7"/>
        <v>0</v>
      </c>
      <c r="BI132" s="219">
        <f t="shared" si="8"/>
        <v>0</v>
      </c>
      <c r="BJ132" s="14" t="s">
        <v>82</v>
      </c>
      <c r="BK132" s="219">
        <f t="shared" si="9"/>
        <v>0</v>
      </c>
      <c r="BL132" s="14" t="s">
        <v>445</v>
      </c>
      <c r="BM132" s="218" t="s">
        <v>1501</v>
      </c>
    </row>
    <row r="133" spans="1:65" s="2" customFormat="1" ht="16.5" customHeight="1">
      <c r="A133" s="31"/>
      <c r="B133" s="32"/>
      <c r="C133" s="206" t="s">
        <v>230</v>
      </c>
      <c r="D133" s="206" t="s">
        <v>199</v>
      </c>
      <c r="E133" s="207" t="s">
        <v>798</v>
      </c>
      <c r="F133" s="208" t="s">
        <v>799</v>
      </c>
      <c r="G133" s="209" t="s">
        <v>359</v>
      </c>
      <c r="H133" s="210">
        <v>4</v>
      </c>
      <c r="I133" s="211"/>
      <c r="J133" s="212">
        <f t="shared" si="0"/>
        <v>0</v>
      </c>
      <c r="K133" s="213"/>
      <c r="L133" s="36"/>
      <c r="M133" s="214" t="s">
        <v>1</v>
      </c>
      <c r="N133" s="215" t="s">
        <v>40</v>
      </c>
      <c r="O133" s="68"/>
      <c r="P133" s="216">
        <f t="shared" si="1"/>
        <v>0</v>
      </c>
      <c r="Q133" s="216">
        <v>0</v>
      </c>
      <c r="R133" s="216">
        <f t="shared" si="2"/>
        <v>0</v>
      </c>
      <c r="S133" s="216">
        <v>0</v>
      </c>
      <c r="T133" s="21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445</v>
      </c>
      <c r="AT133" s="218" t="s">
        <v>199</v>
      </c>
      <c r="AU133" s="218" t="s">
        <v>84</v>
      </c>
      <c r="AY133" s="14" t="s">
        <v>197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4" t="s">
        <v>82</v>
      </c>
      <c r="BK133" s="219">
        <f t="shared" si="9"/>
        <v>0</v>
      </c>
      <c r="BL133" s="14" t="s">
        <v>445</v>
      </c>
      <c r="BM133" s="218" t="s">
        <v>1502</v>
      </c>
    </row>
    <row r="134" spans="1:65" s="2" customFormat="1" ht="21.75" customHeight="1">
      <c r="A134" s="31"/>
      <c r="B134" s="32"/>
      <c r="C134" s="220" t="s">
        <v>234</v>
      </c>
      <c r="D134" s="220" t="s">
        <v>313</v>
      </c>
      <c r="E134" s="221" t="s">
        <v>801</v>
      </c>
      <c r="F134" s="222" t="s">
        <v>802</v>
      </c>
      <c r="G134" s="223" t="s">
        <v>359</v>
      </c>
      <c r="H134" s="224">
        <v>4</v>
      </c>
      <c r="I134" s="225"/>
      <c r="J134" s="226">
        <f t="shared" si="0"/>
        <v>0</v>
      </c>
      <c r="K134" s="227"/>
      <c r="L134" s="228"/>
      <c r="M134" s="229" t="s">
        <v>1</v>
      </c>
      <c r="N134" s="230" t="s">
        <v>40</v>
      </c>
      <c r="O134" s="68"/>
      <c r="P134" s="216">
        <f t="shared" si="1"/>
        <v>0</v>
      </c>
      <c r="Q134" s="216">
        <v>2.5999999999999998E-4</v>
      </c>
      <c r="R134" s="216">
        <f t="shared" si="2"/>
        <v>1.0399999999999999E-3</v>
      </c>
      <c r="S134" s="216">
        <v>0</v>
      </c>
      <c r="T134" s="21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1134</v>
      </c>
      <c r="AT134" s="218" t="s">
        <v>313</v>
      </c>
      <c r="AU134" s="218" t="s">
        <v>84</v>
      </c>
      <c r="AY134" s="14" t="s">
        <v>197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4" t="s">
        <v>82</v>
      </c>
      <c r="BK134" s="219">
        <f t="shared" si="9"/>
        <v>0</v>
      </c>
      <c r="BL134" s="14" t="s">
        <v>445</v>
      </c>
      <c r="BM134" s="218" t="s">
        <v>1503</v>
      </c>
    </row>
    <row r="135" spans="1:65" s="2" customFormat="1" ht="16.5" customHeight="1">
      <c r="A135" s="31"/>
      <c r="B135" s="32"/>
      <c r="C135" s="220" t="s">
        <v>238</v>
      </c>
      <c r="D135" s="220" t="s">
        <v>313</v>
      </c>
      <c r="E135" s="221" t="s">
        <v>671</v>
      </c>
      <c r="F135" s="222" t="s">
        <v>768</v>
      </c>
      <c r="G135" s="223" t="s">
        <v>359</v>
      </c>
      <c r="H135" s="224">
        <v>1</v>
      </c>
      <c r="I135" s="225"/>
      <c r="J135" s="226">
        <f t="shared" si="0"/>
        <v>0</v>
      </c>
      <c r="K135" s="227"/>
      <c r="L135" s="228"/>
      <c r="M135" s="229" t="s">
        <v>1</v>
      </c>
      <c r="N135" s="230" t="s">
        <v>40</v>
      </c>
      <c r="O135" s="68"/>
      <c r="P135" s="216">
        <f t="shared" si="1"/>
        <v>0</v>
      </c>
      <c r="Q135" s="216">
        <v>0</v>
      </c>
      <c r="R135" s="216">
        <f t="shared" si="2"/>
        <v>0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905</v>
      </c>
      <c r="AT135" s="218" t="s">
        <v>313</v>
      </c>
      <c r="AU135" s="218" t="s">
        <v>84</v>
      </c>
      <c r="AY135" s="14" t="s">
        <v>197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82</v>
      </c>
      <c r="BK135" s="219">
        <f t="shared" si="9"/>
        <v>0</v>
      </c>
      <c r="BL135" s="14" t="s">
        <v>905</v>
      </c>
      <c r="BM135" s="218" t="s">
        <v>1504</v>
      </c>
    </row>
    <row r="136" spans="1:65" s="2" customFormat="1" ht="21.75" customHeight="1">
      <c r="A136" s="31"/>
      <c r="B136" s="32"/>
      <c r="C136" s="206" t="s">
        <v>242</v>
      </c>
      <c r="D136" s="206" t="s">
        <v>199</v>
      </c>
      <c r="E136" s="207" t="s">
        <v>956</v>
      </c>
      <c r="F136" s="208" t="s">
        <v>957</v>
      </c>
      <c r="G136" s="209" t="s">
        <v>359</v>
      </c>
      <c r="H136" s="210">
        <v>1</v>
      </c>
      <c r="I136" s="211"/>
      <c r="J136" s="212">
        <f t="shared" si="0"/>
        <v>0</v>
      </c>
      <c r="K136" s="213"/>
      <c r="L136" s="36"/>
      <c r="M136" s="214" t="s">
        <v>1</v>
      </c>
      <c r="N136" s="215" t="s">
        <v>40</v>
      </c>
      <c r="O136" s="68"/>
      <c r="P136" s="216">
        <f t="shared" si="1"/>
        <v>0</v>
      </c>
      <c r="Q136" s="216">
        <v>0</v>
      </c>
      <c r="R136" s="216">
        <f t="shared" si="2"/>
        <v>0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445</v>
      </c>
      <c r="AT136" s="218" t="s">
        <v>199</v>
      </c>
      <c r="AU136" s="218" t="s">
        <v>84</v>
      </c>
      <c r="AY136" s="14" t="s">
        <v>197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82</v>
      </c>
      <c r="BK136" s="219">
        <f t="shared" si="9"/>
        <v>0</v>
      </c>
      <c r="BL136" s="14" t="s">
        <v>445</v>
      </c>
      <c r="BM136" s="218" t="s">
        <v>1505</v>
      </c>
    </row>
    <row r="137" spans="1:65" s="2" customFormat="1" ht="21.75" customHeight="1">
      <c r="A137" s="31"/>
      <c r="B137" s="32"/>
      <c r="C137" s="206" t="s">
        <v>246</v>
      </c>
      <c r="D137" s="206" t="s">
        <v>199</v>
      </c>
      <c r="E137" s="207" t="s">
        <v>894</v>
      </c>
      <c r="F137" s="208" t="s">
        <v>895</v>
      </c>
      <c r="G137" s="209" t="s">
        <v>340</v>
      </c>
      <c r="H137" s="210">
        <v>20</v>
      </c>
      <c r="I137" s="211"/>
      <c r="J137" s="212">
        <f t="shared" si="0"/>
        <v>0</v>
      </c>
      <c r="K137" s="213"/>
      <c r="L137" s="36"/>
      <c r="M137" s="214" t="s">
        <v>1</v>
      </c>
      <c r="N137" s="215" t="s">
        <v>40</v>
      </c>
      <c r="O137" s="68"/>
      <c r="P137" s="216">
        <f t="shared" si="1"/>
        <v>0</v>
      </c>
      <c r="Q137" s="216">
        <v>0</v>
      </c>
      <c r="R137" s="216">
        <f t="shared" si="2"/>
        <v>0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445</v>
      </c>
      <c r="AT137" s="218" t="s">
        <v>199</v>
      </c>
      <c r="AU137" s="218" t="s">
        <v>84</v>
      </c>
      <c r="AY137" s="14" t="s">
        <v>197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82</v>
      </c>
      <c r="BK137" s="219">
        <f t="shared" si="9"/>
        <v>0</v>
      </c>
      <c r="BL137" s="14" t="s">
        <v>445</v>
      </c>
      <c r="BM137" s="218" t="s">
        <v>1506</v>
      </c>
    </row>
    <row r="138" spans="1:65" s="2" customFormat="1" ht="21.75" customHeight="1">
      <c r="A138" s="31"/>
      <c r="B138" s="32"/>
      <c r="C138" s="206" t="s">
        <v>252</v>
      </c>
      <c r="D138" s="206" t="s">
        <v>199</v>
      </c>
      <c r="E138" s="207" t="s">
        <v>897</v>
      </c>
      <c r="F138" s="208" t="s">
        <v>898</v>
      </c>
      <c r="G138" s="209" t="s">
        <v>340</v>
      </c>
      <c r="H138" s="210">
        <v>20</v>
      </c>
      <c r="I138" s="211"/>
      <c r="J138" s="212">
        <f t="shared" si="0"/>
        <v>0</v>
      </c>
      <c r="K138" s="213"/>
      <c r="L138" s="36"/>
      <c r="M138" s="214" t="s">
        <v>1</v>
      </c>
      <c r="N138" s="215" t="s">
        <v>40</v>
      </c>
      <c r="O138" s="68"/>
      <c r="P138" s="216">
        <f t="shared" si="1"/>
        <v>0</v>
      </c>
      <c r="Q138" s="216">
        <v>0.15614</v>
      </c>
      <c r="R138" s="216">
        <f t="shared" si="2"/>
        <v>3.1227999999999998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445</v>
      </c>
      <c r="AT138" s="218" t="s">
        <v>199</v>
      </c>
      <c r="AU138" s="218" t="s">
        <v>84</v>
      </c>
      <c r="AY138" s="14" t="s">
        <v>197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82</v>
      </c>
      <c r="BK138" s="219">
        <f t="shared" si="9"/>
        <v>0</v>
      </c>
      <c r="BL138" s="14" t="s">
        <v>445</v>
      </c>
      <c r="BM138" s="218" t="s">
        <v>1507</v>
      </c>
    </row>
    <row r="139" spans="1:65" s="2" customFormat="1" ht="21.75" customHeight="1">
      <c r="A139" s="31"/>
      <c r="B139" s="32"/>
      <c r="C139" s="206" t="s">
        <v>8</v>
      </c>
      <c r="D139" s="206" t="s">
        <v>199</v>
      </c>
      <c r="E139" s="207" t="s">
        <v>907</v>
      </c>
      <c r="F139" s="208" t="s">
        <v>908</v>
      </c>
      <c r="G139" s="209" t="s">
        <v>206</v>
      </c>
      <c r="H139" s="210">
        <v>5.6</v>
      </c>
      <c r="I139" s="211"/>
      <c r="J139" s="212">
        <f t="shared" si="0"/>
        <v>0</v>
      </c>
      <c r="K139" s="213"/>
      <c r="L139" s="36"/>
      <c r="M139" s="214" t="s">
        <v>1</v>
      </c>
      <c r="N139" s="215" t="s">
        <v>40</v>
      </c>
      <c r="O139" s="68"/>
      <c r="P139" s="216">
        <f t="shared" si="1"/>
        <v>0</v>
      </c>
      <c r="Q139" s="216">
        <v>0</v>
      </c>
      <c r="R139" s="216">
        <f t="shared" si="2"/>
        <v>0</v>
      </c>
      <c r="S139" s="216">
        <v>0</v>
      </c>
      <c r="T139" s="217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445</v>
      </c>
      <c r="AT139" s="218" t="s">
        <v>199</v>
      </c>
      <c r="AU139" s="218" t="s">
        <v>84</v>
      </c>
      <c r="AY139" s="14" t="s">
        <v>197</v>
      </c>
      <c r="BE139" s="219">
        <f t="shared" si="4"/>
        <v>0</v>
      </c>
      <c r="BF139" s="219">
        <f t="shared" si="5"/>
        <v>0</v>
      </c>
      <c r="BG139" s="219">
        <f t="shared" si="6"/>
        <v>0</v>
      </c>
      <c r="BH139" s="219">
        <f t="shared" si="7"/>
        <v>0</v>
      </c>
      <c r="BI139" s="219">
        <f t="shared" si="8"/>
        <v>0</v>
      </c>
      <c r="BJ139" s="14" t="s">
        <v>82</v>
      </c>
      <c r="BK139" s="219">
        <f t="shared" si="9"/>
        <v>0</v>
      </c>
      <c r="BL139" s="14" t="s">
        <v>445</v>
      </c>
      <c r="BM139" s="218" t="s">
        <v>1508</v>
      </c>
    </row>
    <row r="140" spans="1:65" s="2" customFormat="1" ht="16.5" customHeight="1">
      <c r="A140" s="31"/>
      <c r="B140" s="32"/>
      <c r="C140" s="206" t="s">
        <v>259</v>
      </c>
      <c r="D140" s="206" t="s">
        <v>199</v>
      </c>
      <c r="E140" s="207" t="s">
        <v>910</v>
      </c>
      <c r="F140" s="208" t="s">
        <v>911</v>
      </c>
      <c r="G140" s="209" t="s">
        <v>206</v>
      </c>
      <c r="H140" s="210">
        <v>5.6</v>
      </c>
      <c r="I140" s="211"/>
      <c r="J140" s="212">
        <f t="shared" si="0"/>
        <v>0</v>
      </c>
      <c r="K140" s="213"/>
      <c r="L140" s="36"/>
      <c r="M140" s="214" t="s">
        <v>1</v>
      </c>
      <c r="N140" s="215" t="s">
        <v>40</v>
      </c>
      <c r="O140" s="68"/>
      <c r="P140" s="216">
        <f t="shared" si="1"/>
        <v>0</v>
      </c>
      <c r="Q140" s="216">
        <v>0</v>
      </c>
      <c r="R140" s="216">
        <f t="shared" si="2"/>
        <v>0</v>
      </c>
      <c r="S140" s="216">
        <v>0</v>
      </c>
      <c r="T140" s="217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445</v>
      </c>
      <c r="AT140" s="218" t="s">
        <v>199</v>
      </c>
      <c r="AU140" s="218" t="s">
        <v>84</v>
      </c>
      <c r="AY140" s="14" t="s">
        <v>197</v>
      </c>
      <c r="BE140" s="219">
        <f t="shared" si="4"/>
        <v>0</v>
      </c>
      <c r="BF140" s="219">
        <f t="shared" si="5"/>
        <v>0</v>
      </c>
      <c r="BG140" s="219">
        <f t="shared" si="6"/>
        <v>0</v>
      </c>
      <c r="BH140" s="219">
        <f t="shared" si="7"/>
        <v>0</v>
      </c>
      <c r="BI140" s="219">
        <f t="shared" si="8"/>
        <v>0</v>
      </c>
      <c r="BJ140" s="14" t="s">
        <v>82</v>
      </c>
      <c r="BK140" s="219">
        <f t="shared" si="9"/>
        <v>0</v>
      </c>
      <c r="BL140" s="14" t="s">
        <v>445</v>
      </c>
      <c r="BM140" s="218" t="s">
        <v>1509</v>
      </c>
    </row>
    <row r="141" spans="1:65" s="2" customFormat="1" ht="16.5" customHeight="1">
      <c r="A141" s="31"/>
      <c r="B141" s="32"/>
      <c r="C141" s="206" t="s">
        <v>263</v>
      </c>
      <c r="D141" s="206" t="s">
        <v>199</v>
      </c>
      <c r="E141" s="207" t="s">
        <v>913</v>
      </c>
      <c r="F141" s="208" t="s">
        <v>914</v>
      </c>
      <c r="G141" s="209" t="s">
        <v>249</v>
      </c>
      <c r="H141" s="210">
        <v>8</v>
      </c>
      <c r="I141" s="211"/>
      <c r="J141" s="212">
        <f t="shared" si="0"/>
        <v>0</v>
      </c>
      <c r="K141" s="213"/>
      <c r="L141" s="36"/>
      <c r="M141" s="214" t="s">
        <v>1</v>
      </c>
      <c r="N141" s="215" t="s">
        <v>40</v>
      </c>
      <c r="O141" s="68"/>
      <c r="P141" s="216">
        <f t="shared" si="1"/>
        <v>0</v>
      </c>
      <c r="Q141" s="216">
        <v>0</v>
      </c>
      <c r="R141" s="216">
        <f t="shared" si="2"/>
        <v>0</v>
      </c>
      <c r="S141" s="216">
        <v>0</v>
      </c>
      <c r="T141" s="217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445</v>
      </c>
      <c r="AT141" s="218" t="s">
        <v>199</v>
      </c>
      <c r="AU141" s="218" t="s">
        <v>84</v>
      </c>
      <c r="AY141" s="14" t="s">
        <v>197</v>
      </c>
      <c r="BE141" s="219">
        <f t="shared" si="4"/>
        <v>0</v>
      </c>
      <c r="BF141" s="219">
        <f t="shared" si="5"/>
        <v>0</v>
      </c>
      <c r="BG141" s="219">
        <f t="shared" si="6"/>
        <v>0</v>
      </c>
      <c r="BH141" s="219">
        <f t="shared" si="7"/>
        <v>0</v>
      </c>
      <c r="BI141" s="219">
        <f t="shared" si="8"/>
        <v>0</v>
      </c>
      <c r="BJ141" s="14" t="s">
        <v>82</v>
      </c>
      <c r="BK141" s="219">
        <f t="shared" si="9"/>
        <v>0</v>
      </c>
      <c r="BL141" s="14" t="s">
        <v>445</v>
      </c>
      <c r="BM141" s="218" t="s">
        <v>1510</v>
      </c>
    </row>
    <row r="142" spans="1:65" s="2" customFormat="1" ht="21.75" customHeight="1">
      <c r="A142" s="31"/>
      <c r="B142" s="32"/>
      <c r="C142" s="206" t="s">
        <v>268</v>
      </c>
      <c r="D142" s="206" t="s">
        <v>199</v>
      </c>
      <c r="E142" s="207" t="s">
        <v>1511</v>
      </c>
      <c r="F142" s="208" t="s">
        <v>1512</v>
      </c>
      <c r="G142" s="209" t="s">
        <v>359</v>
      </c>
      <c r="H142" s="210">
        <v>4</v>
      </c>
      <c r="I142" s="211"/>
      <c r="J142" s="212">
        <f t="shared" si="0"/>
        <v>0</v>
      </c>
      <c r="K142" s="213"/>
      <c r="L142" s="36"/>
      <c r="M142" s="231" t="s">
        <v>1</v>
      </c>
      <c r="N142" s="232" t="s">
        <v>40</v>
      </c>
      <c r="O142" s="233"/>
      <c r="P142" s="234">
        <f t="shared" si="1"/>
        <v>0</v>
      </c>
      <c r="Q142" s="234">
        <v>0</v>
      </c>
      <c r="R142" s="234">
        <f t="shared" si="2"/>
        <v>0</v>
      </c>
      <c r="S142" s="234">
        <v>0</v>
      </c>
      <c r="T142" s="23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445</v>
      </c>
      <c r="AT142" s="218" t="s">
        <v>199</v>
      </c>
      <c r="AU142" s="218" t="s">
        <v>84</v>
      </c>
      <c r="AY142" s="14" t="s">
        <v>197</v>
      </c>
      <c r="BE142" s="219">
        <f t="shared" si="4"/>
        <v>0</v>
      </c>
      <c r="BF142" s="219">
        <f t="shared" si="5"/>
        <v>0</v>
      </c>
      <c r="BG142" s="219">
        <f t="shared" si="6"/>
        <v>0</v>
      </c>
      <c r="BH142" s="219">
        <f t="shared" si="7"/>
        <v>0</v>
      </c>
      <c r="BI142" s="219">
        <f t="shared" si="8"/>
        <v>0</v>
      </c>
      <c r="BJ142" s="14" t="s">
        <v>82</v>
      </c>
      <c r="BK142" s="219">
        <f t="shared" si="9"/>
        <v>0</v>
      </c>
      <c r="BL142" s="14" t="s">
        <v>445</v>
      </c>
      <c r="BM142" s="218" t="s">
        <v>1513</v>
      </c>
    </row>
    <row r="143" spans="1:65" s="2" customFormat="1" ht="6.95" customHeight="1">
      <c r="A143" s="31"/>
      <c r="B143" s="51"/>
      <c r="C143" s="52"/>
      <c r="D143" s="52"/>
      <c r="E143" s="52"/>
      <c r="F143" s="52"/>
      <c r="G143" s="52"/>
      <c r="H143" s="52"/>
      <c r="I143" s="155"/>
      <c r="J143" s="52"/>
      <c r="K143" s="52"/>
      <c r="L143" s="36"/>
      <c r="M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</row>
  </sheetData>
  <sheetProtection algorithmName="SHA-512" hashValue="4CXD2WWd4U4qO/kj8gaw0g6pVhD1BxF9DuMqDXtc7Jzz4PJoQwjuRPSOzyNq8WdIMPObVo7X2maWpcZTj+07KA==" saltValue="h1iqoqjVoXyij80jkS27+0rA+qqG+k5FjqlP06JBrWgpPbwxlwPXCmjFVr1C4fIxp72MdsgxuZhr6DpnIrDQoQ==" spinCount="100000" sheet="1" objects="1" scenarios="1" formatColumns="0" formatRows="0" autoFilter="0"/>
  <autoFilter ref="C121:K142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93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1:46" s="1" customFormat="1" ht="24.95" customHeight="1">
      <c r="B4" s="17"/>
      <c r="D4" s="116" t="s">
        <v>156</v>
      </c>
      <c r="I4" s="112"/>
      <c r="L4" s="17"/>
      <c r="M4" s="117" t="s">
        <v>10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16</v>
      </c>
      <c r="I6" s="112"/>
      <c r="L6" s="17"/>
    </row>
    <row r="7" spans="1:46" s="1" customFormat="1" ht="16.5" customHeight="1">
      <c r="B7" s="17"/>
      <c r="E7" s="292" t="str">
        <f>'Rekapitulace stavby'!K6</f>
        <v>Novostavba produkční stáje s dojírnou - 1. etapa - stáj</v>
      </c>
      <c r="F7" s="293"/>
      <c r="G7" s="293"/>
      <c r="H7" s="293"/>
      <c r="I7" s="112"/>
      <c r="L7" s="17"/>
    </row>
    <row r="8" spans="1:46" ht="12.75">
      <c r="B8" s="17"/>
      <c r="D8" s="118" t="s">
        <v>157</v>
      </c>
      <c r="L8" s="17"/>
    </row>
    <row r="9" spans="1:46" s="1" customFormat="1" ht="16.5" customHeight="1">
      <c r="B9" s="17"/>
      <c r="E9" s="292" t="s">
        <v>158</v>
      </c>
      <c r="F9" s="253"/>
      <c r="G9" s="253"/>
      <c r="H9" s="253"/>
      <c r="I9" s="112"/>
      <c r="L9" s="17"/>
    </row>
    <row r="10" spans="1:46" s="1" customFormat="1" ht="12" customHeight="1">
      <c r="B10" s="17"/>
      <c r="D10" s="118" t="s">
        <v>159</v>
      </c>
      <c r="I10" s="112"/>
      <c r="L10" s="17"/>
    </row>
    <row r="11" spans="1:46" s="2" customFormat="1" ht="16.5" customHeight="1">
      <c r="A11" s="31"/>
      <c r="B11" s="36"/>
      <c r="C11" s="31"/>
      <c r="D11" s="31"/>
      <c r="E11" s="294" t="s">
        <v>160</v>
      </c>
      <c r="F11" s="295"/>
      <c r="G11" s="295"/>
      <c r="H11" s="295"/>
      <c r="I11" s="120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8" t="s">
        <v>161</v>
      </c>
      <c r="E12" s="31"/>
      <c r="F12" s="31"/>
      <c r="G12" s="31"/>
      <c r="H12" s="31"/>
      <c r="I12" s="120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6.5" customHeight="1">
      <c r="A13" s="31"/>
      <c r="B13" s="36"/>
      <c r="C13" s="31"/>
      <c r="D13" s="31"/>
      <c r="E13" s="296" t="s">
        <v>162</v>
      </c>
      <c r="F13" s="295"/>
      <c r="G13" s="295"/>
      <c r="H13" s="295"/>
      <c r="I13" s="120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>
      <c r="A14" s="31"/>
      <c r="B14" s="36"/>
      <c r="C14" s="31"/>
      <c r="D14" s="31"/>
      <c r="E14" s="31"/>
      <c r="F14" s="31"/>
      <c r="G14" s="31"/>
      <c r="H14" s="31"/>
      <c r="I14" s="120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18" t="s">
        <v>18</v>
      </c>
      <c r="E15" s="31"/>
      <c r="F15" s="106" t="s">
        <v>1</v>
      </c>
      <c r="G15" s="31"/>
      <c r="H15" s="31"/>
      <c r="I15" s="121" t="s">
        <v>19</v>
      </c>
      <c r="J15" s="106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20</v>
      </c>
      <c r="E16" s="31"/>
      <c r="F16" s="106" t="s">
        <v>21</v>
      </c>
      <c r="G16" s="31"/>
      <c r="H16" s="31"/>
      <c r="I16" s="121" t="s">
        <v>22</v>
      </c>
      <c r="J16" s="122">
        <f>'Rekapitulace stavby'!AN8</f>
        <v>43949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0.9" customHeight="1">
      <c r="A17" s="31"/>
      <c r="B17" s="36"/>
      <c r="C17" s="31"/>
      <c r="D17" s="31"/>
      <c r="E17" s="31"/>
      <c r="F17" s="31"/>
      <c r="G17" s="31"/>
      <c r="H17" s="31"/>
      <c r="I17" s="120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18" t="s">
        <v>23</v>
      </c>
      <c r="E18" s="31"/>
      <c r="F18" s="31"/>
      <c r="G18" s="31"/>
      <c r="H18" s="31"/>
      <c r="I18" s="121" t="s">
        <v>24</v>
      </c>
      <c r="J18" s="106" t="s">
        <v>25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6" t="s">
        <v>26</v>
      </c>
      <c r="F19" s="31"/>
      <c r="G19" s="31"/>
      <c r="H19" s="31"/>
      <c r="I19" s="121" t="s">
        <v>27</v>
      </c>
      <c r="J19" s="106" t="s">
        <v>28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20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18" t="s">
        <v>29</v>
      </c>
      <c r="E21" s="31"/>
      <c r="F21" s="31"/>
      <c r="G21" s="31"/>
      <c r="H21" s="31"/>
      <c r="I21" s="121" t="s">
        <v>24</v>
      </c>
      <c r="J21" s="27" t="str">
        <f>'Rekapitulace stavby'!AN13</f>
        <v>Vyplň údaj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297" t="str">
        <f>'Rekapitulace stavby'!E14</f>
        <v>Vyplň údaj</v>
      </c>
      <c r="F22" s="298"/>
      <c r="G22" s="298"/>
      <c r="H22" s="298"/>
      <c r="I22" s="121" t="s">
        <v>27</v>
      </c>
      <c r="J22" s="27" t="str">
        <f>'Rekapitulace stavby'!AN14</f>
        <v>Vyplň údaj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20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18" t="s">
        <v>31</v>
      </c>
      <c r="E24" s="31"/>
      <c r="F24" s="31"/>
      <c r="G24" s="31"/>
      <c r="H24" s="31"/>
      <c r="I24" s="121" t="s">
        <v>24</v>
      </c>
      <c r="J24" s="106" t="str">
        <f>IF('Rekapitulace stavby'!AN16="","",'Rekapitulace stavby'!AN16)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8" customHeight="1">
      <c r="A25" s="31"/>
      <c r="B25" s="36"/>
      <c r="C25" s="31"/>
      <c r="D25" s="31"/>
      <c r="E25" s="106" t="str">
        <f>IF('Rekapitulace stavby'!E17="","",'Rekapitulace stavby'!E17)</f>
        <v xml:space="preserve"> </v>
      </c>
      <c r="F25" s="31"/>
      <c r="G25" s="31"/>
      <c r="H25" s="31"/>
      <c r="I25" s="121" t="s">
        <v>27</v>
      </c>
      <c r="J25" s="106" t="str">
        <f>IF('Rekapitulace stavby'!AN17="","",'Rekapitulace stavby'!AN17)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20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12" customHeight="1">
      <c r="A27" s="31"/>
      <c r="B27" s="36"/>
      <c r="C27" s="31"/>
      <c r="D27" s="118" t="s">
        <v>32</v>
      </c>
      <c r="E27" s="31"/>
      <c r="F27" s="31"/>
      <c r="G27" s="31"/>
      <c r="H27" s="31"/>
      <c r="I27" s="121" t="s">
        <v>24</v>
      </c>
      <c r="J27" s="106" t="str">
        <f>IF('Rekapitulace stavby'!AN19="","",'Rekapitulace stavby'!AN19)</f>
        <v/>
      </c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8" customHeight="1">
      <c r="A28" s="31"/>
      <c r="B28" s="36"/>
      <c r="C28" s="31"/>
      <c r="D28" s="31"/>
      <c r="E28" s="106" t="str">
        <f>IF('Rekapitulace stavby'!E20="","",'Rekapitulace stavby'!E20)</f>
        <v xml:space="preserve"> </v>
      </c>
      <c r="F28" s="31"/>
      <c r="G28" s="31"/>
      <c r="H28" s="31"/>
      <c r="I28" s="121" t="s">
        <v>27</v>
      </c>
      <c r="J28" s="106" t="str">
        <f>IF('Rekapitulace stavby'!AN20="","",'Rekapitulace stavby'!AN20)</f>
        <v/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31"/>
      <c r="E29" s="31"/>
      <c r="F29" s="31"/>
      <c r="G29" s="31"/>
      <c r="H29" s="31"/>
      <c r="I29" s="120"/>
      <c r="J29" s="31"/>
      <c r="K29" s="3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" customHeight="1">
      <c r="A30" s="31"/>
      <c r="B30" s="36"/>
      <c r="C30" s="31"/>
      <c r="D30" s="118" t="s">
        <v>34</v>
      </c>
      <c r="E30" s="31"/>
      <c r="F30" s="31"/>
      <c r="G30" s="31"/>
      <c r="H30" s="31"/>
      <c r="I30" s="120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8" customFormat="1" ht="16.5" customHeight="1">
      <c r="A31" s="123"/>
      <c r="B31" s="124"/>
      <c r="C31" s="123"/>
      <c r="D31" s="123"/>
      <c r="E31" s="291" t="s">
        <v>1</v>
      </c>
      <c r="F31" s="291"/>
      <c r="G31" s="291"/>
      <c r="H31" s="291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1"/>
      <c r="B32" s="36"/>
      <c r="C32" s="31"/>
      <c r="D32" s="31"/>
      <c r="E32" s="31"/>
      <c r="F32" s="31"/>
      <c r="G32" s="31"/>
      <c r="H32" s="31"/>
      <c r="I32" s="120"/>
      <c r="J32" s="31"/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7"/>
      <c r="E33" s="127"/>
      <c r="F33" s="127"/>
      <c r="G33" s="127"/>
      <c r="H33" s="127"/>
      <c r="I33" s="128"/>
      <c r="J33" s="127"/>
      <c r="K33" s="127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9" t="s">
        <v>35</v>
      </c>
      <c r="E34" s="31"/>
      <c r="F34" s="31"/>
      <c r="G34" s="31"/>
      <c r="H34" s="31"/>
      <c r="I34" s="120"/>
      <c r="J34" s="130">
        <f>ROUND(J138, 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7"/>
      <c r="E35" s="127"/>
      <c r="F35" s="127"/>
      <c r="G35" s="127"/>
      <c r="H35" s="127"/>
      <c r="I35" s="128"/>
      <c r="J35" s="127"/>
      <c r="K35" s="127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31" t="s">
        <v>37</v>
      </c>
      <c r="G36" s="31"/>
      <c r="H36" s="31"/>
      <c r="I36" s="132" t="s">
        <v>36</v>
      </c>
      <c r="J36" s="131" t="s">
        <v>38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19" t="s">
        <v>39</v>
      </c>
      <c r="E37" s="118" t="s">
        <v>40</v>
      </c>
      <c r="F37" s="133">
        <f>ROUND((SUM(BE138:BE226)),  1)</f>
        <v>0</v>
      </c>
      <c r="G37" s="31"/>
      <c r="H37" s="31"/>
      <c r="I37" s="134">
        <v>0.21</v>
      </c>
      <c r="J37" s="133">
        <f>ROUND(((SUM(BE138:BE226))*I37),  1)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8" t="s">
        <v>41</v>
      </c>
      <c r="F38" s="133">
        <f>ROUND((SUM(BF138:BF226)),  1)</f>
        <v>0</v>
      </c>
      <c r="G38" s="31"/>
      <c r="H38" s="31"/>
      <c r="I38" s="134">
        <v>0.15</v>
      </c>
      <c r="J38" s="133">
        <f>ROUND(((SUM(BF138:BF226))*I38),  1)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ROUND((SUM(BG138:BG226)),  1)</f>
        <v>0</v>
      </c>
      <c r="G39" s="31"/>
      <c r="H39" s="31"/>
      <c r="I39" s="134">
        <v>0.21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6"/>
      <c r="C40" s="31"/>
      <c r="D40" s="31"/>
      <c r="E40" s="118" t="s">
        <v>43</v>
      </c>
      <c r="F40" s="133">
        <f>ROUND((SUM(BH138:BH226)),  1)</f>
        <v>0</v>
      </c>
      <c r="G40" s="31"/>
      <c r="H40" s="31"/>
      <c r="I40" s="134">
        <v>0.15</v>
      </c>
      <c r="J40" s="133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hidden="1" customHeight="1">
      <c r="A41" s="31"/>
      <c r="B41" s="36"/>
      <c r="C41" s="31"/>
      <c r="D41" s="31"/>
      <c r="E41" s="118" t="s">
        <v>44</v>
      </c>
      <c r="F41" s="133">
        <f>ROUND((SUM(BI138:BI226)),  1)</f>
        <v>0</v>
      </c>
      <c r="G41" s="31"/>
      <c r="H41" s="31"/>
      <c r="I41" s="134">
        <v>0</v>
      </c>
      <c r="J41" s="133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120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5"/>
      <c r="D43" s="136" t="s">
        <v>45</v>
      </c>
      <c r="E43" s="137"/>
      <c r="F43" s="137"/>
      <c r="G43" s="138" t="s">
        <v>46</v>
      </c>
      <c r="H43" s="139" t="s">
        <v>47</v>
      </c>
      <c r="I43" s="140"/>
      <c r="J43" s="141">
        <f>SUM(J34:J41)</f>
        <v>0</v>
      </c>
      <c r="K43" s="142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120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hidden="1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hidden="1" customHeight="1">
      <c r="A82" s="31"/>
      <c r="B82" s="32"/>
      <c r="C82" s="20" t="s">
        <v>163</v>
      </c>
      <c r="D82" s="33"/>
      <c r="E82" s="33"/>
      <c r="F82" s="33"/>
      <c r="G82" s="33"/>
      <c r="H82" s="33"/>
      <c r="I82" s="120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120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20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hidden="1" customHeight="1">
      <c r="A85" s="31"/>
      <c r="B85" s="32"/>
      <c r="C85" s="33"/>
      <c r="D85" s="33"/>
      <c r="E85" s="287" t="str">
        <f>E7</f>
        <v>Novostavba produkční stáje s dojírnou - 1. etapa - stáj</v>
      </c>
      <c r="F85" s="288"/>
      <c r="G85" s="288"/>
      <c r="H85" s="288"/>
      <c r="I85" s="120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hidden="1" customHeight="1">
      <c r="B86" s="18"/>
      <c r="C86" s="26" t="s">
        <v>157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1" customFormat="1" ht="16.5" hidden="1" customHeight="1">
      <c r="B87" s="18"/>
      <c r="C87" s="19"/>
      <c r="D87" s="19"/>
      <c r="E87" s="287" t="s">
        <v>158</v>
      </c>
      <c r="F87" s="258"/>
      <c r="G87" s="258"/>
      <c r="H87" s="258"/>
      <c r="I87" s="112"/>
      <c r="J87" s="19"/>
      <c r="K87" s="19"/>
      <c r="L87" s="17"/>
    </row>
    <row r="88" spans="1:31" s="1" customFormat="1" ht="12" hidden="1" customHeight="1">
      <c r="B88" s="18"/>
      <c r="C88" s="26" t="s">
        <v>159</v>
      </c>
      <c r="D88" s="19"/>
      <c r="E88" s="19"/>
      <c r="F88" s="19"/>
      <c r="G88" s="19"/>
      <c r="H88" s="19"/>
      <c r="I88" s="112"/>
      <c r="J88" s="19"/>
      <c r="K88" s="19"/>
      <c r="L88" s="17"/>
    </row>
    <row r="89" spans="1:31" s="2" customFormat="1" ht="16.5" hidden="1" customHeight="1">
      <c r="A89" s="31"/>
      <c r="B89" s="32"/>
      <c r="C89" s="33"/>
      <c r="D89" s="33"/>
      <c r="E89" s="289" t="s">
        <v>160</v>
      </c>
      <c r="F89" s="290"/>
      <c r="G89" s="290"/>
      <c r="H89" s="290"/>
      <c r="I89" s="120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hidden="1" customHeight="1">
      <c r="A90" s="31"/>
      <c r="B90" s="32"/>
      <c r="C90" s="26" t="s">
        <v>161</v>
      </c>
      <c r="D90" s="33"/>
      <c r="E90" s="33"/>
      <c r="F90" s="33"/>
      <c r="G90" s="33"/>
      <c r="H90" s="33"/>
      <c r="I90" s="120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6.5" hidden="1" customHeight="1">
      <c r="A91" s="31"/>
      <c r="B91" s="32"/>
      <c r="C91" s="33"/>
      <c r="D91" s="33"/>
      <c r="E91" s="284" t="str">
        <f>E13</f>
        <v>SO 01 a - Stavební část - spodní stavba</v>
      </c>
      <c r="F91" s="290"/>
      <c r="G91" s="290"/>
      <c r="H91" s="290"/>
      <c r="I91" s="120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hidden="1" customHeight="1">
      <c r="A92" s="31"/>
      <c r="B92" s="32"/>
      <c r="C92" s="33"/>
      <c r="D92" s="33"/>
      <c r="E92" s="33"/>
      <c r="F92" s="33"/>
      <c r="G92" s="33"/>
      <c r="H92" s="33"/>
      <c r="I92" s="120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2" hidden="1" customHeight="1">
      <c r="A93" s="31"/>
      <c r="B93" s="32"/>
      <c r="C93" s="26" t="s">
        <v>20</v>
      </c>
      <c r="D93" s="33"/>
      <c r="E93" s="33"/>
      <c r="F93" s="24" t="str">
        <f>F16</f>
        <v xml:space="preserve"> </v>
      </c>
      <c r="G93" s="33"/>
      <c r="H93" s="33"/>
      <c r="I93" s="121" t="s">
        <v>22</v>
      </c>
      <c r="J93" s="63">
        <f>IF(J16="","",J16)</f>
        <v>43949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6.95" hidden="1" customHeight="1">
      <c r="A94" s="31"/>
      <c r="B94" s="32"/>
      <c r="C94" s="33"/>
      <c r="D94" s="33"/>
      <c r="E94" s="33"/>
      <c r="F94" s="33"/>
      <c r="G94" s="33"/>
      <c r="H94" s="33"/>
      <c r="I94" s="120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5.2" hidden="1" customHeight="1">
      <c r="A95" s="31"/>
      <c r="B95" s="32"/>
      <c r="C95" s="26" t="s">
        <v>23</v>
      </c>
      <c r="D95" s="33"/>
      <c r="E95" s="33"/>
      <c r="F95" s="24" t="str">
        <f>E19</f>
        <v>ZOD Starosedlský Hrádek</v>
      </c>
      <c r="G95" s="33"/>
      <c r="H95" s="33"/>
      <c r="I95" s="121" t="s">
        <v>31</v>
      </c>
      <c r="J95" s="29" t="str">
        <f>E25</f>
        <v xml:space="preserve"> </v>
      </c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5.2" hidden="1" customHeight="1">
      <c r="A96" s="31"/>
      <c r="B96" s="32"/>
      <c r="C96" s="26" t="s">
        <v>29</v>
      </c>
      <c r="D96" s="33"/>
      <c r="E96" s="33"/>
      <c r="F96" s="24" t="str">
        <f>IF(E22="","",E22)</f>
        <v>Vyplň údaj</v>
      </c>
      <c r="G96" s="33"/>
      <c r="H96" s="33"/>
      <c r="I96" s="121" t="s">
        <v>32</v>
      </c>
      <c r="J96" s="29" t="str">
        <f>E28</f>
        <v xml:space="preserve"> 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hidden="1" customHeight="1">
      <c r="A97" s="31"/>
      <c r="B97" s="32"/>
      <c r="C97" s="33"/>
      <c r="D97" s="33"/>
      <c r="E97" s="33"/>
      <c r="F97" s="33"/>
      <c r="G97" s="33"/>
      <c r="H97" s="33"/>
      <c r="I97" s="120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9.25" hidden="1" customHeight="1">
      <c r="A98" s="31"/>
      <c r="B98" s="32"/>
      <c r="C98" s="159" t="s">
        <v>164</v>
      </c>
      <c r="D98" s="160"/>
      <c r="E98" s="160"/>
      <c r="F98" s="160"/>
      <c r="G98" s="160"/>
      <c r="H98" s="160"/>
      <c r="I98" s="161"/>
      <c r="J98" s="162" t="s">
        <v>165</v>
      </c>
      <c r="K98" s="160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47" s="2" customFormat="1" ht="10.35" hidden="1" customHeight="1">
      <c r="A99" s="31"/>
      <c r="B99" s="32"/>
      <c r="C99" s="33"/>
      <c r="D99" s="33"/>
      <c r="E99" s="33"/>
      <c r="F99" s="33"/>
      <c r="G99" s="33"/>
      <c r="H99" s="33"/>
      <c r="I99" s="120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47" s="2" customFormat="1" ht="22.9" hidden="1" customHeight="1">
      <c r="A100" s="31"/>
      <c r="B100" s="32"/>
      <c r="C100" s="163" t="s">
        <v>166</v>
      </c>
      <c r="D100" s="33"/>
      <c r="E100" s="33"/>
      <c r="F100" s="33"/>
      <c r="G100" s="33"/>
      <c r="H100" s="33"/>
      <c r="I100" s="120"/>
      <c r="J100" s="81">
        <f>J138</f>
        <v>0</v>
      </c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U100" s="14" t="s">
        <v>167</v>
      </c>
    </row>
    <row r="101" spans="1:47" s="9" customFormat="1" ht="24.95" hidden="1" customHeight="1">
      <c r="B101" s="164"/>
      <c r="C101" s="165"/>
      <c r="D101" s="166" t="s">
        <v>168</v>
      </c>
      <c r="E101" s="167"/>
      <c r="F101" s="167"/>
      <c r="G101" s="167"/>
      <c r="H101" s="167"/>
      <c r="I101" s="168"/>
      <c r="J101" s="169">
        <f>J139</f>
        <v>0</v>
      </c>
      <c r="K101" s="165"/>
      <c r="L101" s="170"/>
    </row>
    <row r="102" spans="1:47" s="10" customFormat="1" ht="19.899999999999999" hidden="1" customHeight="1">
      <c r="B102" s="171"/>
      <c r="C102" s="100"/>
      <c r="D102" s="172" t="s">
        <v>169</v>
      </c>
      <c r="E102" s="173"/>
      <c r="F102" s="173"/>
      <c r="G102" s="173"/>
      <c r="H102" s="173"/>
      <c r="I102" s="174"/>
      <c r="J102" s="175">
        <f>J140</f>
        <v>0</v>
      </c>
      <c r="K102" s="100"/>
      <c r="L102" s="176"/>
    </row>
    <row r="103" spans="1:47" s="10" customFormat="1" ht="19.899999999999999" hidden="1" customHeight="1">
      <c r="B103" s="171"/>
      <c r="C103" s="100"/>
      <c r="D103" s="172" t="s">
        <v>170</v>
      </c>
      <c r="E103" s="173"/>
      <c r="F103" s="173"/>
      <c r="G103" s="173"/>
      <c r="H103" s="173"/>
      <c r="I103" s="174"/>
      <c r="J103" s="175">
        <f>J154</f>
        <v>0</v>
      </c>
      <c r="K103" s="100"/>
      <c r="L103" s="176"/>
    </row>
    <row r="104" spans="1:47" s="10" customFormat="1" ht="19.899999999999999" hidden="1" customHeight="1">
      <c r="B104" s="171"/>
      <c r="C104" s="100"/>
      <c r="D104" s="172" t="s">
        <v>171</v>
      </c>
      <c r="E104" s="173"/>
      <c r="F104" s="173"/>
      <c r="G104" s="173"/>
      <c r="H104" s="173"/>
      <c r="I104" s="174"/>
      <c r="J104" s="175">
        <f>J160</f>
        <v>0</v>
      </c>
      <c r="K104" s="100"/>
      <c r="L104" s="176"/>
    </row>
    <row r="105" spans="1:47" s="10" customFormat="1" ht="19.899999999999999" hidden="1" customHeight="1">
      <c r="B105" s="171"/>
      <c r="C105" s="100"/>
      <c r="D105" s="172" t="s">
        <v>172</v>
      </c>
      <c r="E105" s="173"/>
      <c r="F105" s="173"/>
      <c r="G105" s="173"/>
      <c r="H105" s="173"/>
      <c r="I105" s="174"/>
      <c r="J105" s="175">
        <f>J181</f>
        <v>0</v>
      </c>
      <c r="K105" s="100"/>
      <c r="L105" s="176"/>
    </row>
    <row r="106" spans="1:47" s="10" customFormat="1" ht="19.899999999999999" hidden="1" customHeight="1">
      <c r="B106" s="171"/>
      <c r="C106" s="100"/>
      <c r="D106" s="172" t="s">
        <v>173</v>
      </c>
      <c r="E106" s="173"/>
      <c r="F106" s="173"/>
      <c r="G106" s="173"/>
      <c r="H106" s="173"/>
      <c r="I106" s="174"/>
      <c r="J106" s="175">
        <f>J187</f>
        <v>0</v>
      </c>
      <c r="K106" s="100"/>
      <c r="L106" s="176"/>
    </row>
    <row r="107" spans="1:47" s="10" customFormat="1" ht="19.899999999999999" hidden="1" customHeight="1">
      <c r="B107" s="171"/>
      <c r="C107" s="100"/>
      <c r="D107" s="172" t="s">
        <v>174</v>
      </c>
      <c r="E107" s="173"/>
      <c r="F107" s="173"/>
      <c r="G107" s="173"/>
      <c r="H107" s="173"/>
      <c r="I107" s="174"/>
      <c r="J107" s="175">
        <f>J200</f>
        <v>0</v>
      </c>
      <c r="K107" s="100"/>
      <c r="L107" s="176"/>
    </row>
    <row r="108" spans="1:47" s="10" customFormat="1" ht="19.899999999999999" hidden="1" customHeight="1">
      <c r="B108" s="171"/>
      <c r="C108" s="100"/>
      <c r="D108" s="172" t="s">
        <v>175</v>
      </c>
      <c r="E108" s="173"/>
      <c r="F108" s="173"/>
      <c r="G108" s="173"/>
      <c r="H108" s="173"/>
      <c r="I108" s="174"/>
      <c r="J108" s="175">
        <f>J202</f>
        <v>0</v>
      </c>
      <c r="K108" s="100"/>
      <c r="L108" s="176"/>
    </row>
    <row r="109" spans="1:47" s="10" customFormat="1" ht="19.899999999999999" hidden="1" customHeight="1">
      <c r="B109" s="171"/>
      <c r="C109" s="100"/>
      <c r="D109" s="172" t="s">
        <v>176</v>
      </c>
      <c r="E109" s="173"/>
      <c r="F109" s="173"/>
      <c r="G109" s="173"/>
      <c r="H109" s="173"/>
      <c r="I109" s="174"/>
      <c r="J109" s="175">
        <f>J205</f>
        <v>0</v>
      </c>
      <c r="K109" s="100"/>
      <c r="L109" s="176"/>
    </row>
    <row r="110" spans="1:47" s="10" customFormat="1" ht="19.899999999999999" hidden="1" customHeight="1">
      <c r="B110" s="171"/>
      <c r="C110" s="100"/>
      <c r="D110" s="172" t="s">
        <v>177</v>
      </c>
      <c r="E110" s="173"/>
      <c r="F110" s="173"/>
      <c r="G110" s="173"/>
      <c r="H110" s="173"/>
      <c r="I110" s="174"/>
      <c r="J110" s="175">
        <f>J208</f>
        <v>0</v>
      </c>
      <c r="K110" s="100"/>
      <c r="L110" s="176"/>
    </row>
    <row r="111" spans="1:47" s="9" customFormat="1" ht="24.95" hidden="1" customHeight="1">
      <c r="B111" s="164"/>
      <c r="C111" s="165"/>
      <c r="D111" s="166" t="s">
        <v>178</v>
      </c>
      <c r="E111" s="167"/>
      <c r="F111" s="167"/>
      <c r="G111" s="167"/>
      <c r="H111" s="167"/>
      <c r="I111" s="168"/>
      <c r="J111" s="169">
        <f>J210</f>
        <v>0</v>
      </c>
      <c r="K111" s="165"/>
      <c r="L111" s="170"/>
    </row>
    <row r="112" spans="1:47" s="10" customFormat="1" ht="19.899999999999999" hidden="1" customHeight="1">
      <c r="B112" s="171"/>
      <c r="C112" s="100"/>
      <c r="D112" s="172" t="s">
        <v>179</v>
      </c>
      <c r="E112" s="173"/>
      <c r="F112" s="173"/>
      <c r="G112" s="173"/>
      <c r="H112" s="173"/>
      <c r="I112" s="174"/>
      <c r="J112" s="175">
        <f>J211</f>
        <v>0</v>
      </c>
      <c r="K112" s="100"/>
      <c r="L112" s="176"/>
    </row>
    <row r="113" spans="1:31" s="10" customFormat="1" ht="19.899999999999999" hidden="1" customHeight="1">
      <c r="B113" s="171"/>
      <c r="C113" s="100"/>
      <c r="D113" s="172" t="s">
        <v>180</v>
      </c>
      <c r="E113" s="173"/>
      <c r="F113" s="173"/>
      <c r="G113" s="173"/>
      <c r="H113" s="173"/>
      <c r="I113" s="174"/>
      <c r="J113" s="175">
        <f>J221</f>
        <v>0</v>
      </c>
      <c r="K113" s="100"/>
      <c r="L113" s="176"/>
    </row>
    <row r="114" spans="1:31" s="10" customFormat="1" ht="19.899999999999999" hidden="1" customHeight="1">
      <c r="B114" s="171"/>
      <c r="C114" s="100"/>
      <c r="D114" s="172" t="s">
        <v>181</v>
      </c>
      <c r="E114" s="173"/>
      <c r="F114" s="173"/>
      <c r="G114" s="173"/>
      <c r="H114" s="173"/>
      <c r="I114" s="174"/>
      <c r="J114" s="175">
        <f>J225</f>
        <v>0</v>
      </c>
      <c r="K114" s="100"/>
      <c r="L114" s="176"/>
    </row>
    <row r="115" spans="1:31" s="2" customFormat="1" ht="21.75" hidden="1" customHeight="1">
      <c r="A115" s="31"/>
      <c r="B115" s="32"/>
      <c r="C115" s="33"/>
      <c r="D115" s="33"/>
      <c r="E115" s="33"/>
      <c r="F115" s="33"/>
      <c r="G115" s="33"/>
      <c r="H115" s="33"/>
      <c r="I115" s="120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hidden="1" customHeight="1">
      <c r="A116" s="31"/>
      <c r="B116" s="51"/>
      <c r="C116" s="52"/>
      <c r="D116" s="52"/>
      <c r="E116" s="52"/>
      <c r="F116" s="52"/>
      <c r="G116" s="52"/>
      <c r="H116" s="52"/>
      <c r="I116" s="155"/>
      <c r="J116" s="52"/>
      <c r="K116" s="52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hidden="1"/>
    <row r="118" spans="1:31" hidden="1"/>
    <row r="119" spans="1:31" hidden="1"/>
    <row r="120" spans="1:31" s="2" customFormat="1" ht="6.95" customHeight="1">
      <c r="A120" s="31"/>
      <c r="B120" s="53"/>
      <c r="C120" s="54"/>
      <c r="D120" s="54"/>
      <c r="E120" s="54"/>
      <c r="F120" s="54"/>
      <c r="G120" s="54"/>
      <c r="H120" s="54"/>
      <c r="I120" s="158"/>
      <c r="J120" s="54"/>
      <c r="K120" s="54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24.95" customHeight="1">
      <c r="A121" s="31"/>
      <c r="B121" s="32"/>
      <c r="C121" s="20" t="s">
        <v>182</v>
      </c>
      <c r="D121" s="33"/>
      <c r="E121" s="33"/>
      <c r="F121" s="33"/>
      <c r="G121" s="33"/>
      <c r="H121" s="33"/>
      <c r="I121" s="120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120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16</v>
      </c>
      <c r="D123" s="33"/>
      <c r="E123" s="33"/>
      <c r="F123" s="33"/>
      <c r="G123" s="33"/>
      <c r="H123" s="33"/>
      <c r="I123" s="120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6.5" customHeight="1">
      <c r="A124" s="31"/>
      <c r="B124" s="32"/>
      <c r="C124" s="33"/>
      <c r="D124" s="33"/>
      <c r="E124" s="287" t="str">
        <f>E7</f>
        <v>Novostavba produkční stáje s dojírnou - 1. etapa - stáj</v>
      </c>
      <c r="F124" s="288"/>
      <c r="G124" s="288"/>
      <c r="H124" s="288"/>
      <c r="I124" s="120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1" customFormat="1" ht="12" customHeight="1">
      <c r="B125" s="18"/>
      <c r="C125" s="26" t="s">
        <v>157</v>
      </c>
      <c r="D125" s="19"/>
      <c r="E125" s="19"/>
      <c r="F125" s="19"/>
      <c r="G125" s="19"/>
      <c r="H125" s="19"/>
      <c r="I125" s="112"/>
      <c r="J125" s="19"/>
      <c r="K125" s="19"/>
      <c r="L125" s="17"/>
    </row>
    <row r="126" spans="1:31" s="1" customFormat="1" ht="16.5" customHeight="1">
      <c r="B126" s="18"/>
      <c r="C126" s="19"/>
      <c r="D126" s="19"/>
      <c r="E126" s="287" t="s">
        <v>158</v>
      </c>
      <c r="F126" s="258"/>
      <c r="G126" s="258"/>
      <c r="H126" s="258"/>
      <c r="I126" s="112"/>
      <c r="J126" s="19"/>
      <c r="K126" s="19"/>
      <c r="L126" s="17"/>
    </row>
    <row r="127" spans="1:31" s="1" customFormat="1" ht="12" customHeight="1">
      <c r="B127" s="18"/>
      <c r="C127" s="26" t="s">
        <v>159</v>
      </c>
      <c r="D127" s="19"/>
      <c r="E127" s="19"/>
      <c r="F127" s="19"/>
      <c r="G127" s="19"/>
      <c r="H127" s="19"/>
      <c r="I127" s="112"/>
      <c r="J127" s="19"/>
      <c r="K127" s="19"/>
      <c r="L127" s="17"/>
    </row>
    <row r="128" spans="1:31" s="2" customFormat="1" ht="16.5" customHeight="1">
      <c r="A128" s="31"/>
      <c r="B128" s="32"/>
      <c r="C128" s="33"/>
      <c r="D128" s="33"/>
      <c r="E128" s="289" t="s">
        <v>160</v>
      </c>
      <c r="F128" s="290"/>
      <c r="G128" s="290"/>
      <c r="H128" s="290"/>
      <c r="I128" s="120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2" customHeight="1">
      <c r="A129" s="31"/>
      <c r="B129" s="32"/>
      <c r="C129" s="26" t="s">
        <v>161</v>
      </c>
      <c r="D129" s="33"/>
      <c r="E129" s="33"/>
      <c r="F129" s="33"/>
      <c r="G129" s="33"/>
      <c r="H129" s="33"/>
      <c r="I129" s="120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6.5" customHeight="1">
      <c r="A130" s="31"/>
      <c r="B130" s="32"/>
      <c r="C130" s="33"/>
      <c r="D130" s="33"/>
      <c r="E130" s="284" t="str">
        <f>E13</f>
        <v>SO 01 a - Stavební část - spodní stavba</v>
      </c>
      <c r="F130" s="290"/>
      <c r="G130" s="290"/>
      <c r="H130" s="290"/>
      <c r="I130" s="120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6.95" customHeight="1">
      <c r="A131" s="31"/>
      <c r="B131" s="32"/>
      <c r="C131" s="33"/>
      <c r="D131" s="33"/>
      <c r="E131" s="33"/>
      <c r="F131" s="33"/>
      <c r="G131" s="33"/>
      <c r="H131" s="33"/>
      <c r="I131" s="120"/>
      <c r="J131" s="33"/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2" customHeight="1">
      <c r="A132" s="31"/>
      <c r="B132" s="32"/>
      <c r="C132" s="26" t="s">
        <v>20</v>
      </c>
      <c r="D132" s="33"/>
      <c r="E132" s="33"/>
      <c r="F132" s="24" t="str">
        <f>F16</f>
        <v xml:space="preserve"> </v>
      </c>
      <c r="G132" s="33"/>
      <c r="H132" s="33"/>
      <c r="I132" s="121" t="s">
        <v>22</v>
      </c>
      <c r="J132" s="63">
        <f>IF(J16="","",J16)</f>
        <v>43949</v>
      </c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6.95" customHeight="1">
      <c r="A133" s="31"/>
      <c r="B133" s="32"/>
      <c r="C133" s="33"/>
      <c r="D133" s="33"/>
      <c r="E133" s="33"/>
      <c r="F133" s="33"/>
      <c r="G133" s="33"/>
      <c r="H133" s="33"/>
      <c r="I133" s="120"/>
      <c r="J133" s="33"/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2" customFormat="1" ht="15.2" customHeight="1">
      <c r="A134" s="31"/>
      <c r="B134" s="32"/>
      <c r="C134" s="26" t="s">
        <v>23</v>
      </c>
      <c r="D134" s="33"/>
      <c r="E134" s="33"/>
      <c r="F134" s="24" t="str">
        <f>E19</f>
        <v>ZOD Starosedlský Hrádek</v>
      </c>
      <c r="G134" s="33"/>
      <c r="H134" s="33"/>
      <c r="I134" s="121" t="s">
        <v>31</v>
      </c>
      <c r="J134" s="29" t="str">
        <f>E25</f>
        <v xml:space="preserve"> </v>
      </c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5" s="2" customFormat="1" ht="15.2" customHeight="1">
      <c r="A135" s="31"/>
      <c r="B135" s="32"/>
      <c r="C135" s="26" t="s">
        <v>29</v>
      </c>
      <c r="D135" s="33"/>
      <c r="E135" s="33"/>
      <c r="F135" s="24" t="str">
        <f>IF(E22="","",E22)</f>
        <v>Vyplň údaj</v>
      </c>
      <c r="G135" s="33"/>
      <c r="H135" s="33"/>
      <c r="I135" s="121" t="s">
        <v>32</v>
      </c>
      <c r="J135" s="29" t="str">
        <f>E28</f>
        <v xml:space="preserve"> </v>
      </c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65" s="2" customFormat="1" ht="10.35" customHeight="1">
      <c r="A136" s="31"/>
      <c r="B136" s="32"/>
      <c r="C136" s="33"/>
      <c r="D136" s="33"/>
      <c r="E136" s="33"/>
      <c r="F136" s="33"/>
      <c r="G136" s="33"/>
      <c r="H136" s="33"/>
      <c r="I136" s="120"/>
      <c r="J136" s="33"/>
      <c r="K136" s="33"/>
      <c r="L136" s="48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65" s="11" customFormat="1" ht="29.25" customHeight="1">
      <c r="A137" s="177"/>
      <c r="B137" s="178"/>
      <c r="C137" s="179" t="s">
        <v>183</v>
      </c>
      <c r="D137" s="180" t="s">
        <v>60</v>
      </c>
      <c r="E137" s="180" t="s">
        <v>56</v>
      </c>
      <c r="F137" s="180" t="s">
        <v>57</v>
      </c>
      <c r="G137" s="180" t="s">
        <v>184</v>
      </c>
      <c r="H137" s="180" t="s">
        <v>185</v>
      </c>
      <c r="I137" s="181" t="s">
        <v>186</v>
      </c>
      <c r="J137" s="182" t="s">
        <v>165</v>
      </c>
      <c r="K137" s="183" t="s">
        <v>187</v>
      </c>
      <c r="L137" s="184"/>
      <c r="M137" s="72" t="s">
        <v>1</v>
      </c>
      <c r="N137" s="73" t="s">
        <v>39</v>
      </c>
      <c r="O137" s="73" t="s">
        <v>188</v>
      </c>
      <c r="P137" s="73" t="s">
        <v>189</v>
      </c>
      <c r="Q137" s="73" t="s">
        <v>190</v>
      </c>
      <c r="R137" s="73" t="s">
        <v>191</v>
      </c>
      <c r="S137" s="73" t="s">
        <v>192</v>
      </c>
      <c r="T137" s="74" t="s">
        <v>193</v>
      </c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</row>
    <row r="138" spans="1:65" s="2" customFormat="1" ht="22.9" customHeight="1">
      <c r="A138" s="31"/>
      <c r="B138" s="32"/>
      <c r="C138" s="79" t="s">
        <v>194</v>
      </c>
      <c r="D138" s="33"/>
      <c r="E138" s="33"/>
      <c r="F138" s="33"/>
      <c r="G138" s="33"/>
      <c r="H138" s="33"/>
      <c r="I138" s="120"/>
      <c r="J138" s="185">
        <f>BK138</f>
        <v>0</v>
      </c>
      <c r="K138" s="33"/>
      <c r="L138" s="36"/>
      <c r="M138" s="75"/>
      <c r="N138" s="186"/>
      <c r="O138" s="76"/>
      <c r="P138" s="187">
        <f>P139+P210</f>
        <v>0</v>
      </c>
      <c r="Q138" s="76"/>
      <c r="R138" s="187">
        <f>R139+R210</f>
        <v>5369.3473763800002</v>
      </c>
      <c r="S138" s="76"/>
      <c r="T138" s="188">
        <f>T139+T210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4" t="s">
        <v>74</v>
      </c>
      <c r="AU138" s="14" t="s">
        <v>167</v>
      </c>
      <c r="BK138" s="189">
        <f>BK139+BK210</f>
        <v>0</v>
      </c>
    </row>
    <row r="139" spans="1:65" s="12" customFormat="1" ht="25.9" customHeight="1">
      <c r="B139" s="190"/>
      <c r="C139" s="191"/>
      <c r="D139" s="192" t="s">
        <v>74</v>
      </c>
      <c r="E139" s="193" t="s">
        <v>195</v>
      </c>
      <c r="F139" s="193" t="s">
        <v>196</v>
      </c>
      <c r="G139" s="191"/>
      <c r="H139" s="191"/>
      <c r="I139" s="194"/>
      <c r="J139" s="195">
        <f>BK139</f>
        <v>0</v>
      </c>
      <c r="K139" s="191"/>
      <c r="L139" s="196"/>
      <c r="M139" s="197"/>
      <c r="N139" s="198"/>
      <c r="O139" s="198"/>
      <c r="P139" s="199">
        <f>P140+P154+P160+P181+P187+P200+P202+P205+P208</f>
        <v>0</v>
      </c>
      <c r="Q139" s="198"/>
      <c r="R139" s="199">
        <f>R140+R154+R160+R181+R187+R200+R202+R205+R208</f>
        <v>5356.0300655800002</v>
      </c>
      <c r="S139" s="198"/>
      <c r="T139" s="200">
        <f>T140+T154+T160+T181+T187+T200+T202+T205+T208</f>
        <v>0</v>
      </c>
      <c r="AR139" s="201" t="s">
        <v>82</v>
      </c>
      <c r="AT139" s="202" t="s">
        <v>74</v>
      </c>
      <c r="AU139" s="202" t="s">
        <v>75</v>
      </c>
      <c r="AY139" s="201" t="s">
        <v>197</v>
      </c>
      <c r="BK139" s="203">
        <f>BK140+BK154+BK160+BK181+BK187+BK200+BK202+BK205+BK208</f>
        <v>0</v>
      </c>
    </row>
    <row r="140" spans="1:65" s="12" customFormat="1" ht="22.9" customHeight="1">
      <c r="B140" s="190"/>
      <c r="C140" s="191"/>
      <c r="D140" s="192" t="s">
        <v>74</v>
      </c>
      <c r="E140" s="204" t="s">
        <v>82</v>
      </c>
      <c r="F140" s="204" t="s">
        <v>198</v>
      </c>
      <c r="G140" s="191"/>
      <c r="H140" s="191"/>
      <c r="I140" s="194"/>
      <c r="J140" s="205">
        <f>BK140</f>
        <v>0</v>
      </c>
      <c r="K140" s="191"/>
      <c r="L140" s="196"/>
      <c r="M140" s="197"/>
      <c r="N140" s="198"/>
      <c r="O140" s="198"/>
      <c r="P140" s="199">
        <f>SUM(P141:P153)</f>
        <v>0</v>
      </c>
      <c r="Q140" s="198"/>
      <c r="R140" s="199">
        <f>SUM(R141:R153)</f>
        <v>0</v>
      </c>
      <c r="S140" s="198"/>
      <c r="T140" s="200">
        <f>SUM(T141:T153)</f>
        <v>0</v>
      </c>
      <c r="AR140" s="201" t="s">
        <v>82</v>
      </c>
      <c r="AT140" s="202" t="s">
        <v>74</v>
      </c>
      <c r="AU140" s="202" t="s">
        <v>82</v>
      </c>
      <c r="AY140" s="201" t="s">
        <v>197</v>
      </c>
      <c r="BK140" s="203">
        <f>SUM(BK141:BK153)</f>
        <v>0</v>
      </c>
    </row>
    <row r="141" spans="1:65" s="2" customFormat="1" ht="16.5" customHeight="1">
      <c r="A141" s="31"/>
      <c r="B141" s="32"/>
      <c r="C141" s="206" t="s">
        <v>82</v>
      </c>
      <c r="D141" s="206" t="s">
        <v>199</v>
      </c>
      <c r="E141" s="207" t="s">
        <v>200</v>
      </c>
      <c r="F141" s="208" t="s">
        <v>201</v>
      </c>
      <c r="G141" s="209" t="s">
        <v>202</v>
      </c>
      <c r="H141" s="210">
        <v>1</v>
      </c>
      <c r="I141" s="211"/>
      <c r="J141" s="212">
        <f t="shared" ref="J141:J153" si="0">ROUND(I141*H141,1)</f>
        <v>0</v>
      </c>
      <c r="K141" s="213"/>
      <c r="L141" s="36"/>
      <c r="M141" s="214" t="s">
        <v>1</v>
      </c>
      <c r="N141" s="215" t="s">
        <v>40</v>
      </c>
      <c r="O141" s="68"/>
      <c r="P141" s="216">
        <f t="shared" ref="P141:P153" si="1">O141*H141</f>
        <v>0</v>
      </c>
      <c r="Q141" s="216">
        <v>0</v>
      </c>
      <c r="R141" s="216">
        <f t="shared" ref="R141:R153" si="2">Q141*H141</f>
        <v>0</v>
      </c>
      <c r="S141" s="216">
        <v>0</v>
      </c>
      <c r="T141" s="217">
        <f t="shared" ref="T141:T153" si="3"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101</v>
      </c>
      <c r="AT141" s="218" t="s">
        <v>199</v>
      </c>
      <c r="AU141" s="218" t="s">
        <v>84</v>
      </c>
      <c r="AY141" s="14" t="s">
        <v>197</v>
      </c>
      <c r="BE141" s="219">
        <f t="shared" ref="BE141:BE153" si="4">IF(N141="základní",J141,0)</f>
        <v>0</v>
      </c>
      <c r="BF141" s="219">
        <f t="shared" ref="BF141:BF153" si="5">IF(N141="snížená",J141,0)</f>
        <v>0</v>
      </c>
      <c r="BG141" s="219">
        <f t="shared" ref="BG141:BG153" si="6">IF(N141="zákl. přenesená",J141,0)</f>
        <v>0</v>
      </c>
      <c r="BH141" s="219">
        <f t="shared" ref="BH141:BH153" si="7">IF(N141="sníž. přenesená",J141,0)</f>
        <v>0</v>
      </c>
      <c r="BI141" s="219">
        <f t="shared" ref="BI141:BI153" si="8">IF(N141="nulová",J141,0)</f>
        <v>0</v>
      </c>
      <c r="BJ141" s="14" t="s">
        <v>82</v>
      </c>
      <c r="BK141" s="219">
        <f t="shared" ref="BK141:BK153" si="9">ROUND(I141*H141,1)</f>
        <v>0</v>
      </c>
      <c r="BL141" s="14" t="s">
        <v>101</v>
      </c>
      <c r="BM141" s="218" t="s">
        <v>203</v>
      </c>
    </row>
    <row r="142" spans="1:65" s="2" customFormat="1" ht="21.75" customHeight="1">
      <c r="A142" s="31"/>
      <c r="B142" s="32"/>
      <c r="C142" s="206" t="s">
        <v>84</v>
      </c>
      <c r="D142" s="206" t="s">
        <v>199</v>
      </c>
      <c r="E142" s="207" t="s">
        <v>204</v>
      </c>
      <c r="F142" s="208" t="s">
        <v>205</v>
      </c>
      <c r="G142" s="209" t="s">
        <v>206</v>
      </c>
      <c r="H142" s="210">
        <v>782.07</v>
      </c>
      <c r="I142" s="211"/>
      <c r="J142" s="212">
        <f t="shared" si="0"/>
        <v>0</v>
      </c>
      <c r="K142" s="213"/>
      <c r="L142" s="36"/>
      <c r="M142" s="214" t="s">
        <v>1</v>
      </c>
      <c r="N142" s="215" t="s">
        <v>40</v>
      </c>
      <c r="O142" s="68"/>
      <c r="P142" s="216">
        <f t="shared" si="1"/>
        <v>0</v>
      </c>
      <c r="Q142" s="216">
        <v>0</v>
      </c>
      <c r="R142" s="216">
        <f t="shared" si="2"/>
        <v>0</v>
      </c>
      <c r="S142" s="216">
        <v>0</v>
      </c>
      <c r="T142" s="217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101</v>
      </c>
      <c r="AT142" s="218" t="s">
        <v>199</v>
      </c>
      <c r="AU142" s="218" t="s">
        <v>84</v>
      </c>
      <c r="AY142" s="14" t="s">
        <v>197</v>
      </c>
      <c r="BE142" s="219">
        <f t="shared" si="4"/>
        <v>0</v>
      </c>
      <c r="BF142" s="219">
        <f t="shared" si="5"/>
        <v>0</v>
      </c>
      <c r="BG142" s="219">
        <f t="shared" si="6"/>
        <v>0</v>
      </c>
      <c r="BH142" s="219">
        <f t="shared" si="7"/>
        <v>0</v>
      </c>
      <c r="BI142" s="219">
        <f t="shared" si="8"/>
        <v>0</v>
      </c>
      <c r="BJ142" s="14" t="s">
        <v>82</v>
      </c>
      <c r="BK142" s="219">
        <f t="shared" si="9"/>
        <v>0</v>
      </c>
      <c r="BL142" s="14" t="s">
        <v>101</v>
      </c>
      <c r="BM142" s="218" t="s">
        <v>207</v>
      </c>
    </row>
    <row r="143" spans="1:65" s="2" customFormat="1" ht="21.75" customHeight="1">
      <c r="A143" s="31"/>
      <c r="B143" s="32"/>
      <c r="C143" s="206" t="s">
        <v>92</v>
      </c>
      <c r="D143" s="206" t="s">
        <v>199</v>
      </c>
      <c r="E143" s="207" t="s">
        <v>208</v>
      </c>
      <c r="F143" s="208" t="s">
        <v>209</v>
      </c>
      <c r="G143" s="209" t="s">
        <v>206</v>
      </c>
      <c r="H143" s="210">
        <v>3128.28</v>
      </c>
      <c r="I143" s="211"/>
      <c r="J143" s="212">
        <f t="shared" si="0"/>
        <v>0</v>
      </c>
      <c r="K143" s="213"/>
      <c r="L143" s="36"/>
      <c r="M143" s="214" t="s">
        <v>1</v>
      </c>
      <c r="N143" s="215" t="s">
        <v>40</v>
      </c>
      <c r="O143" s="68"/>
      <c r="P143" s="216">
        <f t="shared" si="1"/>
        <v>0</v>
      </c>
      <c r="Q143" s="216">
        <v>0</v>
      </c>
      <c r="R143" s="216">
        <f t="shared" si="2"/>
        <v>0</v>
      </c>
      <c r="S143" s="216">
        <v>0</v>
      </c>
      <c r="T143" s="217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101</v>
      </c>
      <c r="AT143" s="218" t="s">
        <v>199</v>
      </c>
      <c r="AU143" s="218" t="s">
        <v>84</v>
      </c>
      <c r="AY143" s="14" t="s">
        <v>197</v>
      </c>
      <c r="BE143" s="219">
        <f t="shared" si="4"/>
        <v>0</v>
      </c>
      <c r="BF143" s="219">
        <f t="shared" si="5"/>
        <v>0</v>
      </c>
      <c r="BG143" s="219">
        <f t="shared" si="6"/>
        <v>0</v>
      </c>
      <c r="BH143" s="219">
        <f t="shared" si="7"/>
        <v>0</v>
      </c>
      <c r="BI143" s="219">
        <f t="shared" si="8"/>
        <v>0</v>
      </c>
      <c r="BJ143" s="14" t="s">
        <v>82</v>
      </c>
      <c r="BK143" s="219">
        <f t="shared" si="9"/>
        <v>0</v>
      </c>
      <c r="BL143" s="14" t="s">
        <v>101</v>
      </c>
      <c r="BM143" s="218" t="s">
        <v>210</v>
      </c>
    </row>
    <row r="144" spans="1:65" s="2" customFormat="1" ht="21.75" customHeight="1">
      <c r="A144" s="31"/>
      <c r="B144" s="32"/>
      <c r="C144" s="206" t="s">
        <v>101</v>
      </c>
      <c r="D144" s="206" t="s">
        <v>199</v>
      </c>
      <c r="E144" s="207" t="s">
        <v>211</v>
      </c>
      <c r="F144" s="208" t="s">
        <v>212</v>
      </c>
      <c r="G144" s="209" t="s">
        <v>206</v>
      </c>
      <c r="H144" s="210">
        <v>159.6</v>
      </c>
      <c r="I144" s="211"/>
      <c r="J144" s="212">
        <f t="shared" si="0"/>
        <v>0</v>
      </c>
      <c r="K144" s="213"/>
      <c r="L144" s="36"/>
      <c r="M144" s="214" t="s">
        <v>1</v>
      </c>
      <c r="N144" s="215" t="s">
        <v>40</v>
      </c>
      <c r="O144" s="68"/>
      <c r="P144" s="216">
        <f t="shared" si="1"/>
        <v>0</v>
      </c>
      <c r="Q144" s="216">
        <v>0</v>
      </c>
      <c r="R144" s="216">
        <f t="shared" si="2"/>
        <v>0</v>
      </c>
      <c r="S144" s="216">
        <v>0</v>
      </c>
      <c r="T144" s="217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8" t="s">
        <v>101</v>
      </c>
      <c r="AT144" s="218" t="s">
        <v>199</v>
      </c>
      <c r="AU144" s="218" t="s">
        <v>84</v>
      </c>
      <c r="AY144" s="14" t="s">
        <v>197</v>
      </c>
      <c r="BE144" s="219">
        <f t="shared" si="4"/>
        <v>0</v>
      </c>
      <c r="BF144" s="219">
        <f t="shared" si="5"/>
        <v>0</v>
      </c>
      <c r="BG144" s="219">
        <f t="shared" si="6"/>
        <v>0</v>
      </c>
      <c r="BH144" s="219">
        <f t="shared" si="7"/>
        <v>0</v>
      </c>
      <c r="BI144" s="219">
        <f t="shared" si="8"/>
        <v>0</v>
      </c>
      <c r="BJ144" s="14" t="s">
        <v>82</v>
      </c>
      <c r="BK144" s="219">
        <f t="shared" si="9"/>
        <v>0</v>
      </c>
      <c r="BL144" s="14" t="s">
        <v>101</v>
      </c>
      <c r="BM144" s="218" t="s">
        <v>213</v>
      </c>
    </row>
    <row r="145" spans="1:65" s="2" customFormat="1" ht="21.75" customHeight="1">
      <c r="A145" s="31"/>
      <c r="B145" s="32"/>
      <c r="C145" s="206" t="s">
        <v>214</v>
      </c>
      <c r="D145" s="206" t="s">
        <v>199</v>
      </c>
      <c r="E145" s="207" t="s">
        <v>215</v>
      </c>
      <c r="F145" s="208" t="s">
        <v>216</v>
      </c>
      <c r="G145" s="209" t="s">
        <v>206</v>
      </c>
      <c r="H145" s="210">
        <v>90.885000000000005</v>
      </c>
      <c r="I145" s="211"/>
      <c r="J145" s="212">
        <f t="shared" si="0"/>
        <v>0</v>
      </c>
      <c r="K145" s="213"/>
      <c r="L145" s="36"/>
      <c r="M145" s="214" t="s">
        <v>1</v>
      </c>
      <c r="N145" s="215" t="s">
        <v>40</v>
      </c>
      <c r="O145" s="68"/>
      <c r="P145" s="216">
        <f t="shared" si="1"/>
        <v>0</v>
      </c>
      <c r="Q145" s="216">
        <v>0</v>
      </c>
      <c r="R145" s="216">
        <f t="shared" si="2"/>
        <v>0</v>
      </c>
      <c r="S145" s="216">
        <v>0</v>
      </c>
      <c r="T145" s="217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101</v>
      </c>
      <c r="AT145" s="218" t="s">
        <v>199</v>
      </c>
      <c r="AU145" s="218" t="s">
        <v>84</v>
      </c>
      <c r="AY145" s="14" t="s">
        <v>197</v>
      </c>
      <c r="BE145" s="219">
        <f t="shared" si="4"/>
        <v>0</v>
      </c>
      <c r="BF145" s="219">
        <f t="shared" si="5"/>
        <v>0</v>
      </c>
      <c r="BG145" s="219">
        <f t="shared" si="6"/>
        <v>0</v>
      </c>
      <c r="BH145" s="219">
        <f t="shared" si="7"/>
        <v>0</v>
      </c>
      <c r="BI145" s="219">
        <f t="shared" si="8"/>
        <v>0</v>
      </c>
      <c r="BJ145" s="14" t="s">
        <v>82</v>
      </c>
      <c r="BK145" s="219">
        <f t="shared" si="9"/>
        <v>0</v>
      </c>
      <c r="BL145" s="14" t="s">
        <v>101</v>
      </c>
      <c r="BM145" s="218" t="s">
        <v>217</v>
      </c>
    </row>
    <row r="146" spans="1:65" s="2" customFormat="1" ht="21.75" customHeight="1">
      <c r="A146" s="31"/>
      <c r="B146" s="32"/>
      <c r="C146" s="206" t="s">
        <v>218</v>
      </c>
      <c r="D146" s="206" t="s">
        <v>199</v>
      </c>
      <c r="E146" s="207" t="s">
        <v>219</v>
      </c>
      <c r="F146" s="208" t="s">
        <v>220</v>
      </c>
      <c r="G146" s="209" t="s">
        <v>206</v>
      </c>
      <c r="H146" s="210">
        <v>542.26099999999997</v>
      </c>
      <c r="I146" s="211"/>
      <c r="J146" s="212">
        <f t="shared" si="0"/>
        <v>0</v>
      </c>
      <c r="K146" s="213"/>
      <c r="L146" s="36"/>
      <c r="M146" s="214" t="s">
        <v>1</v>
      </c>
      <c r="N146" s="215" t="s">
        <v>40</v>
      </c>
      <c r="O146" s="68"/>
      <c r="P146" s="216">
        <f t="shared" si="1"/>
        <v>0</v>
      </c>
      <c r="Q146" s="216">
        <v>0</v>
      </c>
      <c r="R146" s="216">
        <f t="shared" si="2"/>
        <v>0</v>
      </c>
      <c r="S146" s="216">
        <v>0</v>
      </c>
      <c r="T146" s="217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8" t="s">
        <v>101</v>
      </c>
      <c r="AT146" s="218" t="s">
        <v>199</v>
      </c>
      <c r="AU146" s="218" t="s">
        <v>84</v>
      </c>
      <c r="AY146" s="14" t="s">
        <v>197</v>
      </c>
      <c r="BE146" s="219">
        <f t="shared" si="4"/>
        <v>0</v>
      </c>
      <c r="BF146" s="219">
        <f t="shared" si="5"/>
        <v>0</v>
      </c>
      <c r="BG146" s="219">
        <f t="shared" si="6"/>
        <v>0</v>
      </c>
      <c r="BH146" s="219">
        <f t="shared" si="7"/>
        <v>0</v>
      </c>
      <c r="BI146" s="219">
        <f t="shared" si="8"/>
        <v>0</v>
      </c>
      <c r="BJ146" s="14" t="s">
        <v>82</v>
      </c>
      <c r="BK146" s="219">
        <f t="shared" si="9"/>
        <v>0</v>
      </c>
      <c r="BL146" s="14" t="s">
        <v>101</v>
      </c>
      <c r="BM146" s="218" t="s">
        <v>221</v>
      </c>
    </row>
    <row r="147" spans="1:65" s="2" customFormat="1" ht="21.75" customHeight="1">
      <c r="A147" s="31"/>
      <c r="B147" s="32"/>
      <c r="C147" s="206" t="s">
        <v>222</v>
      </c>
      <c r="D147" s="206" t="s">
        <v>199</v>
      </c>
      <c r="E147" s="207" t="s">
        <v>223</v>
      </c>
      <c r="F147" s="208" t="s">
        <v>224</v>
      </c>
      <c r="G147" s="209" t="s">
        <v>206</v>
      </c>
      <c r="H147" s="210">
        <v>782.07</v>
      </c>
      <c r="I147" s="211"/>
      <c r="J147" s="212">
        <f t="shared" si="0"/>
        <v>0</v>
      </c>
      <c r="K147" s="213"/>
      <c r="L147" s="36"/>
      <c r="M147" s="214" t="s">
        <v>1</v>
      </c>
      <c r="N147" s="215" t="s">
        <v>40</v>
      </c>
      <c r="O147" s="68"/>
      <c r="P147" s="216">
        <f t="shared" si="1"/>
        <v>0</v>
      </c>
      <c r="Q147" s="216">
        <v>0</v>
      </c>
      <c r="R147" s="216">
        <f t="shared" si="2"/>
        <v>0</v>
      </c>
      <c r="S147" s="216">
        <v>0</v>
      </c>
      <c r="T147" s="217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101</v>
      </c>
      <c r="AT147" s="218" t="s">
        <v>199</v>
      </c>
      <c r="AU147" s="218" t="s">
        <v>84</v>
      </c>
      <c r="AY147" s="14" t="s">
        <v>197</v>
      </c>
      <c r="BE147" s="219">
        <f t="shared" si="4"/>
        <v>0</v>
      </c>
      <c r="BF147" s="219">
        <f t="shared" si="5"/>
        <v>0</v>
      </c>
      <c r="BG147" s="219">
        <f t="shared" si="6"/>
        <v>0</v>
      </c>
      <c r="BH147" s="219">
        <f t="shared" si="7"/>
        <v>0</v>
      </c>
      <c r="BI147" s="219">
        <f t="shared" si="8"/>
        <v>0</v>
      </c>
      <c r="BJ147" s="14" t="s">
        <v>82</v>
      </c>
      <c r="BK147" s="219">
        <f t="shared" si="9"/>
        <v>0</v>
      </c>
      <c r="BL147" s="14" t="s">
        <v>101</v>
      </c>
      <c r="BM147" s="218" t="s">
        <v>225</v>
      </c>
    </row>
    <row r="148" spans="1:65" s="2" customFormat="1" ht="21.75" customHeight="1">
      <c r="A148" s="31"/>
      <c r="B148" s="32"/>
      <c r="C148" s="206" t="s">
        <v>226</v>
      </c>
      <c r="D148" s="206" t="s">
        <v>199</v>
      </c>
      <c r="E148" s="207" t="s">
        <v>227</v>
      </c>
      <c r="F148" s="208" t="s">
        <v>228</v>
      </c>
      <c r="G148" s="209" t="s">
        <v>206</v>
      </c>
      <c r="H148" s="210">
        <v>4525.299</v>
      </c>
      <c r="I148" s="211"/>
      <c r="J148" s="212">
        <f t="shared" si="0"/>
        <v>0</v>
      </c>
      <c r="K148" s="213"/>
      <c r="L148" s="36"/>
      <c r="M148" s="214" t="s">
        <v>1</v>
      </c>
      <c r="N148" s="215" t="s">
        <v>40</v>
      </c>
      <c r="O148" s="68"/>
      <c r="P148" s="216">
        <f t="shared" si="1"/>
        <v>0</v>
      </c>
      <c r="Q148" s="216">
        <v>0</v>
      </c>
      <c r="R148" s="216">
        <f t="shared" si="2"/>
        <v>0</v>
      </c>
      <c r="S148" s="216">
        <v>0</v>
      </c>
      <c r="T148" s="217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101</v>
      </c>
      <c r="AT148" s="218" t="s">
        <v>199</v>
      </c>
      <c r="AU148" s="218" t="s">
        <v>84</v>
      </c>
      <c r="AY148" s="14" t="s">
        <v>197</v>
      </c>
      <c r="BE148" s="219">
        <f t="shared" si="4"/>
        <v>0</v>
      </c>
      <c r="BF148" s="219">
        <f t="shared" si="5"/>
        <v>0</v>
      </c>
      <c r="BG148" s="219">
        <f t="shared" si="6"/>
        <v>0</v>
      </c>
      <c r="BH148" s="219">
        <f t="shared" si="7"/>
        <v>0</v>
      </c>
      <c r="BI148" s="219">
        <f t="shared" si="8"/>
        <v>0</v>
      </c>
      <c r="BJ148" s="14" t="s">
        <v>82</v>
      </c>
      <c r="BK148" s="219">
        <f t="shared" si="9"/>
        <v>0</v>
      </c>
      <c r="BL148" s="14" t="s">
        <v>101</v>
      </c>
      <c r="BM148" s="218" t="s">
        <v>229</v>
      </c>
    </row>
    <row r="149" spans="1:65" s="2" customFormat="1" ht="21.75" customHeight="1">
      <c r="A149" s="31"/>
      <c r="B149" s="32"/>
      <c r="C149" s="206" t="s">
        <v>230</v>
      </c>
      <c r="D149" s="206" t="s">
        <v>199</v>
      </c>
      <c r="E149" s="207" t="s">
        <v>231</v>
      </c>
      <c r="F149" s="208" t="s">
        <v>232</v>
      </c>
      <c r="G149" s="209" t="s">
        <v>206</v>
      </c>
      <c r="H149" s="210">
        <v>604.27300000000002</v>
      </c>
      <c r="I149" s="211"/>
      <c r="J149" s="212">
        <f t="shared" si="0"/>
        <v>0</v>
      </c>
      <c r="K149" s="213"/>
      <c r="L149" s="36"/>
      <c r="M149" s="214" t="s">
        <v>1</v>
      </c>
      <c r="N149" s="215" t="s">
        <v>40</v>
      </c>
      <c r="O149" s="68"/>
      <c r="P149" s="216">
        <f t="shared" si="1"/>
        <v>0</v>
      </c>
      <c r="Q149" s="216">
        <v>0</v>
      </c>
      <c r="R149" s="216">
        <f t="shared" si="2"/>
        <v>0</v>
      </c>
      <c r="S149" s="216">
        <v>0</v>
      </c>
      <c r="T149" s="217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101</v>
      </c>
      <c r="AT149" s="218" t="s">
        <v>199</v>
      </c>
      <c r="AU149" s="218" t="s">
        <v>84</v>
      </c>
      <c r="AY149" s="14" t="s">
        <v>197</v>
      </c>
      <c r="BE149" s="219">
        <f t="shared" si="4"/>
        <v>0</v>
      </c>
      <c r="BF149" s="219">
        <f t="shared" si="5"/>
        <v>0</v>
      </c>
      <c r="BG149" s="219">
        <f t="shared" si="6"/>
        <v>0</v>
      </c>
      <c r="BH149" s="219">
        <f t="shared" si="7"/>
        <v>0</v>
      </c>
      <c r="BI149" s="219">
        <f t="shared" si="8"/>
        <v>0</v>
      </c>
      <c r="BJ149" s="14" t="s">
        <v>82</v>
      </c>
      <c r="BK149" s="219">
        <f t="shared" si="9"/>
        <v>0</v>
      </c>
      <c r="BL149" s="14" t="s">
        <v>101</v>
      </c>
      <c r="BM149" s="218" t="s">
        <v>233</v>
      </c>
    </row>
    <row r="150" spans="1:65" s="2" customFormat="1" ht="21.75" customHeight="1">
      <c r="A150" s="31"/>
      <c r="B150" s="32"/>
      <c r="C150" s="206" t="s">
        <v>234</v>
      </c>
      <c r="D150" s="206" t="s">
        <v>199</v>
      </c>
      <c r="E150" s="207" t="s">
        <v>235</v>
      </c>
      <c r="F150" s="208" t="s">
        <v>236</v>
      </c>
      <c r="G150" s="209" t="s">
        <v>206</v>
      </c>
      <c r="H150" s="210">
        <v>412.3</v>
      </c>
      <c r="I150" s="211"/>
      <c r="J150" s="212">
        <f t="shared" si="0"/>
        <v>0</v>
      </c>
      <c r="K150" s="213"/>
      <c r="L150" s="36"/>
      <c r="M150" s="214" t="s">
        <v>1</v>
      </c>
      <c r="N150" s="215" t="s">
        <v>40</v>
      </c>
      <c r="O150" s="68"/>
      <c r="P150" s="216">
        <f t="shared" si="1"/>
        <v>0</v>
      </c>
      <c r="Q150" s="216">
        <v>0</v>
      </c>
      <c r="R150" s="216">
        <f t="shared" si="2"/>
        <v>0</v>
      </c>
      <c r="S150" s="216">
        <v>0</v>
      </c>
      <c r="T150" s="217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101</v>
      </c>
      <c r="AT150" s="218" t="s">
        <v>199</v>
      </c>
      <c r="AU150" s="218" t="s">
        <v>84</v>
      </c>
      <c r="AY150" s="14" t="s">
        <v>197</v>
      </c>
      <c r="BE150" s="219">
        <f t="shared" si="4"/>
        <v>0</v>
      </c>
      <c r="BF150" s="219">
        <f t="shared" si="5"/>
        <v>0</v>
      </c>
      <c r="BG150" s="219">
        <f t="shared" si="6"/>
        <v>0</v>
      </c>
      <c r="BH150" s="219">
        <f t="shared" si="7"/>
        <v>0</v>
      </c>
      <c r="BI150" s="219">
        <f t="shared" si="8"/>
        <v>0</v>
      </c>
      <c r="BJ150" s="14" t="s">
        <v>82</v>
      </c>
      <c r="BK150" s="219">
        <f t="shared" si="9"/>
        <v>0</v>
      </c>
      <c r="BL150" s="14" t="s">
        <v>101</v>
      </c>
      <c r="BM150" s="218" t="s">
        <v>237</v>
      </c>
    </row>
    <row r="151" spans="1:65" s="2" customFormat="1" ht="16.5" customHeight="1">
      <c r="A151" s="31"/>
      <c r="B151" s="32"/>
      <c r="C151" s="206" t="s">
        <v>238</v>
      </c>
      <c r="D151" s="206" t="s">
        <v>199</v>
      </c>
      <c r="E151" s="207" t="s">
        <v>239</v>
      </c>
      <c r="F151" s="208" t="s">
        <v>240</v>
      </c>
      <c r="G151" s="209" t="s">
        <v>206</v>
      </c>
      <c r="H151" s="210">
        <v>3304.913</v>
      </c>
      <c r="I151" s="211"/>
      <c r="J151" s="212">
        <f t="shared" si="0"/>
        <v>0</v>
      </c>
      <c r="K151" s="213"/>
      <c r="L151" s="36"/>
      <c r="M151" s="214" t="s">
        <v>1</v>
      </c>
      <c r="N151" s="215" t="s">
        <v>40</v>
      </c>
      <c r="O151" s="68"/>
      <c r="P151" s="216">
        <f t="shared" si="1"/>
        <v>0</v>
      </c>
      <c r="Q151" s="216">
        <v>0</v>
      </c>
      <c r="R151" s="216">
        <f t="shared" si="2"/>
        <v>0</v>
      </c>
      <c r="S151" s="216">
        <v>0</v>
      </c>
      <c r="T151" s="217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101</v>
      </c>
      <c r="AT151" s="218" t="s">
        <v>199</v>
      </c>
      <c r="AU151" s="218" t="s">
        <v>84</v>
      </c>
      <c r="AY151" s="14" t="s">
        <v>197</v>
      </c>
      <c r="BE151" s="219">
        <f t="shared" si="4"/>
        <v>0</v>
      </c>
      <c r="BF151" s="219">
        <f t="shared" si="5"/>
        <v>0</v>
      </c>
      <c r="BG151" s="219">
        <f t="shared" si="6"/>
        <v>0</v>
      </c>
      <c r="BH151" s="219">
        <f t="shared" si="7"/>
        <v>0</v>
      </c>
      <c r="BI151" s="219">
        <f t="shared" si="8"/>
        <v>0</v>
      </c>
      <c r="BJ151" s="14" t="s">
        <v>82</v>
      </c>
      <c r="BK151" s="219">
        <f t="shared" si="9"/>
        <v>0</v>
      </c>
      <c r="BL151" s="14" t="s">
        <v>101</v>
      </c>
      <c r="BM151" s="218" t="s">
        <v>241</v>
      </c>
    </row>
    <row r="152" spans="1:65" s="2" customFormat="1" ht="16.5" customHeight="1">
      <c r="A152" s="31"/>
      <c r="B152" s="32"/>
      <c r="C152" s="206" t="s">
        <v>242</v>
      </c>
      <c r="D152" s="206" t="s">
        <v>199</v>
      </c>
      <c r="E152" s="207" t="s">
        <v>243</v>
      </c>
      <c r="F152" s="208" t="s">
        <v>244</v>
      </c>
      <c r="G152" s="209" t="s">
        <v>206</v>
      </c>
      <c r="H152" s="210">
        <v>191.661</v>
      </c>
      <c r="I152" s="211"/>
      <c r="J152" s="212">
        <f t="shared" si="0"/>
        <v>0</v>
      </c>
      <c r="K152" s="213"/>
      <c r="L152" s="36"/>
      <c r="M152" s="214" t="s">
        <v>1</v>
      </c>
      <c r="N152" s="215" t="s">
        <v>40</v>
      </c>
      <c r="O152" s="68"/>
      <c r="P152" s="216">
        <f t="shared" si="1"/>
        <v>0</v>
      </c>
      <c r="Q152" s="216">
        <v>0</v>
      </c>
      <c r="R152" s="216">
        <f t="shared" si="2"/>
        <v>0</v>
      </c>
      <c r="S152" s="216">
        <v>0</v>
      </c>
      <c r="T152" s="217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101</v>
      </c>
      <c r="AT152" s="218" t="s">
        <v>199</v>
      </c>
      <c r="AU152" s="218" t="s">
        <v>84</v>
      </c>
      <c r="AY152" s="14" t="s">
        <v>197</v>
      </c>
      <c r="BE152" s="219">
        <f t="shared" si="4"/>
        <v>0</v>
      </c>
      <c r="BF152" s="219">
        <f t="shared" si="5"/>
        <v>0</v>
      </c>
      <c r="BG152" s="219">
        <f t="shared" si="6"/>
        <v>0</v>
      </c>
      <c r="BH152" s="219">
        <f t="shared" si="7"/>
        <v>0</v>
      </c>
      <c r="BI152" s="219">
        <f t="shared" si="8"/>
        <v>0</v>
      </c>
      <c r="BJ152" s="14" t="s">
        <v>82</v>
      </c>
      <c r="BK152" s="219">
        <f t="shared" si="9"/>
        <v>0</v>
      </c>
      <c r="BL152" s="14" t="s">
        <v>101</v>
      </c>
      <c r="BM152" s="218" t="s">
        <v>245</v>
      </c>
    </row>
    <row r="153" spans="1:65" s="2" customFormat="1" ht="21.75" customHeight="1">
      <c r="A153" s="31"/>
      <c r="B153" s="32"/>
      <c r="C153" s="206" t="s">
        <v>246</v>
      </c>
      <c r="D153" s="206" t="s">
        <v>199</v>
      </c>
      <c r="E153" s="207" t="s">
        <v>247</v>
      </c>
      <c r="F153" s="208" t="s">
        <v>248</v>
      </c>
      <c r="G153" s="209" t="s">
        <v>249</v>
      </c>
      <c r="H153" s="210">
        <v>3910.35</v>
      </c>
      <c r="I153" s="211"/>
      <c r="J153" s="212">
        <f t="shared" si="0"/>
        <v>0</v>
      </c>
      <c r="K153" s="213"/>
      <c r="L153" s="36"/>
      <c r="M153" s="214" t="s">
        <v>1</v>
      </c>
      <c r="N153" s="215" t="s">
        <v>40</v>
      </c>
      <c r="O153" s="68"/>
      <c r="P153" s="216">
        <f t="shared" si="1"/>
        <v>0</v>
      </c>
      <c r="Q153" s="216">
        <v>0</v>
      </c>
      <c r="R153" s="216">
        <f t="shared" si="2"/>
        <v>0</v>
      </c>
      <c r="S153" s="216">
        <v>0</v>
      </c>
      <c r="T153" s="217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101</v>
      </c>
      <c r="AT153" s="218" t="s">
        <v>199</v>
      </c>
      <c r="AU153" s="218" t="s">
        <v>84</v>
      </c>
      <c r="AY153" s="14" t="s">
        <v>197</v>
      </c>
      <c r="BE153" s="219">
        <f t="shared" si="4"/>
        <v>0</v>
      </c>
      <c r="BF153" s="219">
        <f t="shared" si="5"/>
        <v>0</v>
      </c>
      <c r="BG153" s="219">
        <f t="shared" si="6"/>
        <v>0</v>
      </c>
      <c r="BH153" s="219">
        <f t="shared" si="7"/>
        <v>0</v>
      </c>
      <c r="BI153" s="219">
        <f t="shared" si="8"/>
        <v>0</v>
      </c>
      <c r="BJ153" s="14" t="s">
        <v>82</v>
      </c>
      <c r="BK153" s="219">
        <f t="shared" si="9"/>
        <v>0</v>
      </c>
      <c r="BL153" s="14" t="s">
        <v>101</v>
      </c>
      <c r="BM153" s="218" t="s">
        <v>250</v>
      </c>
    </row>
    <row r="154" spans="1:65" s="12" customFormat="1" ht="22.9" customHeight="1">
      <c r="B154" s="190"/>
      <c r="C154" s="191"/>
      <c r="D154" s="192" t="s">
        <v>74</v>
      </c>
      <c r="E154" s="204" t="s">
        <v>84</v>
      </c>
      <c r="F154" s="204" t="s">
        <v>251</v>
      </c>
      <c r="G154" s="191"/>
      <c r="H154" s="191"/>
      <c r="I154" s="194"/>
      <c r="J154" s="205">
        <f>BK154</f>
        <v>0</v>
      </c>
      <c r="K154" s="191"/>
      <c r="L154" s="196"/>
      <c r="M154" s="197"/>
      <c r="N154" s="198"/>
      <c r="O154" s="198"/>
      <c r="P154" s="199">
        <f>SUM(P155:P159)</f>
        <v>0</v>
      </c>
      <c r="Q154" s="198"/>
      <c r="R154" s="199">
        <f>SUM(R155:R159)</f>
        <v>759.26411620999988</v>
      </c>
      <c r="S154" s="198"/>
      <c r="T154" s="200">
        <f>SUM(T155:T159)</f>
        <v>0</v>
      </c>
      <c r="AR154" s="201" t="s">
        <v>82</v>
      </c>
      <c r="AT154" s="202" t="s">
        <v>74</v>
      </c>
      <c r="AU154" s="202" t="s">
        <v>82</v>
      </c>
      <c r="AY154" s="201" t="s">
        <v>197</v>
      </c>
      <c r="BK154" s="203">
        <f>SUM(BK155:BK159)</f>
        <v>0</v>
      </c>
    </row>
    <row r="155" spans="1:65" s="2" customFormat="1" ht="16.5" customHeight="1">
      <c r="A155" s="31"/>
      <c r="B155" s="32"/>
      <c r="C155" s="206" t="s">
        <v>252</v>
      </c>
      <c r="D155" s="206" t="s">
        <v>199</v>
      </c>
      <c r="E155" s="207" t="s">
        <v>253</v>
      </c>
      <c r="F155" s="208" t="s">
        <v>254</v>
      </c>
      <c r="G155" s="209" t="s">
        <v>206</v>
      </c>
      <c r="H155" s="210">
        <v>147.02500000000001</v>
      </c>
      <c r="I155" s="211"/>
      <c r="J155" s="212">
        <f>ROUND(I155*H155,1)</f>
        <v>0</v>
      </c>
      <c r="K155" s="213"/>
      <c r="L155" s="36"/>
      <c r="M155" s="214" t="s">
        <v>1</v>
      </c>
      <c r="N155" s="215" t="s">
        <v>40</v>
      </c>
      <c r="O155" s="68"/>
      <c r="P155" s="216">
        <f>O155*H155</f>
        <v>0</v>
      </c>
      <c r="Q155" s="216">
        <v>2.45329</v>
      </c>
      <c r="R155" s="216">
        <f>Q155*H155</f>
        <v>360.69496225</v>
      </c>
      <c r="S155" s="216">
        <v>0</v>
      </c>
      <c r="T155" s="217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8" t="s">
        <v>101</v>
      </c>
      <c r="AT155" s="218" t="s">
        <v>199</v>
      </c>
      <c r="AU155" s="218" t="s">
        <v>84</v>
      </c>
      <c r="AY155" s="14" t="s">
        <v>197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4" t="s">
        <v>82</v>
      </c>
      <c r="BK155" s="219">
        <f>ROUND(I155*H155,1)</f>
        <v>0</v>
      </c>
      <c r="BL155" s="14" t="s">
        <v>101</v>
      </c>
      <c r="BM155" s="218" t="s">
        <v>255</v>
      </c>
    </row>
    <row r="156" spans="1:65" s="2" customFormat="1" ht="16.5" customHeight="1">
      <c r="A156" s="31"/>
      <c r="B156" s="32"/>
      <c r="C156" s="206" t="s">
        <v>8</v>
      </c>
      <c r="D156" s="206" t="s">
        <v>199</v>
      </c>
      <c r="E156" s="207" t="s">
        <v>256</v>
      </c>
      <c r="F156" s="208" t="s">
        <v>257</v>
      </c>
      <c r="G156" s="209" t="s">
        <v>206</v>
      </c>
      <c r="H156" s="210">
        <v>159.6</v>
      </c>
      <c r="I156" s="211"/>
      <c r="J156" s="212">
        <f>ROUND(I156*H156,1)</f>
        <v>0</v>
      </c>
      <c r="K156" s="213"/>
      <c r="L156" s="36"/>
      <c r="M156" s="214" t="s">
        <v>1</v>
      </c>
      <c r="N156" s="215" t="s">
        <v>40</v>
      </c>
      <c r="O156" s="68"/>
      <c r="P156" s="216">
        <f>O156*H156</f>
        <v>0</v>
      </c>
      <c r="Q156" s="216">
        <v>2.45329</v>
      </c>
      <c r="R156" s="216">
        <f>Q156*H156</f>
        <v>391.54508399999997</v>
      </c>
      <c r="S156" s="216">
        <v>0</v>
      </c>
      <c r="T156" s="217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8" t="s">
        <v>101</v>
      </c>
      <c r="AT156" s="218" t="s">
        <v>199</v>
      </c>
      <c r="AU156" s="218" t="s">
        <v>84</v>
      </c>
      <c r="AY156" s="14" t="s">
        <v>197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4" t="s">
        <v>82</v>
      </c>
      <c r="BK156" s="219">
        <f>ROUND(I156*H156,1)</f>
        <v>0</v>
      </c>
      <c r="BL156" s="14" t="s">
        <v>101</v>
      </c>
      <c r="BM156" s="218" t="s">
        <v>258</v>
      </c>
    </row>
    <row r="157" spans="1:65" s="2" customFormat="1" ht="16.5" customHeight="1">
      <c r="A157" s="31"/>
      <c r="B157" s="32"/>
      <c r="C157" s="206" t="s">
        <v>259</v>
      </c>
      <c r="D157" s="206" t="s">
        <v>199</v>
      </c>
      <c r="E157" s="207" t="s">
        <v>260</v>
      </c>
      <c r="F157" s="208" t="s">
        <v>261</v>
      </c>
      <c r="G157" s="209" t="s">
        <v>249</v>
      </c>
      <c r="H157" s="210">
        <v>479.2</v>
      </c>
      <c r="I157" s="211"/>
      <c r="J157" s="212">
        <f>ROUND(I157*H157,1)</f>
        <v>0</v>
      </c>
      <c r="K157" s="213"/>
      <c r="L157" s="36"/>
      <c r="M157" s="214" t="s">
        <v>1</v>
      </c>
      <c r="N157" s="215" t="s">
        <v>40</v>
      </c>
      <c r="O157" s="68"/>
      <c r="P157" s="216">
        <f>O157*H157</f>
        <v>0</v>
      </c>
      <c r="Q157" s="216">
        <v>1.0300000000000001E-3</v>
      </c>
      <c r="R157" s="216">
        <f>Q157*H157</f>
        <v>0.49357600000000001</v>
      </c>
      <c r="S157" s="216">
        <v>0</v>
      </c>
      <c r="T157" s="217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8" t="s">
        <v>101</v>
      </c>
      <c r="AT157" s="218" t="s">
        <v>199</v>
      </c>
      <c r="AU157" s="218" t="s">
        <v>84</v>
      </c>
      <c r="AY157" s="14" t="s">
        <v>197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4" t="s">
        <v>82</v>
      </c>
      <c r="BK157" s="219">
        <f>ROUND(I157*H157,1)</f>
        <v>0</v>
      </c>
      <c r="BL157" s="14" t="s">
        <v>101</v>
      </c>
      <c r="BM157" s="218" t="s">
        <v>262</v>
      </c>
    </row>
    <row r="158" spans="1:65" s="2" customFormat="1" ht="16.5" customHeight="1">
      <c r="A158" s="31"/>
      <c r="B158" s="32"/>
      <c r="C158" s="206" t="s">
        <v>263</v>
      </c>
      <c r="D158" s="206" t="s">
        <v>199</v>
      </c>
      <c r="E158" s="207" t="s">
        <v>264</v>
      </c>
      <c r="F158" s="208" t="s">
        <v>265</v>
      </c>
      <c r="G158" s="209" t="s">
        <v>266</v>
      </c>
      <c r="H158" s="210">
        <v>4.7880000000000003</v>
      </c>
      <c r="I158" s="211"/>
      <c r="J158" s="212">
        <f>ROUND(I158*H158,1)</f>
        <v>0</v>
      </c>
      <c r="K158" s="213"/>
      <c r="L158" s="36"/>
      <c r="M158" s="214" t="s">
        <v>1</v>
      </c>
      <c r="N158" s="215" t="s">
        <v>40</v>
      </c>
      <c r="O158" s="68"/>
      <c r="P158" s="216">
        <f>O158*H158</f>
        <v>0</v>
      </c>
      <c r="Q158" s="216">
        <v>1.0601700000000001</v>
      </c>
      <c r="R158" s="216">
        <f>Q158*H158</f>
        <v>5.0760939600000006</v>
      </c>
      <c r="S158" s="216">
        <v>0</v>
      </c>
      <c r="T158" s="217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8" t="s">
        <v>101</v>
      </c>
      <c r="AT158" s="218" t="s">
        <v>199</v>
      </c>
      <c r="AU158" s="218" t="s">
        <v>84</v>
      </c>
      <c r="AY158" s="14" t="s">
        <v>197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4" t="s">
        <v>82</v>
      </c>
      <c r="BK158" s="219">
        <f>ROUND(I158*H158,1)</f>
        <v>0</v>
      </c>
      <c r="BL158" s="14" t="s">
        <v>101</v>
      </c>
      <c r="BM158" s="218" t="s">
        <v>267</v>
      </c>
    </row>
    <row r="159" spans="1:65" s="2" customFormat="1" ht="21.75" customHeight="1">
      <c r="A159" s="31"/>
      <c r="B159" s="32"/>
      <c r="C159" s="206" t="s">
        <v>268</v>
      </c>
      <c r="D159" s="206" t="s">
        <v>199</v>
      </c>
      <c r="E159" s="207" t="s">
        <v>269</v>
      </c>
      <c r="F159" s="208" t="s">
        <v>270</v>
      </c>
      <c r="G159" s="209" t="s">
        <v>206</v>
      </c>
      <c r="H159" s="210">
        <v>0.72</v>
      </c>
      <c r="I159" s="211"/>
      <c r="J159" s="212">
        <f>ROUND(I159*H159,1)</f>
        <v>0</v>
      </c>
      <c r="K159" s="213"/>
      <c r="L159" s="36"/>
      <c r="M159" s="214" t="s">
        <v>1</v>
      </c>
      <c r="N159" s="215" t="s">
        <v>40</v>
      </c>
      <c r="O159" s="68"/>
      <c r="P159" s="216">
        <f>O159*H159</f>
        <v>0</v>
      </c>
      <c r="Q159" s="216">
        <v>2.02</v>
      </c>
      <c r="R159" s="216">
        <f>Q159*H159</f>
        <v>1.4543999999999999</v>
      </c>
      <c r="S159" s="216">
        <v>0</v>
      </c>
      <c r="T159" s="217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8" t="s">
        <v>101</v>
      </c>
      <c r="AT159" s="218" t="s">
        <v>199</v>
      </c>
      <c r="AU159" s="218" t="s">
        <v>84</v>
      </c>
      <c r="AY159" s="14" t="s">
        <v>197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4" t="s">
        <v>82</v>
      </c>
      <c r="BK159" s="219">
        <f>ROUND(I159*H159,1)</f>
        <v>0</v>
      </c>
      <c r="BL159" s="14" t="s">
        <v>101</v>
      </c>
      <c r="BM159" s="218" t="s">
        <v>271</v>
      </c>
    </row>
    <row r="160" spans="1:65" s="12" customFormat="1" ht="22.9" customHeight="1">
      <c r="B160" s="190"/>
      <c r="C160" s="191"/>
      <c r="D160" s="192" t="s">
        <v>74</v>
      </c>
      <c r="E160" s="204" t="s">
        <v>92</v>
      </c>
      <c r="F160" s="204" t="s">
        <v>272</v>
      </c>
      <c r="G160" s="191"/>
      <c r="H160" s="191"/>
      <c r="I160" s="194"/>
      <c r="J160" s="205">
        <f>BK160</f>
        <v>0</v>
      </c>
      <c r="K160" s="191"/>
      <c r="L160" s="196"/>
      <c r="M160" s="197"/>
      <c r="N160" s="198"/>
      <c r="O160" s="198"/>
      <c r="P160" s="199">
        <f>SUM(P161:P180)</f>
        <v>0</v>
      </c>
      <c r="Q160" s="198"/>
      <c r="R160" s="199">
        <f>SUM(R161:R180)</f>
        <v>395.88764197</v>
      </c>
      <c r="S160" s="198"/>
      <c r="T160" s="200">
        <f>SUM(T161:T180)</f>
        <v>0</v>
      </c>
      <c r="AR160" s="201" t="s">
        <v>82</v>
      </c>
      <c r="AT160" s="202" t="s">
        <v>74</v>
      </c>
      <c r="AU160" s="202" t="s">
        <v>82</v>
      </c>
      <c r="AY160" s="201" t="s">
        <v>197</v>
      </c>
      <c r="BK160" s="203">
        <f>SUM(BK161:BK180)</f>
        <v>0</v>
      </c>
    </row>
    <row r="161" spans="1:65" s="2" customFormat="1" ht="16.5" customHeight="1">
      <c r="A161" s="31"/>
      <c r="B161" s="32"/>
      <c r="C161" s="206" t="s">
        <v>273</v>
      </c>
      <c r="D161" s="206" t="s">
        <v>199</v>
      </c>
      <c r="E161" s="207" t="s">
        <v>274</v>
      </c>
      <c r="F161" s="208" t="s">
        <v>275</v>
      </c>
      <c r="G161" s="209" t="s">
        <v>206</v>
      </c>
      <c r="H161" s="210">
        <v>19.623000000000001</v>
      </c>
      <c r="I161" s="211"/>
      <c r="J161" s="212">
        <f t="shared" ref="J161:J180" si="10">ROUND(I161*H161,1)</f>
        <v>0</v>
      </c>
      <c r="K161" s="213"/>
      <c r="L161" s="36"/>
      <c r="M161" s="214" t="s">
        <v>1</v>
      </c>
      <c r="N161" s="215" t="s">
        <v>40</v>
      </c>
      <c r="O161" s="68"/>
      <c r="P161" s="216">
        <f t="shared" ref="P161:P180" si="11">O161*H161</f>
        <v>0</v>
      </c>
      <c r="Q161" s="216">
        <v>2.45329</v>
      </c>
      <c r="R161" s="216">
        <f t="shared" ref="R161:R180" si="12">Q161*H161</f>
        <v>48.140909669999999</v>
      </c>
      <c r="S161" s="216">
        <v>0</v>
      </c>
      <c r="T161" s="217">
        <f t="shared" ref="T161:T180" si="13"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8" t="s">
        <v>101</v>
      </c>
      <c r="AT161" s="218" t="s">
        <v>199</v>
      </c>
      <c r="AU161" s="218" t="s">
        <v>84</v>
      </c>
      <c r="AY161" s="14" t="s">
        <v>197</v>
      </c>
      <c r="BE161" s="219">
        <f t="shared" ref="BE161:BE180" si="14">IF(N161="základní",J161,0)</f>
        <v>0</v>
      </c>
      <c r="BF161" s="219">
        <f t="shared" ref="BF161:BF180" si="15">IF(N161="snížená",J161,0)</f>
        <v>0</v>
      </c>
      <c r="BG161" s="219">
        <f t="shared" ref="BG161:BG180" si="16">IF(N161="zákl. přenesená",J161,0)</f>
        <v>0</v>
      </c>
      <c r="BH161" s="219">
        <f t="shared" ref="BH161:BH180" si="17">IF(N161="sníž. přenesená",J161,0)</f>
        <v>0</v>
      </c>
      <c r="BI161" s="219">
        <f t="shared" ref="BI161:BI180" si="18">IF(N161="nulová",J161,0)</f>
        <v>0</v>
      </c>
      <c r="BJ161" s="14" t="s">
        <v>82</v>
      </c>
      <c r="BK161" s="219">
        <f t="shared" ref="BK161:BK180" si="19">ROUND(I161*H161,1)</f>
        <v>0</v>
      </c>
      <c r="BL161" s="14" t="s">
        <v>101</v>
      </c>
      <c r="BM161" s="218" t="s">
        <v>276</v>
      </c>
    </row>
    <row r="162" spans="1:65" s="2" customFormat="1" ht="21.75" customHeight="1">
      <c r="A162" s="31"/>
      <c r="B162" s="32"/>
      <c r="C162" s="206" t="s">
        <v>277</v>
      </c>
      <c r="D162" s="206" t="s">
        <v>199</v>
      </c>
      <c r="E162" s="207" t="s">
        <v>278</v>
      </c>
      <c r="F162" s="208" t="s">
        <v>279</v>
      </c>
      <c r="G162" s="209" t="s">
        <v>249</v>
      </c>
      <c r="H162" s="210">
        <v>177.12</v>
      </c>
      <c r="I162" s="211"/>
      <c r="J162" s="212">
        <f t="shared" si="10"/>
        <v>0</v>
      </c>
      <c r="K162" s="213"/>
      <c r="L162" s="36"/>
      <c r="M162" s="214" t="s">
        <v>1</v>
      </c>
      <c r="N162" s="215" t="s">
        <v>40</v>
      </c>
      <c r="O162" s="68"/>
      <c r="P162" s="216">
        <f t="shared" si="11"/>
        <v>0</v>
      </c>
      <c r="Q162" s="216">
        <v>2.7499999999999998E-3</v>
      </c>
      <c r="R162" s="216">
        <f t="shared" si="12"/>
        <v>0.48707999999999996</v>
      </c>
      <c r="S162" s="216">
        <v>0</v>
      </c>
      <c r="T162" s="217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8" t="s">
        <v>101</v>
      </c>
      <c r="AT162" s="218" t="s">
        <v>199</v>
      </c>
      <c r="AU162" s="218" t="s">
        <v>84</v>
      </c>
      <c r="AY162" s="14" t="s">
        <v>197</v>
      </c>
      <c r="BE162" s="219">
        <f t="shared" si="14"/>
        <v>0</v>
      </c>
      <c r="BF162" s="219">
        <f t="shared" si="15"/>
        <v>0</v>
      </c>
      <c r="BG162" s="219">
        <f t="shared" si="16"/>
        <v>0</v>
      </c>
      <c r="BH162" s="219">
        <f t="shared" si="17"/>
        <v>0</v>
      </c>
      <c r="BI162" s="219">
        <f t="shared" si="18"/>
        <v>0</v>
      </c>
      <c r="BJ162" s="14" t="s">
        <v>82</v>
      </c>
      <c r="BK162" s="219">
        <f t="shared" si="19"/>
        <v>0</v>
      </c>
      <c r="BL162" s="14" t="s">
        <v>101</v>
      </c>
      <c r="BM162" s="218" t="s">
        <v>280</v>
      </c>
    </row>
    <row r="163" spans="1:65" s="2" customFormat="1" ht="21.75" customHeight="1">
      <c r="A163" s="31"/>
      <c r="B163" s="32"/>
      <c r="C163" s="206" t="s">
        <v>7</v>
      </c>
      <c r="D163" s="206" t="s">
        <v>199</v>
      </c>
      <c r="E163" s="207" t="s">
        <v>281</v>
      </c>
      <c r="F163" s="208" t="s">
        <v>282</v>
      </c>
      <c r="G163" s="209" t="s">
        <v>249</v>
      </c>
      <c r="H163" s="210">
        <v>177.12</v>
      </c>
      <c r="I163" s="211"/>
      <c r="J163" s="212">
        <f t="shared" si="10"/>
        <v>0</v>
      </c>
      <c r="K163" s="213"/>
      <c r="L163" s="36"/>
      <c r="M163" s="214" t="s">
        <v>1</v>
      </c>
      <c r="N163" s="215" t="s">
        <v>40</v>
      </c>
      <c r="O163" s="68"/>
      <c r="P163" s="216">
        <f t="shared" si="11"/>
        <v>0</v>
      </c>
      <c r="Q163" s="216">
        <v>0</v>
      </c>
      <c r="R163" s="216">
        <f t="shared" si="12"/>
        <v>0</v>
      </c>
      <c r="S163" s="216">
        <v>0</v>
      </c>
      <c r="T163" s="217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8" t="s">
        <v>101</v>
      </c>
      <c r="AT163" s="218" t="s">
        <v>199</v>
      </c>
      <c r="AU163" s="218" t="s">
        <v>84</v>
      </c>
      <c r="AY163" s="14" t="s">
        <v>197</v>
      </c>
      <c r="BE163" s="219">
        <f t="shared" si="14"/>
        <v>0</v>
      </c>
      <c r="BF163" s="219">
        <f t="shared" si="15"/>
        <v>0</v>
      </c>
      <c r="BG163" s="219">
        <f t="shared" si="16"/>
        <v>0</v>
      </c>
      <c r="BH163" s="219">
        <f t="shared" si="17"/>
        <v>0</v>
      </c>
      <c r="BI163" s="219">
        <f t="shared" si="18"/>
        <v>0</v>
      </c>
      <c r="BJ163" s="14" t="s">
        <v>82</v>
      </c>
      <c r="BK163" s="219">
        <f t="shared" si="19"/>
        <v>0</v>
      </c>
      <c r="BL163" s="14" t="s">
        <v>101</v>
      </c>
      <c r="BM163" s="218" t="s">
        <v>283</v>
      </c>
    </row>
    <row r="164" spans="1:65" s="2" customFormat="1" ht="16.5" customHeight="1">
      <c r="A164" s="31"/>
      <c r="B164" s="32"/>
      <c r="C164" s="206" t="s">
        <v>284</v>
      </c>
      <c r="D164" s="206" t="s">
        <v>199</v>
      </c>
      <c r="E164" s="207" t="s">
        <v>285</v>
      </c>
      <c r="F164" s="208" t="s">
        <v>286</v>
      </c>
      <c r="G164" s="209" t="s">
        <v>266</v>
      </c>
      <c r="H164" s="210">
        <v>0.88300000000000001</v>
      </c>
      <c r="I164" s="211"/>
      <c r="J164" s="212">
        <f t="shared" si="10"/>
        <v>0</v>
      </c>
      <c r="K164" s="213"/>
      <c r="L164" s="36"/>
      <c r="M164" s="214" t="s">
        <v>1</v>
      </c>
      <c r="N164" s="215" t="s">
        <v>40</v>
      </c>
      <c r="O164" s="68"/>
      <c r="P164" s="216">
        <f t="shared" si="11"/>
        <v>0</v>
      </c>
      <c r="Q164" s="216">
        <v>1.04881</v>
      </c>
      <c r="R164" s="216">
        <f t="shared" si="12"/>
        <v>0.92609923000000005</v>
      </c>
      <c r="S164" s="216">
        <v>0</v>
      </c>
      <c r="T164" s="217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8" t="s">
        <v>101</v>
      </c>
      <c r="AT164" s="218" t="s">
        <v>199</v>
      </c>
      <c r="AU164" s="218" t="s">
        <v>84</v>
      </c>
      <c r="AY164" s="14" t="s">
        <v>197</v>
      </c>
      <c r="BE164" s="219">
        <f t="shared" si="14"/>
        <v>0</v>
      </c>
      <c r="BF164" s="219">
        <f t="shared" si="15"/>
        <v>0</v>
      </c>
      <c r="BG164" s="219">
        <f t="shared" si="16"/>
        <v>0</v>
      </c>
      <c r="BH164" s="219">
        <f t="shared" si="17"/>
        <v>0</v>
      </c>
      <c r="BI164" s="219">
        <f t="shared" si="18"/>
        <v>0</v>
      </c>
      <c r="BJ164" s="14" t="s">
        <v>82</v>
      </c>
      <c r="BK164" s="219">
        <f t="shared" si="19"/>
        <v>0</v>
      </c>
      <c r="BL164" s="14" t="s">
        <v>101</v>
      </c>
      <c r="BM164" s="218" t="s">
        <v>287</v>
      </c>
    </row>
    <row r="165" spans="1:65" s="2" customFormat="1" ht="16.5" customHeight="1">
      <c r="A165" s="31"/>
      <c r="B165" s="32"/>
      <c r="C165" s="206" t="s">
        <v>288</v>
      </c>
      <c r="D165" s="206" t="s">
        <v>199</v>
      </c>
      <c r="E165" s="207" t="s">
        <v>289</v>
      </c>
      <c r="F165" s="208" t="s">
        <v>290</v>
      </c>
      <c r="G165" s="209" t="s">
        <v>266</v>
      </c>
      <c r="H165" s="210">
        <v>0.871</v>
      </c>
      <c r="I165" s="211"/>
      <c r="J165" s="212">
        <f t="shared" si="10"/>
        <v>0</v>
      </c>
      <c r="K165" s="213"/>
      <c r="L165" s="36"/>
      <c r="M165" s="214" t="s">
        <v>1</v>
      </c>
      <c r="N165" s="215" t="s">
        <v>40</v>
      </c>
      <c r="O165" s="68"/>
      <c r="P165" s="216">
        <f t="shared" si="11"/>
        <v>0</v>
      </c>
      <c r="Q165" s="216">
        <v>1.06277</v>
      </c>
      <c r="R165" s="216">
        <f t="shared" si="12"/>
        <v>0.92567266999999998</v>
      </c>
      <c r="S165" s="216">
        <v>0</v>
      </c>
      <c r="T165" s="217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8" t="s">
        <v>101</v>
      </c>
      <c r="AT165" s="218" t="s">
        <v>199</v>
      </c>
      <c r="AU165" s="218" t="s">
        <v>84</v>
      </c>
      <c r="AY165" s="14" t="s">
        <v>197</v>
      </c>
      <c r="BE165" s="219">
        <f t="shared" si="14"/>
        <v>0</v>
      </c>
      <c r="BF165" s="219">
        <f t="shared" si="15"/>
        <v>0</v>
      </c>
      <c r="BG165" s="219">
        <f t="shared" si="16"/>
        <v>0</v>
      </c>
      <c r="BH165" s="219">
        <f t="shared" si="17"/>
        <v>0</v>
      </c>
      <c r="BI165" s="219">
        <f t="shared" si="18"/>
        <v>0</v>
      </c>
      <c r="BJ165" s="14" t="s">
        <v>82</v>
      </c>
      <c r="BK165" s="219">
        <f t="shared" si="19"/>
        <v>0</v>
      </c>
      <c r="BL165" s="14" t="s">
        <v>101</v>
      </c>
      <c r="BM165" s="218" t="s">
        <v>291</v>
      </c>
    </row>
    <row r="166" spans="1:65" s="2" customFormat="1" ht="21.75" customHeight="1">
      <c r="A166" s="31"/>
      <c r="B166" s="32"/>
      <c r="C166" s="206" t="s">
        <v>292</v>
      </c>
      <c r="D166" s="206" t="s">
        <v>199</v>
      </c>
      <c r="E166" s="207" t="s">
        <v>293</v>
      </c>
      <c r="F166" s="208" t="s">
        <v>294</v>
      </c>
      <c r="G166" s="209" t="s">
        <v>206</v>
      </c>
      <c r="H166" s="210">
        <v>21.73</v>
      </c>
      <c r="I166" s="211"/>
      <c r="J166" s="212">
        <f t="shared" si="10"/>
        <v>0</v>
      </c>
      <c r="K166" s="213"/>
      <c r="L166" s="36"/>
      <c r="M166" s="214" t="s">
        <v>1</v>
      </c>
      <c r="N166" s="215" t="s">
        <v>40</v>
      </c>
      <c r="O166" s="68"/>
      <c r="P166" s="216">
        <f t="shared" si="11"/>
        <v>0</v>
      </c>
      <c r="Q166" s="216">
        <v>2.45329</v>
      </c>
      <c r="R166" s="216">
        <f t="shared" si="12"/>
        <v>53.309991699999998</v>
      </c>
      <c r="S166" s="216">
        <v>0</v>
      </c>
      <c r="T166" s="217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8" t="s">
        <v>101</v>
      </c>
      <c r="AT166" s="218" t="s">
        <v>199</v>
      </c>
      <c r="AU166" s="218" t="s">
        <v>84</v>
      </c>
      <c r="AY166" s="14" t="s">
        <v>197</v>
      </c>
      <c r="BE166" s="219">
        <f t="shared" si="14"/>
        <v>0</v>
      </c>
      <c r="BF166" s="219">
        <f t="shared" si="15"/>
        <v>0</v>
      </c>
      <c r="BG166" s="219">
        <f t="shared" si="16"/>
        <v>0</v>
      </c>
      <c r="BH166" s="219">
        <f t="shared" si="17"/>
        <v>0</v>
      </c>
      <c r="BI166" s="219">
        <f t="shared" si="18"/>
        <v>0</v>
      </c>
      <c r="BJ166" s="14" t="s">
        <v>82</v>
      </c>
      <c r="BK166" s="219">
        <f t="shared" si="19"/>
        <v>0</v>
      </c>
      <c r="BL166" s="14" t="s">
        <v>101</v>
      </c>
      <c r="BM166" s="218" t="s">
        <v>295</v>
      </c>
    </row>
    <row r="167" spans="1:65" s="2" customFormat="1" ht="21.75" customHeight="1">
      <c r="A167" s="31"/>
      <c r="B167" s="32"/>
      <c r="C167" s="206" t="s">
        <v>296</v>
      </c>
      <c r="D167" s="206" t="s">
        <v>199</v>
      </c>
      <c r="E167" s="207" t="s">
        <v>297</v>
      </c>
      <c r="F167" s="208" t="s">
        <v>298</v>
      </c>
      <c r="G167" s="209" t="s">
        <v>249</v>
      </c>
      <c r="H167" s="210">
        <v>703.04</v>
      </c>
      <c r="I167" s="211"/>
      <c r="J167" s="212">
        <f t="shared" si="10"/>
        <v>0</v>
      </c>
      <c r="K167" s="213"/>
      <c r="L167" s="36"/>
      <c r="M167" s="214" t="s">
        <v>1</v>
      </c>
      <c r="N167" s="215" t="s">
        <v>40</v>
      </c>
      <c r="O167" s="68"/>
      <c r="P167" s="216">
        <f t="shared" si="11"/>
        <v>0</v>
      </c>
      <c r="Q167" s="216">
        <v>2.7499999999999998E-3</v>
      </c>
      <c r="R167" s="216">
        <f t="shared" si="12"/>
        <v>1.9333599999999997</v>
      </c>
      <c r="S167" s="216">
        <v>0</v>
      </c>
      <c r="T167" s="217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8" t="s">
        <v>101</v>
      </c>
      <c r="AT167" s="218" t="s">
        <v>199</v>
      </c>
      <c r="AU167" s="218" t="s">
        <v>84</v>
      </c>
      <c r="AY167" s="14" t="s">
        <v>197</v>
      </c>
      <c r="BE167" s="219">
        <f t="shared" si="14"/>
        <v>0</v>
      </c>
      <c r="BF167" s="219">
        <f t="shared" si="15"/>
        <v>0</v>
      </c>
      <c r="BG167" s="219">
        <f t="shared" si="16"/>
        <v>0</v>
      </c>
      <c r="BH167" s="219">
        <f t="shared" si="17"/>
        <v>0</v>
      </c>
      <c r="BI167" s="219">
        <f t="shared" si="18"/>
        <v>0</v>
      </c>
      <c r="BJ167" s="14" t="s">
        <v>82</v>
      </c>
      <c r="BK167" s="219">
        <f t="shared" si="19"/>
        <v>0</v>
      </c>
      <c r="BL167" s="14" t="s">
        <v>101</v>
      </c>
      <c r="BM167" s="218" t="s">
        <v>299</v>
      </c>
    </row>
    <row r="168" spans="1:65" s="2" customFormat="1" ht="21.75" customHeight="1">
      <c r="A168" s="31"/>
      <c r="B168" s="32"/>
      <c r="C168" s="206" t="s">
        <v>300</v>
      </c>
      <c r="D168" s="206" t="s">
        <v>199</v>
      </c>
      <c r="E168" s="207" t="s">
        <v>301</v>
      </c>
      <c r="F168" s="208" t="s">
        <v>302</v>
      </c>
      <c r="G168" s="209" t="s">
        <v>249</v>
      </c>
      <c r="H168" s="210">
        <v>703.04</v>
      </c>
      <c r="I168" s="211"/>
      <c r="J168" s="212">
        <f t="shared" si="10"/>
        <v>0</v>
      </c>
      <c r="K168" s="213"/>
      <c r="L168" s="36"/>
      <c r="M168" s="214" t="s">
        <v>1</v>
      </c>
      <c r="N168" s="215" t="s">
        <v>40</v>
      </c>
      <c r="O168" s="68"/>
      <c r="P168" s="216">
        <f t="shared" si="11"/>
        <v>0</v>
      </c>
      <c r="Q168" s="216">
        <v>0</v>
      </c>
      <c r="R168" s="216">
        <f t="shared" si="12"/>
        <v>0</v>
      </c>
      <c r="S168" s="216">
        <v>0</v>
      </c>
      <c r="T168" s="217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8" t="s">
        <v>101</v>
      </c>
      <c r="AT168" s="218" t="s">
        <v>199</v>
      </c>
      <c r="AU168" s="218" t="s">
        <v>84</v>
      </c>
      <c r="AY168" s="14" t="s">
        <v>197</v>
      </c>
      <c r="BE168" s="219">
        <f t="shared" si="14"/>
        <v>0</v>
      </c>
      <c r="BF168" s="219">
        <f t="shared" si="15"/>
        <v>0</v>
      </c>
      <c r="BG168" s="219">
        <f t="shared" si="16"/>
        <v>0</v>
      </c>
      <c r="BH168" s="219">
        <f t="shared" si="17"/>
        <v>0</v>
      </c>
      <c r="BI168" s="219">
        <f t="shared" si="18"/>
        <v>0</v>
      </c>
      <c r="BJ168" s="14" t="s">
        <v>82</v>
      </c>
      <c r="BK168" s="219">
        <f t="shared" si="19"/>
        <v>0</v>
      </c>
      <c r="BL168" s="14" t="s">
        <v>101</v>
      </c>
      <c r="BM168" s="218" t="s">
        <v>303</v>
      </c>
    </row>
    <row r="169" spans="1:65" s="2" customFormat="1" ht="16.5" customHeight="1">
      <c r="A169" s="31"/>
      <c r="B169" s="32"/>
      <c r="C169" s="206" t="s">
        <v>304</v>
      </c>
      <c r="D169" s="206" t="s">
        <v>199</v>
      </c>
      <c r="E169" s="207" t="s">
        <v>305</v>
      </c>
      <c r="F169" s="208" t="s">
        <v>306</v>
      </c>
      <c r="G169" s="209" t="s">
        <v>266</v>
      </c>
      <c r="H169" s="210">
        <v>1.206</v>
      </c>
      <c r="I169" s="211"/>
      <c r="J169" s="212">
        <f t="shared" si="10"/>
        <v>0</v>
      </c>
      <c r="K169" s="213"/>
      <c r="L169" s="36"/>
      <c r="M169" s="214" t="s">
        <v>1</v>
      </c>
      <c r="N169" s="215" t="s">
        <v>40</v>
      </c>
      <c r="O169" s="68"/>
      <c r="P169" s="216">
        <f t="shared" si="11"/>
        <v>0</v>
      </c>
      <c r="Q169" s="216">
        <v>1.0530600000000001</v>
      </c>
      <c r="R169" s="216">
        <f t="shared" si="12"/>
        <v>1.26999036</v>
      </c>
      <c r="S169" s="216">
        <v>0</v>
      </c>
      <c r="T169" s="217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8" t="s">
        <v>101</v>
      </c>
      <c r="AT169" s="218" t="s">
        <v>199</v>
      </c>
      <c r="AU169" s="218" t="s">
        <v>84</v>
      </c>
      <c r="AY169" s="14" t="s">
        <v>197</v>
      </c>
      <c r="BE169" s="219">
        <f t="shared" si="14"/>
        <v>0</v>
      </c>
      <c r="BF169" s="219">
        <f t="shared" si="15"/>
        <v>0</v>
      </c>
      <c r="BG169" s="219">
        <f t="shared" si="16"/>
        <v>0</v>
      </c>
      <c r="BH169" s="219">
        <f t="shared" si="17"/>
        <v>0</v>
      </c>
      <c r="BI169" s="219">
        <f t="shared" si="18"/>
        <v>0</v>
      </c>
      <c r="BJ169" s="14" t="s">
        <v>82</v>
      </c>
      <c r="BK169" s="219">
        <f t="shared" si="19"/>
        <v>0</v>
      </c>
      <c r="BL169" s="14" t="s">
        <v>101</v>
      </c>
      <c r="BM169" s="218" t="s">
        <v>307</v>
      </c>
    </row>
    <row r="170" spans="1:65" s="2" customFormat="1" ht="21.75" customHeight="1">
      <c r="A170" s="31"/>
      <c r="B170" s="32"/>
      <c r="C170" s="206" t="s">
        <v>308</v>
      </c>
      <c r="D170" s="206" t="s">
        <v>199</v>
      </c>
      <c r="E170" s="207" t="s">
        <v>309</v>
      </c>
      <c r="F170" s="208" t="s">
        <v>310</v>
      </c>
      <c r="G170" s="209" t="s">
        <v>266</v>
      </c>
      <c r="H170" s="210">
        <v>0.27200000000000002</v>
      </c>
      <c r="I170" s="211"/>
      <c r="J170" s="212">
        <f t="shared" si="10"/>
        <v>0</v>
      </c>
      <c r="K170" s="213"/>
      <c r="L170" s="36"/>
      <c r="M170" s="214" t="s">
        <v>1</v>
      </c>
      <c r="N170" s="215" t="s">
        <v>40</v>
      </c>
      <c r="O170" s="68"/>
      <c r="P170" s="216">
        <f t="shared" si="11"/>
        <v>0</v>
      </c>
      <c r="Q170" s="216">
        <v>1.7090000000000001E-2</v>
      </c>
      <c r="R170" s="216">
        <f t="shared" si="12"/>
        <v>4.6484800000000008E-3</v>
      </c>
      <c r="S170" s="216">
        <v>0</v>
      </c>
      <c r="T170" s="217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8" t="s">
        <v>101</v>
      </c>
      <c r="AT170" s="218" t="s">
        <v>199</v>
      </c>
      <c r="AU170" s="218" t="s">
        <v>84</v>
      </c>
      <c r="AY170" s="14" t="s">
        <v>197</v>
      </c>
      <c r="BE170" s="219">
        <f t="shared" si="14"/>
        <v>0</v>
      </c>
      <c r="BF170" s="219">
        <f t="shared" si="15"/>
        <v>0</v>
      </c>
      <c r="BG170" s="219">
        <f t="shared" si="16"/>
        <v>0</v>
      </c>
      <c r="BH170" s="219">
        <f t="shared" si="17"/>
        <v>0</v>
      </c>
      <c r="BI170" s="219">
        <f t="shared" si="18"/>
        <v>0</v>
      </c>
      <c r="BJ170" s="14" t="s">
        <v>82</v>
      </c>
      <c r="BK170" s="219">
        <f t="shared" si="19"/>
        <v>0</v>
      </c>
      <c r="BL170" s="14" t="s">
        <v>101</v>
      </c>
      <c r="BM170" s="218" t="s">
        <v>311</v>
      </c>
    </row>
    <row r="171" spans="1:65" s="2" customFormat="1" ht="16.5" customHeight="1">
      <c r="A171" s="31"/>
      <c r="B171" s="32"/>
      <c r="C171" s="220" t="s">
        <v>312</v>
      </c>
      <c r="D171" s="220" t="s">
        <v>313</v>
      </c>
      <c r="E171" s="221" t="s">
        <v>314</v>
      </c>
      <c r="F171" s="222" t="s">
        <v>315</v>
      </c>
      <c r="G171" s="223" t="s">
        <v>266</v>
      </c>
      <c r="H171" s="224">
        <v>0.28000000000000003</v>
      </c>
      <c r="I171" s="225"/>
      <c r="J171" s="226">
        <f t="shared" si="10"/>
        <v>0</v>
      </c>
      <c r="K171" s="227"/>
      <c r="L171" s="228"/>
      <c r="M171" s="229" t="s">
        <v>1</v>
      </c>
      <c r="N171" s="230" t="s">
        <v>40</v>
      </c>
      <c r="O171" s="68"/>
      <c r="P171" s="216">
        <f t="shared" si="11"/>
        <v>0</v>
      </c>
      <c r="Q171" s="216">
        <v>1</v>
      </c>
      <c r="R171" s="216">
        <f t="shared" si="12"/>
        <v>0.28000000000000003</v>
      </c>
      <c r="S171" s="216">
        <v>0</v>
      </c>
      <c r="T171" s="217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8" t="s">
        <v>226</v>
      </c>
      <c r="AT171" s="218" t="s">
        <v>313</v>
      </c>
      <c r="AU171" s="218" t="s">
        <v>84</v>
      </c>
      <c r="AY171" s="14" t="s">
        <v>197</v>
      </c>
      <c r="BE171" s="219">
        <f t="shared" si="14"/>
        <v>0</v>
      </c>
      <c r="BF171" s="219">
        <f t="shared" si="15"/>
        <v>0</v>
      </c>
      <c r="BG171" s="219">
        <f t="shared" si="16"/>
        <v>0</v>
      </c>
      <c r="BH171" s="219">
        <f t="shared" si="17"/>
        <v>0</v>
      </c>
      <c r="BI171" s="219">
        <f t="shared" si="18"/>
        <v>0</v>
      </c>
      <c r="BJ171" s="14" t="s">
        <v>82</v>
      </c>
      <c r="BK171" s="219">
        <f t="shared" si="19"/>
        <v>0</v>
      </c>
      <c r="BL171" s="14" t="s">
        <v>101</v>
      </c>
      <c r="BM171" s="218" t="s">
        <v>316</v>
      </c>
    </row>
    <row r="172" spans="1:65" s="2" customFormat="1" ht="21.75" customHeight="1">
      <c r="A172" s="31"/>
      <c r="B172" s="32"/>
      <c r="C172" s="206" t="s">
        <v>317</v>
      </c>
      <c r="D172" s="206" t="s">
        <v>199</v>
      </c>
      <c r="E172" s="207" t="s">
        <v>318</v>
      </c>
      <c r="F172" s="208" t="s">
        <v>319</v>
      </c>
      <c r="G172" s="209" t="s">
        <v>206</v>
      </c>
      <c r="H172" s="210">
        <v>109.417</v>
      </c>
      <c r="I172" s="211"/>
      <c r="J172" s="212">
        <f t="shared" si="10"/>
        <v>0</v>
      </c>
      <c r="K172" s="213"/>
      <c r="L172" s="36"/>
      <c r="M172" s="214" t="s">
        <v>1</v>
      </c>
      <c r="N172" s="215" t="s">
        <v>40</v>
      </c>
      <c r="O172" s="68"/>
      <c r="P172" s="216">
        <f t="shared" si="11"/>
        <v>0</v>
      </c>
      <c r="Q172" s="216">
        <v>2.5143</v>
      </c>
      <c r="R172" s="216">
        <f t="shared" si="12"/>
        <v>275.10716309999998</v>
      </c>
      <c r="S172" s="216">
        <v>0</v>
      </c>
      <c r="T172" s="217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8" t="s">
        <v>101</v>
      </c>
      <c r="AT172" s="218" t="s">
        <v>199</v>
      </c>
      <c r="AU172" s="218" t="s">
        <v>84</v>
      </c>
      <c r="AY172" s="14" t="s">
        <v>197</v>
      </c>
      <c r="BE172" s="219">
        <f t="shared" si="14"/>
        <v>0</v>
      </c>
      <c r="BF172" s="219">
        <f t="shared" si="15"/>
        <v>0</v>
      </c>
      <c r="BG172" s="219">
        <f t="shared" si="16"/>
        <v>0</v>
      </c>
      <c r="BH172" s="219">
        <f t="shared" si="17"/>
        <v>0</v>
      </c>
      <c r="BI172" s="219">
        <f t="shared" si="18"/>
        <v>0</v>
      </c>
      <c r="BJ172" s="14" t="s">
        <v>82</v>
      </c>
      <c r="BK172" s="219">
        <f t="shared" si="19"/>
        <v>0</v>
      </c>
      <c r="BL172" s="14" t="s">
        <v>101</v>
      </c>
      <c r="BM172" s="218" t="s">
        <v>320</v>
      </c>
    </row>
    <row r="173" spans="1:65" s="2" customFormat="1" ht="21.75" customHeight="1">
      <c r="A173" s="31"/>
      <c r="B173" s="32"/>
      <c r="C173" s="206" t="s">
        <v>321</v>
      </c>
      <c r="D173" s="206" t="s">
        <v>199</v>
      </c>
      <c r="E173" s="207" t="s">
        <v>322</v>
      </c>
      <c r="F173" s="208" t="s">
        <v>323</v>
      </c>
      <c r="G173" s="209" t="s">
        <v>249</v>
      </c>
      <c r="H173" s="210">
        <v>874.976</v>
      </c>
      <c r="I173" s="211"/>
      <c r="J173" s="212">
        <f t="shared" si="10"/>
        <v>0</v>
      </c>
      <c r="K173" s="213"/>
      <c r="L173" s="36"/>
      <c r="M173" s="214" t="s">
        <v>1</v>
      </c>
      <c r="N173" s="215" t="s">
        <v>40</v>
      </c>
      <c r="O173" s="68"/>
      <c r="P173" s="216">
        <f t="shared" si="11"/>
        <v>0</v>
      </c>
      <c r="Q173" s="216">
        <v>2.65E-3</v>
      </c>
      <c r="R173" s="216">
        <f t="shared" si="12"/>
        <v>2.3186863999999998</v>
      </c>
      <c r="S173" s="216">
        <v>0</v>
      </c>
      <c r="T173" s="217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8" t="s">
        <v>101</v>
      </c>
      <c r="AT173" s="218" t="s">
        <v>199</v>
      </c>
      <c r="AU173" s="218" t="s">
        <v>84</v>
      </c>
      <c r="AY173" s="14" t="s">
        <v>197</v>
      </c>
      <c r="BE173" s="219">
        <f t="shared" si="14"/>
        <v>0</v>
      </c>
      <c r="BF173" s="219">
        <f t="shared" si="15"/>
        <v>0</v>
      </c>
      <c r="BG173" s="219">
        <f t="shared" si="16"/>
        <v>0</v>
      </c>
      <c r="BH173" s="219">
        <f t="shared" si="17"/>
        <v>0</v>
      </c>
      <c r="BI173" s="219">
        <f t="shared" si="18"/>
        <v>0</v>
      </c>
      <c r="BJ173" s="14" t="s">
        <v>82</v>
      </c>
      <c r="BK173" s="219">
        <f t="shared" si="19"/>
        <v>0</v>
      </c>
      <c r="BL173" s="14" t="s">
        <v>101</v>
      </c>
      <c r="BM173" s="218" t="s">
        <v>324</v>
      </c>
    </row>
    <row r="174" spans="1:65" s="2" customFormat="1" ht="21.75" customHeight="1">
      <c r="A174" s="31"/>
      <c r="B174" s="32"/>
      <c r="C174" s="206" t="s">
        <v>325</v>
      </c>
      <c r="D174" s="206" t="s">
        <v>199</v>
      </c>
      <c r="E174" s="207" t="s">
        <v>326</v>
      </c>
      <c r="F174" s="208" t="s">
        <v>327</v>
      </c>
      <c r="G174" s="209" t="s">
        <v>249</v>
      </c>
      <c r="H174" s="210">
        <v>874.976</v>
      </c>
      <c r="I174" s="211"/>
      <c r="J174" s="212">
        <f t="shared" si="10"/>
        <v>0</v>
      </c>
      <c r="K174" s="213"/>
      <c r="L174" s="36"/>
      <c r="M174" s="214" t="s">
        <v>1</v>
      </c>
      <c r="N174" s="215" t="s">
        <v>40</v>
      </c>
      <c r="O174" s="68"/>
      <c r="P174" s="216">
        <f t="shared" si="11"/>
        <v>0</v>
      </c>
      <c r="Q174" s="216">
        <v>0</v>
      </c>
      <c r="R174" s="216">
        <f t="shared" si="12"/>
        <v>0</v>
      </c>
      <c r="S174" s="216">
        <v>0</v>
      </c>
      <c r="T174" s="217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8" t="s">
        <v>101</v>
      </c>
      <c r="AT174" s="218" t="s">
        <v>199</v>
      </c>
      <c r="AU174" s="218" t="s">
        <v>84</v>
      </c>
      <c r="AY174" s="14" t="s">
        <v>197</v>
      </c>
      <c r="BE174" s="219">
        <f t="shared" si="14"/>
        <v>0</v>
      </c>
      <c r="BF174" s="219">
        <f t="shared" si="15"/>
        <v>0</v>
      </c>
      <c r="BG174" s="219">
        <f t="shared" si="16"/>
        <v>0</v>
      </c>
      <c r="BH174" s="219">
        <f t="shared" si="17"/>
        <v>0</v>
      </c>
      <c r="BI174" s="219">
        <f t="shared" si="18"/>
        <v>0</v>
      </c>
      <c r="BJ174" s="14" t="s">
        <v>82</v>
      </c>
      <c r="BK174" s="219">
        <f t="shared" si="19"/>
        <v>0</v>
      </c>
      <c r="BL174" s="14" t="s">
        <v>101</v>
      </c>
      <c r="BM174" s="218" t="s">
        <v>328</v>
      </c>
    </row>
    <row r="175" spans="1:65" s="2" customFormat="1" ht="21.75" customHeight="1">
      <c r="A175" s="31"/>
      <c r="B175" s="32"/>
      <c r="C175" s="206" t="s">
        <v>329</v>
      </c>
      <c r="D175" s="206" t="s">
        <v>199</v>
      </c>
      <c r="E175" s="207" t="s">
        <v>330</v>
      </c>
      <c r="F175" s="208" t="s">
        <v>331</v>
      </c>
      <c r="G175" s="209" t="s">
        <v>266</v>
      </c>
      <c r="H175" s="210">
        <v>2.262</v>
      </c>
      <c r="I175" s="211"/>
      <c r="J175" s="212">
        <f t="shared" si="10"/>
        <v>0</v>
      </c>
      <c r="K175" s="213"/>
      <c r="L175" s="36"/>
      <c r="M175" s="214" t="s">
        <v>1</v>
      </c>
      <c r="N175" s="215" t="s">
        <v>40</v>
      </c>
      <c r="O175" s="68"/>
      <c r="P175" s="216">
        <f t="shared" si="11"/>
        <v>0</v>
      </c>
      <c r="Q175" s="216">
        <v>1.10951</v>
      </c>
      <c r="R175" s="216">
        <f t="shared" si="12"/>
        <v>2.50971162</v>
      </c>
      <c r="S175" s="216">
        <v>0</v>
      </c>
      <c r="T175" s="217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8" t="s">
        <v>101</v>
      </c>
      <c r="AT175" s="218" t="s">
        <v>199</v>
      </c>
      <c r="AU175" s="218" t="s">
        <v>84</v>
      </c>
      <c r="AY175" s="14" t="s">
        <v>197</v>
      </c>
      <c r="BE175" s="219">
        <f t="shared" si="14"/>
        <v>0</v>
      </c>
      <c r="BF175" s="219">
        <f t="shared" si="15"/>
        <v>0</v>
      </c>
      <c r="BG175" s="219">
        <f t="shared" si="16"/>
        <v>0</v>
      </c>
      <c r="BH175" s="219">
        <f t="shared" si="17"/>
        <v>0</v>
      </c>
      <c r="BI175" s="219">
        <f t="shared" si="18"/>
        <v>0</v>
      </c>
      <c r="BJ175" s="14" t="s">
        <v>82</v>
      </c>
      <c r="BK175" s="219">
        <f t="shared" si="19"/>
        <v>0</v>
      </c>
      <c r="BL175" s="14" t="s">
        <v>101</v>
      </c>
      <c r="BM175" s="218" t="s">
        <v>332</v>
      </c>
    </row>
    <row r="176" spans="1:65" s="2" customFormat="1" ht="21.75" customHeight="1">
      <c r="A176" s="31"/>
      <c r="B176" s="32"/>
      <c r="C176" s="206" t="s">
        <v>333</v>
      </c>
      <c r="D176" s="206" t="s">
        <v>199</v>
      </c>
      <c r="E176" s="207" t="s">
        <v>334</v>
      </c>
      <c r="F176" s="208" t="s">
        <v>335</v>
      </c>
      <c r="G176" s="209" t="s">
        <v>266</v>
      </c>
      <c r="H176" s="210">
        <v>8.1620000000000008</v>
      </c>
      <c r="I176" s="211"/>
      <c r="J176" s="212">
        <f t="shared" si="10"/>
        <v>0</v>
      </c>
      <c r="K176" s="213"/>
      <c r="L176" s="36"/>
      <c r="M176" s="214" t="s">
        <v>1</v>
      </c>
      <c r="N176" s="215" t="s">
        <v>40</v>
      </c>
      <c r="O176" s="68"/>
      <c r="P176" s="216">
        <f t="shared" si="11"/>
        <v>0</v>
      </c>
      <c r="Q176" s="216">
        <v>1.06277</v>
      </c>
      <c r="R176" s="216">
        <f t="shared" si="12"/>
        <v>8.67432874</v>
      </c>
      <c r="S176" s="216">
        <v>0</v>
      </c>
      <c r="T176" s="217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8" t="s">
        <v>101</v>
      </c>
      <c r="AT176" s="218" t="s">
        <v>199</v>
      </c>
      <c r="AU176" s="218" t="s">
        <v>84</v>
      </c>
      <c r="AY176" s="14" t="s">
        <v>197</v>
      </c>
      <c r="BE176" s="219">
        <f t="shared" si="14"/>
        <v>0</v>
      </c>
      <c r="BF176" s="219">
        <f t="shared" si="15"/>
        <v>0</v>
      </c>
      <c r="BG176" s="219">
        <f t="shared" si="16"/>
        <v>0</v>
      </c>
      <c r="BH176" s="219">
        <f t="shared" si="17"/>
        <v>0</v>
      </c>
      <c r="BI176" s="219">
        <f t="shared" si="18"/>
        <v>0</v>
      </c>
      <c r="BJ176" s="14" t="s">
        <v>82</v>
      </c>
      <c r="BK176" s="219">
        <f t="shared" si="19"/>
        <v>0</v>
      </c>
      <c r="BL176" s="14" t="s">
        <v>101</v>
      </c>
      <c r="BM176" s="218" t="s">
        <v>336</v>
      </c>
    </row>
    <row r="177" spans="1:65" s="2" customFormat="1" ht="16.5" customHeight="1">
      <c r="A177" s="31"/>
      <c r="B177" s="32"/>
      <c r="C177" s="206" t="s">
        <v>337</v>
      </c>
      <c r="D177" s="206" t="s">
        <v>199</v>
      </c>
      <c r="E177" s="207" t="s">
        <v>338</v>
      </c>
      <c r="F177" s="208" t="s">
        <v>339</v>
      </c>
      <c r="G177" s="209" t="s">
        <v>340</v>
      </c>
      <c r="H177" s="210">
        <v>12</v>
      </c>
      <c r="I177" s="211"/>
      <c r="J177" s="212">
        <f t="shared" si="10"/>
        <v>0</v>
      </c>
      <c r="K177" s="213"/>
      <c r="L177" s="36"/>
      <c r="M177" s="214" t="s">
        <v>1</v>
      </c>
      <c r="N177" s="215" t="s">
        <v>40</v>
      </c>
      <c r="O177" s="68"/>
      <c r="P177" s="216">
        <f t="shared" si="11"/>
        <v>0</v>
      </c>
      <c r="Q177" s="216">
        <v>0</v>
      </c>
      <c r="R177" s="216">
        <f t="shared" si="12"/>
        <v>0</v>
      </c>
      <c r="S177" s="216">
        <v>0</v>
      </c>
      <c r="T177" s="217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8" t="s">
        <v>101</v>
      </c>
      <c r="AT177" s="218" t="s">
        <v>199</v>
      </c>
      <c r="AU177" s="218" t="s">
        <v>84</v>
      </c>
      <c r="AY177" s="14" t="s">
        <v>197</v>
      </c>
      <c r="BE177" s="219">
        <f t="shared" si="14"/>
        <v>0</v>
      </c>
      <c r="BF177" s="219">
        <f t="shared" si="15"/>
        <v>0</v>
      </c>
      <c r="BG177" s="219">
        <f t="shared" si="16"/>
        <v>0</v>
      </c>
      <c r="BH177" s="219">
        <f t="shared" si="17"/>
        <v>0</v>
      </c>
      <c r="BI177" s="219">
        <f t="shared" si="18"/>
        <v>0</v>
      </c>
      <c r="BJ177" s="14" t="s">
        <v>82</v>
      </c>
      <c r="BK177" s="219">
        <f t="shared" si="19"/>
        <v>0</v>
      </c>
      <c r="BL177" s="14" t="s">
        <v>101</v>
      </c>
      <c r="BM177" s="218" t="s">
        <v>341</v>
      </c>
    </row>
    <row r="178" spans="1:65" s="2" customFormat="1" ht="16.5" customHeight="1">
      <c r="A178" s="31"/>
      <c r="B178" s="32"/>
      <c r="C178" s="206" t="s">
        <v>342</v>
      </c>
      <c r="D178" s="206" t="s">
        <v>199</v>
      </c>
      <c r="E178" s="207" t="s">
        <v>343</v>
      </c>
      <c r="F178" s="208" t="s">
        <v>344</v>
      </c>
      <c r="G178" s="209" t="s">
        <v>340</v>
      </c>
      <c r="H178" s="210">
        <v>60</v>
      </c>
      <c r="I178" s="211"/>
      <c r="J178" s="212">
        <f t="shared" si="10"/>
        <v>0</v>
      </c>
      <c r="K178" s="213"/>
      <c r="L178" s="36"/>
      <c r="M178" s="214" t="s">
        <v>1</v>
      </c>
      <c r="N178" s="215" t="s">
        <v>40</v>
      </c>
      <c r="O178" s="68"/>
      <c r="P178" s="216">
        <f t="shared" si="11"/>
        <v>0</v>
      </c>
      <c r="Q178" s="216">
        <v>0</v>
      </c>
      <c r="R178" s="216">
        <f t="shared" si="12"/>
        <v>0</v>
      </c>
      <c r="S178" s="216">
        <v>0</v>
      </c>
      <c r="T178" s="217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8" t="s">
        <v>101</v>
      </c>
      <c r="AT178" s="218" t="s">
        <v>199</v>
      </c>
      <c r="AU178" s="218" t="s">
        <v>84</v>
      </c>
      <c r="AY178" s="14" t="s">
        <v>197</v>
      </c>
      <c r="BE178" s="219">
        <f t="shared" si="14"/>
        <v>0</v>
      </c>
      <c r="BF178" s="219">
        <f t="shared" si="15"/>
        <v>0</v>
      </c>
      <c r="BG178" s="219">
        <f t="shared" si="16"/>
        <v>0</v>
      </c>
      <c r="BH178" s="219">
        <f t="shared" si="17"/>
        <v>0</v>
      </c>
      <c r="BI178" s="219">
        <f t="shared" si="18"/>
        <v>0</v>
      </c>
      <c r="BJ178" s="14" t="s">
        <v>82</v>
      </c>
      <c r="BK178" s="219">
        <f t="shared" si="19"/>
        <v>0</v>
      </c>
      <c r="BL178" s="14" t="s">
        <v>101</v>
      </c>
      <c r="BM178" s="218" t="s">
        <v>345</v>
      </c>
    </row>
    <row r="179" spans="1:65" s="2" customFormat="1" ht="16.5" customHeight="1">
      <c r="A179" s="31"/>
      <c r="B179" s="32"/>
      <c r="C179" s="206" t="s">
        <v>346</v>
      </c>
      <c r="D179" s="206" t="s">
        <v>199</v>
      </c>
      <c r="E179" s="207" t="s">
        <v>347</v>
      </c>
      <c r="F179" s="208" t="s">
        <v>348</v>
      </c>
      <c r="G179" s="209" t="s">
        <v>349</v>
      </c>
      <c r="H179" s="210">
        <v>10</v>
      </c>
      <c r="I179" s="211"/>
      <c r="J179" s="212">
        <f t="shared" si="10"/>
        <v>0</v>
      </c>
      <c r="K179" s="213"/>
      <c r="L179" s="36"/>
      <c r="M179" s="214" t="s">
        <v>1</v>
      </c>
      <c r="N179" s="215" t="s">
        <v>40</v>
      </c>
      <c r="O179" s="68"/>
      <c r="P179" s="216">
        <f t="shared" si="11"/>
        <v>0</v>
      </c>
      <c r="Q179" s="216">
        <v>0</v>
      </c>
      <c r="R179" s="216">
        <f t="shared" si="12"/>
        <v>0</v>
      </c>
      <c r="S179" s="216">
        <v>0</v>
      </c>
      <c r="T179" s="217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8" t="s">
        <v>101</v>
      </c>
      <c r="AT179" s="218" t="s">
        <v>199</v>
      </c>
      <c r="AU179" s="218" t="s">
        <v>84</v>
      </c>
      <c r="AY179" s="14" t="s">
        <v>197</v>
      </c>
      <c r="BE179" s="219">
        <f t="shared" si="14"/>
        <v>0</v>
      </c>
      <c r="BF179" s="219">
        <f t="shared" si="15"/>
        <v>0</v>
      </c>
      <c r="BG179" s="219">
        <f t="shared" si="16"/>
        <v>0</v>
      </c>
      <c r="BH179" s="219">
        <f t="shared" si="17"/>
        <v>0</v>
      </c>
      <c r="BI179" s="219">
        <f t="shared" si="18"/>
        <v>0</v>
      </c>
      <c r="BJ179" s="14" t="s">
        <v>82</v>
      </c>
      <c r="BK179" s="219">
        <f t="shared" si="19"/>
        <v>0</v>
      </c>
      <c r="BL179" s="14" t="s">
        <v>101</v>
      </c>
      <c r="BM179" s="218" t="s">
        <v>350</v>
      </c>
    </row>
    <row r="180" spans="1:65" s="2" customFormat="1" ht="16.5" customHeight="1">
      <c r="A180" s="31"/>
      <c r="B180" s="32"/>
      <c r="C180" s="206" t="s">
        <v>351</v>
      </c>
      <c r="D180" s="206" t="s">
        <v>199</v>
      </c>
      <c r="E180" s="207" t="s">
        <v>352</v>
      </c>
      <c r="F180" s="208" t="s">
        <v>353</v>
      </c>
      <c r="G180" s="209" t="s">
        <v>349</v>
      </c>
      <c r="H180" s="210">
        <v>10</v>
      </c>
      <c r="I180" s="211"/>
      <c r="J180" s="212">
        <f t="shared" si="10"/>
        <v>0</v>
      </c>
      <c r="K180" s="213"/>
      <c r="L180" s="36"/>
      <c r="M180" s="214" t="s">
        <v>1</v>
      </c>
      <c r="N180" s="215" t="s">
        <v>40</v>
      </c>
      <c r="O180" s="68"/>
      <c r="P180" s="216">
        <f t="shared" si="11"/>
        <v>0</v>
      </c>
      <c r="Q180" s="216">
        <v>0</v>
      </c>
      <c r="R180" s="216">
        <f t="shared" si="12"/>
        <v>0</v>
      </c>
      <c r="S180" s="216">
        <v>0</v>
      </c>
      <c r="T180" s="217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8" t="s">
        <v>101</v>
      </c>
      <c r="AT180" s="218" t="s">
        <v>199</v>
      </c>
      <c r="AU180" s="218" t="s">
        <v>84</v>
      </c>
      <c r="AY180" s="14" t="s">
        <v>197</v>
      </c>
      <c r="BE180" s="219">
        <f t="shared" si="14"/>
        <v>0</v>
      </c>
      <c r="BF180" s="219">
        <f t="shared" si="15"/>
        <v>0</v>
      </c>
      <c r="BG180" s="219">
        <f t="shared" si="16"/>
        <v>0</v>
      </c>
      <c r="BH180" s="219">
        <f t="shared" si="17"/>
        <v>0</v>
      </c>
      <c r="BI180" s="219">
        <f t="shared" si="18"/>
        <v>0</v>
      </c>
      <c r="BJ180" s="14" t="s">
        <v>82</v>
      </c>
      <c r="BK180" s="219">
        <f t="shared" si="19"/>
        <v>0</v>
      </c>
      <c r="BL180" s="14" t="s">
        <v>101</v>
      </c>
      <c r="BM180" s="218" t="s">
        <v>354</v>
      </c>
    </row>
    <row r="181" spans="1:65" s="12" customFormat="1" ht="22.9" customHeight="1">
      <c r="B181" s="190"/>
      <c r="C181" s="191"/>
      <c r="D181" s="192" t="s">
        <v>74</v>
      </c>
      <c r="E181" s="204" t="s">
        <v>101</v>
      </c>
      <c r="F181" s="204" t="s">
        <v>355</v>
      </c>
      <c r="G181" s="191"/>
      <c r="H181" s="191"/>
      <c r="I181" s="194"/>
      <c r="J181" s="205">
        <f>BK181</f>
        <v>0</v>
      </c>
      <c r="K181" s="191"/>
      <c r="L181" s="196"/>
      <c r="M181" s="197"/>
      <c r="N181" s="198"/>
      <c r="O181" s="198"/>
      <c r="P181" s="199">
        <f>SUM(P182:P186)</f>
        <v>0</v>
      </c>
      <c r="Q181" s="198"/>
      <c r="R181" s="199">
        <f>SUM(R182:R186)</f>
        <v>24.825559999999999</v>
      </c>
      <c r="S181" s="198"/>
      <c r="T181" s="200">
        <f>SUM(T182:T186)</f>
        <v>0</v>
      </c>
      <c r="AR181" s="201" t="s">
        <v>82</v>
      </c>
      <c r="AT181" s="202" t="s">
        <v>74</v>
      </c>
      <c r="AU181" s="202" t="s">
        <v>82</v>
      </c>
      <c r="AY181" s="201" t="s">
        <v>197</v>
      </c>
      <c r="BK181" s="203">
        <f>SUM(BK182:BK186)</f>
        <v>0</v>
      </c>
    </row>
    <row r="182" spans="1:65" s="2" customFormat="1" ht="21.75" customHeight="1">
      <c r="A182" s="31"/>
      <c r="B182" s="32"/>
      <c r="C182" s="206" t="s">
        <v>356</v>
      </c>
      <c r="D182" s="206" t="s">
        <v>199</v>
      </c>
      <c r="E182" s="207" t="s">
        <v>357</v>
      </c>
      <c r="F182" s="208" t="s">
        <v>358</v>
      </c>
      <c r="G182" s="209" t="s">
        <v>359</v>
      </c>
      <c r="H182" s="210">
        <v>184</v>
      </c>
      <c r="I182" s="211"/>
      <c r="J182" s="212">
        <f>ROUND(I182*H182,1)</f>
        <v>0</v>
      </c>
      <c r="K182" s="213"/>
      <c r="L182" s="36"/>
      <c r="M182" s="214" t="s">
        <v>1</v>
      </c>
      <c r="N182" s="215" t="s">
        <v>40</v>
      </c>
      <c r="O182" s="68"/>
      <c r="P182" s="216">
        <f>O182*H182</f>
        <v>0</v>
      </c>
      <c r="Q182" s="216">
        <v>4.5900000000000003E-3</v>
      </c>
      <c r="R182" s="216">
        <f>Q182*H182</f>
        <v>0.84456000000000009</v>
      </c>
      <c r="S182" s="216">
        <v>0</v>
      </c>
      <c r="T182" s="217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8" t="s">
        <v>101</v>
      </c>
      <c r="AT182" s="218" t="s">
        <v>199</v>
      </c>
      <c r="AU182" s="218" t="s">
        <v>84</v>
      </c>
      <c r="AY182" s="14" t="s">
        <v>197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4" t="s">
        <v>82</v>
      </c>
      <c r="BK182" s="219">
        <f>ROUND(I182*H182,1)</f>
        <v>0</v>
      </c>
      <c r="BL182" s="14" t="s">
        <v>101</v>
      </c>
      <c r="BM182" s="218" t="s">
        <v>360</v>
      </c>
    </row>
    <row r="183" spans="1:65" s="2" customFormat="1" ht="16.5" customHeight="1">
      <c r="A183" s="31"/>
      <c r="B183" s="32"/>
      <c r="C183" s="220" t="s">
        <v>361</v>
      </c>
      <c r="D183" s="220" t="s">
        <v>313</v>
      </c>
      <c r="E183" s="221" t="s">
        <v>362</v>
      </c>
      <c r="F183" s="222" t="s">
        <v>363</v>
      </c>
      <c r="G183" s="223" t="s">
        <v>359</v>
      </c>
      <c r="H183" s="224">
        <v>184</v>
      </c>
      <c r="I183" s="225"/>
      <c r="J183" s="226">
        <f>ROUND(I183*H183,1)</f>
        <v>0</v>
      </c>
      <c r="K183" s="227"/>
      <c r="L183" s="228"/>
      <c r="M183" s="229" t="s">
        <v>1</v>
      </c>
      <c r="N183" s="230" t="s">
        <v>40</v>
      </c>
      <c r="O183" s="68"/>
      <c r="P183" s="216">
        <f>O183*H183</f>
        <v>0</v>
      </c>
      <c r="Q183" s="216">
        <v>0.107</v>
      </c>
      <c r="R183" s="216">
        <f>Q183*H183</f>
        <v>19.687999999999999</v>
      </c>
      <c r="S183" s="216">
        <v>0</v>
      </c>
      <c r="T183" s="217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8" t="s">
        <v>226</v>
      </c>
      <c r="AT183" s="218" t="s">
        <v>313</v>
      </c>
      <c r="AU183" s="218" t="s">
        <v>84</v>
      </c>
      <c r="AY183" s="14" t="s">
        <v>197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4" t="s">
        <v>82</v>
      </c>
      <c r="BK183" s="219">
        <f>ROUND(I183*H183,1)</f>
        <v>0</v>
      </c>
      <c r="BL183" s="14" t="s">
        <v>101</v>
      </c>
      <c r="BM183" s="218" t="s">
        <v>364</v>
      </c>
    </row>
    <row r="184" spans="1:65" s="2" customFormat="1" ht="16.5" customHeight="1">
      <c r="A184" s="31"/>
      <c r="B184" s="32"/>
      <c r="C184" s="206" t="s">
        <v>365</v>
      </c>
      <c r="D184" s="206" t="s">
        <v>199</v>
      </c>
      <c r="E184" s="207" t="s">
        <v>366</v>
      </c>
      <c r="F184" s="208" t="s">
        <v>367</v>
      </c>
      <c r="G184" s="209" t="s">
        <v>359</v>
      </c>
      <c r="H184" s="210">
        <v>4</v>
      </c>
      <c r="I184" s="211"/>
      <c r="J184" s="212">
        <f>ROUND(I184*H184,1)</f>
        <v>0</v>
      </c>
      <c r="K184" s="213"/>
      <c r="L184" s="36"/>
      <c r="M184" s="214" t="s">
        <v>1</v>
      </c>
      <c r="N184" s="215" t="s">
        <v>40</v>
      </c>
      <c r="O184" s="68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8" t="s">
        <v>101</v>
      </c>
      <c r="AT184" s="218" t="s">
        <v>199</v>
      </c>
      <c r="AU184" s="218" t="s">
        <v>84</v>
      </c>
      <c r="AY184" s="14" t="s">
        <v>197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4" t="s">
        <v>82</v>
      </c>
      <c r="BK184" s="219">
        <f>ROUND(I184*H184,1)</f>
        <v>0</v>
      </c>
      <c r="BL184" s="14" t="s">
        <v>101</v>
      </c>
      <c r="BM184" s="218" t="s">
        <v>368</v>
      </c>
    </row>
    <row r="185" spans="1:65" s="2" customFormat="1" ht="16.5" customHeight="1">
      <c r="A185" s="31"/>
      <c r="B185" s="32"/>
      <c r="C185" s="206" t="s">
        <v>369</v>
      </c>
      <c r="D185" s="206" t="s">
        <v>199</v>
      </c>
      <c r="E185" s="207" t="s">
        <v>370</v>
      </c>
      <c r="F185" s="208" t="s">
        <v>371</v>
      </c>
      <c r="G185" s="209" t="s">
        <v>359</v>
      </c>
      <c r="H185" s="210">
        <v>4</v>
      </c>
      <c r="I185" s="211"/>
      <c r="J185" s="212">
        <f>ROUND(I185*H185,1)</f>
        <v>0</v>
      </c>
      <c r="K185" s="213"/>
      <c r="L185" s="36"/>
      <c r="M185" s="214" t="s">
        <v>1</v>
      </c>
      <c r="N185" s="215" t="s">
        <v>40</v>
      </c>
      <c r="O185" s="68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8" t="s">
        <v>101</v>
      </c>
      <c r="AT185" s="218" t="s">
        <v>199</v>
      </c>
      <c r="AU185" s="218" t="s">
        <v>84</v>
      </c>
      <c r="AY185" s="14" t="s">
        <v>197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4" t="s">
        <v>82</v>
      </c>
      <c r="BK185" s="219">
        <f>ROUND(I185*H185,1)</f>
        <v>0</v>
      </c>
      <c r="BL185" s="14" t="s">
        <v>101</v>
      </c>
      <c r="BM185" s="218" t="s">
        <v>372</v>
      </c>
    </row>
    <row r="186" spans="1:65" s="2" customFormat="1" ht="16.5" customHeight="1">
      <c r="A186" s="31"/>
      <c r="B186" s="32"/>
      <c r="C186" s="206" t="s">
        <v>373</v>
      </c>
      <c r="D186" s="206" t="s">
        <v>199</v>
      </c>
      <c r="E186" s="207" t="s">
        <v>374</v>
      </c>
      <c r="F186" s="208" t="s">
        <v>375</v>
      </c>
      <c r="G186" s="209" t="s">
        <v>249</v>
      </c>
      <c r="H186" s="210">
        <v>16.2</v>
      </c>
      <c r="I186" s="211"/>
      <c r="J186" s="212">
        <f>ROUND(I186*H186,1)</f>
        <v>0</v>
      </c>
      <c r="K186" s="213"/>
      <c r="L186" s="36"/>
      <c r="M186" s="214" t="s">
        <v>1</v>
      </c>
      <c r="N186" s="215" t="s">
        <v>40</v>
      </c>
      <c r="O186" s="68"/>
      <c r="P186" s="216">
        <f>O186*H186</f>
        <v>0</v>
      </c>
      <c r="Q186" s="216">
        <v>0.26500000000000001</v>
      </c>
      <c r="R186" s="216">
        <f>Q186*H186</f>
        <v>4.2930000000000001</v>
      </c>
      <c r="S186" s="216">
        <v>0</v>
      </c>
      <c r="T186" s="217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8" t="s">
        <v>101</v>
      </c>
      <c r="AT186" s="218" t="s">
        <v>199</v>
      </c>
      <c r="AU186" s="218" t="s">
        <v>84</v>
      </c>
      <c r="AY186" s="14" t="s">
        <v>197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4" t="s">
        <v>82</v>
      </c>
      <c r="BK186" s="219">
        <f>ROUND(I186*H186,1)</f>
        <v>0</v>
      </c>
      <c r="BL186" s="14" t="s">
        <v>101</v>
      </c>
      <c r="BM186" s="218" t="s">
        <v>376</v>
      </c>
    </row>
    <row r="187" spans="1:65" s="12" customFormat="1" ht="22.9" customHeight="1">
      <c r="B187" s="190"/>
      <c r="C187" s="191"/>
      <c r="D187" s="192" t="s">
        <v>74</v>
      </c>
      <c r="E187" s="204" t="s">
        <v>218</v>
      </c>
      <c r="F187" s="204" t="s">
        <v>377</v>
      </c>
      <c r="G187" s="191"/>
      <c r="H187" s="191"/>
      <c r="I187" s="194"/>
      <c r="J187" s="205">
        <f>BK187</f>
        <v>0</v>
      </c>
      <c r="K187" s="191"/>
      <c r="L187" s="196"/>
      <c r="M187" s="197"/>
      <c r="N187" s="198"/>
      <c r="O187" s="198"/>
      <c r="P187" s="199">
        <f>SUM(P188:P199)</f>
        <v>0</v>
      </c>
      <c r="Q187" s="198"/>
      <c r="R187" s="199">
        <f>SUM(R188:R199)</f>
        <v>4123.3860906</v>
      </c>
      <c r="S187" s="198"/>
      <c r="T187" s="200">
        <f>SUM(T188:T199)</f>
        <v>0</v>
      </c>
      <c r="AR187" s="201" t="s">
        <v>82</v>
      </c>
      <c r="AT187" s="202" t="s">
        <v>74</v>
      </c>
      <c r="AU187" s="202" t="s">
        <v>82</v>
      </c>
      <c r="AY187" s="201" t="s">
        <v>197</v>
      </c>
      <c r="BK187" s="203">
        <f>SUM(BK188:BK199)</f>
        <v>0</v>
      </c>
    </row>
    <row r="188" spans="1:65" s="2" customFormat="1" ht="21.75" customHeight="1">
      <c r="A188" s="31"/>
      <c r="B188" s="32"/>
      <c r="C188" s="206" t="s">
        <v>378</v>
      </c>
      <c r="D188" s="206" t="s">
        <v>199</v>
      </c>
      <c r="E188" s="207" t="s">
        <v>379</v>
      </c>
      <c r="F188" s="208" t="s">
        <v>380</v>
      </c>
      <c r="G188" s="209" t="s">
        <v>206</v>
      </c>
      <c r="H188" s="210">
        <v>18.82</v>
      </c>
      <c r="I188" s="211"/>
      <c r="J188" s="212">
        <f t="shared" ref="J188:J199" si="20">ROUND(I188*H188,1)</f>
        <v>0</v>
      </c>
      <c r="K188" s="213"/>
      <c r="L188" s="36"/>
      <c r="M188" s="214" t="s">
        <v>1</v>
      </c>
      <c r="N188" s="215" t="s">
        <v>40</v>
      </c>
      <c r="O188" s="68"/>
      <c r="P188" s="216">
        <f t="shared" ref="P188:P199" si="21">O188*H188</f>
        <v>0</v>
      </c>
      <c r="Q188" s="216">
        <v>2.2563399999999998</v>
      </c>
      <c r="R188" s="216">
        <f t="shared" ref="R188:R199" si="22">Q188*H188</f>
        <v>42.464318799999994</v>
      </c>
      <c r="S188" s="216">
        <v>0</v>
      </c>
      <c r="T188" s="217">
        <f t="shared" ref="T188:T199" si="23"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8" t="s">
        <v>101</v>
      </c>
      <c r="AT188" s="218" t="s">
        <v>199</v>
      </c>
      <c r="AU188" s="218" t="s">
        <v>84</v>
      </c>
      <c r="AY188" s="14" t="s">
        <v>197</v>
      </c>
      <c r="BE188" s="219">
        <f t="shared" ref="BE188:BE199" si="24">IF(N188="základní",J188,0)</f>
        <v>0</v>
      </c>
      <c r="BF188" s="219">
        <f t="shared" ref="BF188:BF199" si="25">IF(N188="snížená",J188,0)</f>
        <v>0</v>
      </c>
      <c r="BG188" s="219">
        <f t="shared" ref="BG188:BG199" si="26">IF(N188="zákl. přenesená",J188,0)</f>
        <v>0</v>
      </c>
      <c r="BH188" s="219">
        <f t="shared" ref="BH188:BH199" si="27">IF(N188="sníž. přenesená",J188,0)</f>
        <v>0</v>
      </c>
      <c r="BI188" s="219">
        <f t="shared" ref="BI188:BI199" si="28">IF(N188="nulová",J188,0)</f>
        <v>0</v>
      </c>
      <c r="BJ188" s="14" t="s">
        <v>82</v>
      </c>
      <c r="BK188" s="219">
        <f t="shared" ref="BK188:BK199" si="29">ROUND(I188*H188,1)</f>
        <v>0</v>
      </c>
      <c r="BL188" s="14" t="s">
        <v>101</v>
      </c>
      <c r="BM188" s="218" t="s">
        <v>381</v>
      </c>
    </row>
    <row r="189" spans="1:65" s="2" customFormat="1" ht="21.75" customHeight="1">
      <c r="A189" s="31"/>
      <c r="B189" s="32"/>
      <c r="C189" s="206" t="s">
        <v>382</v>
      </c>
      <c r="D189" s="206" t="s">
        <v>199</v>
      </c>
      <c r="E189" s="207" t="s">
        <v>383</v>
      </c>
      <c r="F189" s="208" t="s">
        <v>384</v>
      </c>
      <c r="G189" s="209" t="s">
        <v>206</v>
      </c>
      <c r="H189" s="210">
        <v>716.78399999999999</v>
      </c>
      <c r="I189" s="211"/>
      <c r="J189" s="212">
        <f t="shared" si="20"/>
        <v>0</v>
      </c>
      <c r="K189" s="213"/>
      <c r="L189" s="36"/>
      <c r="M189" s="214" t="s">
        <v>1</v>
      </c>
      <c r="N189" s="215" t="s">
        <v>40</v>
      </c>
      <c r="O189" s="68"/>
      <c r="P189" s="216">
        <f t="shared" si="21"/>
        <v>0</v>
      </c>
      <c r="Q189" s="216">
        <v>2.45329</v>
      </c>
      <c r="R189" s="216">
        <f t="shared" si="22"/>
        <v>1758.4790193599999</v>
      </c>
      <c r="S189" s="216">
        <v>0</v>
      </c>
      <c r="T189" s="217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18" t="s">
        <v>101</v>
      </c>
      <c r="AT189" s="218" t="s">
        <v>199</v>
      </c>
      <c r="AU189" s="218" t="s">
        <v>84</v>
      </c>
      <c r="AY189" s="14" t="s">
        <v>197</v>
      </c>
      <c r="BE189" s="219">
        <f t="shared" si="24"/>
        <v>0</v>
      </c>
      <c r="BF189" s="219">
        <f t="shared" si="25"/>
        <v>0</v>
      </c>
      <c r="BG189" s="219">
        <f t="shared" si="26"/>
        <v>0</v>
      </c>
      <c r="BH189" s="219">
        <f t="shared" si="27"/>
        <v>0</v>
      </c>
      <c r="BI189" s="219">
        <f t="shared" si="28"/>
        <v>0</v>
      </c>
      <c r="BJ189" s="14" t="s">
        <v>82</v>
      </c>
      <c r="BK189" s="219">
        <f t="shared" si="29"/>
        <v>0</v>
      </c>
      <c r="BL189" s="14" t="s">
        <v>101</v>
      </c>
      <c r="BM189" s="218" t="s">
        <v>385</v>
      </c>
    </row>
    <row r="190" spans="1:65" s="2" customFormat="1" ht="21.75" customHeight="1">
      <c r="A190" s="31"/>
      <c r="B190" s="32"/>
      <c r="C190" s="206" t="s">
        <v>386</v>
      </c>
      <c r="D190" s="206" t="s">
        <v>199</v>
      </c>
      <c r="E190" s="207" t="s">
        <v>387</v>
      </c>
      <c r="F190" s="208" t="s">
        <v>388</v>
      </c>
      <c r="G190" s="209" t="s">
        <v>206</v>
      </c>
      <c r="H190" s="210">
        <v>612.55899999999997</v>
      </c>
      <c r="I190" s="211"/>
      <c r="J190" s="212">
        <f t="shared" si="20"/>
        <v>0</v>
      </c>
      <c r="K190" s="213"/>
      <c r="L190" s="36"/>
      <c r="M190" s="214" t="s">
        <v>1</v>
      </c>
      <c r="N190" s="215" t="s">
        <v>40</v>
      </c>
      <c r="O190" s="68"/>
      <c r="P190" s="216">
        <f t="shared" si="21"/>
        <v>0</v>
      </c>
      <c r="Q190" s="216">
        <v>0</v>
      </c>
      <c r="R190" s="216">
        <f t="shared" si="22"/>
        <v>0</v>
      </c>
      <c r="S190" s="216">
        <v>0</v>
      </c>
      <c r="T190" s="217">
        <f t="shared" si="2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8" t="s">
        <v>101</v>
      </c>
      <c r="AT190" s="218" t="s">
        <v>199</v>
      </c>
      <c r="AU190" s="218" t="s">
        <v>84</v>
      </c>
      <c r="AY190" s="14" t="s">
        <v>197</v>
      </c>
      <c r="BE190" s="219">
        <f t="shared" si="24"/>
        <v>0</v>
      </c>
      <c r="BF190" s="219">
        <f t="shared" si="25"/>
        <v>0</v>
      </c>
      <c r="BG190" s="219">
        <f t="shared" si="26"/>
        <v>0</v>
      </c>
      <c r="BH190" s="219">
        <f t="shared" si="27"/>
        <v>0</v>
      </c>
      <c r="BI190" s="219">
        <f t="shared" si="28"/>
        <v>0</v>
      </c>
      <c r="BJ190" s="14" t="s">
        <v>82</v>
      </c>
      <c r="BK190" s="219">
        <f t="shared" si="29"/>
        <v>0</v>
      </c>
      <c r="BL190" s="14" t="s">
        <v>101</v>
      </c>
      <c r="BM190" s="218" t="s">
        <v>389</v>
      </c>
    </row>
    <row r="191" spans="1:65" s="2" customFormat="1" ht="21.75" customHeight="1">
      <c r="A191" s="31"/>
      <c r="B191" s="32"/>
      <c r="C191" s="206" t="s">
        <v>390</v>
      </c>
      <c r="D191" s="206" t="s">
        <v>199</v>
      </c>
      <c r="E191" s="207" t="s">
        <v>391</v>
      </c>
      <c r="F191" s="208" t="s">
        <v>392</v>
      </c>
      <c r="G191" s="209" t="s">
        <v>206</v>
      </c>
      <c r="H191" s="210">
        <v>104.22499999999999</v>
      </c>
      <c r="I191" s="211"/>
      <c r="J191" s="212">
        <f t="shared" si="20"/>
        <v>0</v>
      </c>
      <c r="K191" s="213"/>
      <c r="L191" s="36"/>
      <c r="M191" s="214" t="s">
        <v>1</v>
      </c>
      <c r="N191" s="215" t="s">
        <v>40</v>
      </c>
      <c r="O191" s="68"/>
      <c r="P191" s="216">
        <f t="shared" si="21"/>
        <v>0</v>
      </c>
      <c r="Q191" s="216">
        <v>0.01</v>
      </c>
      <c r="R191" s="216">
        <f t="shared" si="22"/>
        <v>1.0422499999999999</v>
      </c>
      <c r="S191" s="216">
        <v>0</v>
      </c>
      <c r="T191" s="217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18" t="s">
        <v>101</v>
      </c>
      <c r="AT191" s="218" t="s">
        <v>199</v>
      </c>
      <c r="AU191" s="218" t="s">
        <v>84</v>
      </c>
      <c r="AY191" s="14" t="s">
        <v>197</v>
      </c>
      <c r="BE191" s="219">
        <f t="shared" si="24"/>
        <v>0</v>
      </c>
      <c r="BF191" s="219">
        <f t="shared" si="25"/>
        <v>0</v>
      </c>
      <c r="BG191" s="219">
        <f t="shared" si="26"/>
        <v>0</v>
      </c>
      <c r="BH191" s="219">
        <f t="shared" si="27"/>
        <v>0</v>
      </c>
      <c r="BI191" s="219">
        <f t="shared" si="28"/>
        <v>0</v>
      </c>
      <c r="BJ191" s="14" t="s">
        <v>82</v>
      </c>
      <c r="BK191" s="219">
        <f t="shared" si="29"/>
        <v>0</v>
      </c>
      <c r="BL191" s="14" t="s">
        <v>101</v>
      </c>
      <c r="BM191" s="218" t="s">
        <v>393</v>
      </c>
    </row>
    <row r="192" spans="1:65" s="2" customFormat="1" ht="16.5" customHeight="1">
      <c r="A192" s="31"/>
      <c r="B192" s="32"/>
      <c r="C192" s="206" t="s">
        <v>394</v>
      </c>
      <c r="D192" s="206" t="s">
        <v>199</v>
      </c>
      <c r="E192" s="207" t="s">
        <v>395</v>
      </c>
      <c r="F192" s="208" t="s">
        <v>396</v>
      </c>
      <c r="G192" s="209" t="s">
        <v>206</v>
      </c>
      <c r="H192" s="210">
        <v>716.78399999999999</v>
      </c>
      <c r="I192" s="211"/>
      <c r="J192" s="212">
        <f t="shared" si="20"/>
        <v>0</v>
      </c>
      <c r="K192" s="213"/>
      <c r="L192" s="36"/>
      <c r="M192" s="214" t="s">
        <v>1</v>
      </c>
      <c r="N192" s="215" t="s">
        <v>40</v>
      </c>
      <c r="O192" s="68"/>
      <c r="P192" s="216">
        <f t="shared" si="21"/>
        <v>0</v>
      </c>
      <c r="Q192" s="216">
        <v>0</v>
      </c>
      <c r="R192" s="216">
        <f t="shared" si="22"/>
        <v>0</v>
      </c>
      <c r="S192" s="216">
        <v>0</v>
      </c>
      <c r="T192" s="217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18" t="s">
        <v>101</v>
      </c>
      <c r="AT192" s="218" t="s">
        <v>199</v>
      </c>
      <c r="AU192" s="218" t="s">
        <v>84</v>
      </c>
      <c r="AY192" s="14" t="s">
        <v>197</v>
      </c>
      <c r="BE192" s="219">
        <f t="shared" si="24"/>
        <v>0</v>
      </c>
      <c r="BF192" s="219">
        <f t="shared" si="25"/>
        <v>0</v>
      </c>
      <c r="BG192" s="219">
        <f t="shared" si="26"/>
        <v>0</v>
      </c>
      <c r="BH192" s="219">
        <f t="shared" si="27"/>
        <v>0</v>
      </c>
      <c r="BI192" s="219">
        <f t="shared" si="28"/>
        <v>0</v>
      </c>
      <c r="BJ192" s="14" t="s">
        <v>82</v>
      </c>
      <c r="BK192" s="219">
        <f t="shared" si="29"/>
        <v>0</v>
      </c>
      <c r="BL192" s="14" t="s">
        <v>101</v>
      </c>
      <c r="BM192" s="218" t="s">
        <v>397</v>
      </c>
    </row>
    <row r="193" spans="1:65" s="2" customFormat="1" ht="16.5" customHeight="1">
      <c r="A193" s="31"/>
      <c r="B193" s="32"/>
      <c r="C193" s="206" t="s">
        <v>398</v>
      </c>
      <c r="D193" s="206" t="s">
        <v>199</v>
      </c>
      <c r="E193" s="207" t="s">
        <v>399</v>
      </c>
      <c r="F193" s="208" t="s">
        <v>400</v>
      </c>
      <c r="G193" s="209" t="s">
        <v>249</v>
      </c>
      <c r="H193" s="210">
        <v>241</v>
      </c>
      <c r="I193" s="211"/>
      <c r="J193" s="212">
        <f t="shared" si="20"/>
        <v>0</v>
      </c>
      <c r="K193" s="213"/>
      <c r="L193" s="36"/>
      <c r="M193" s="214" t="s">
        <v>1</v>
      </c>
      <c r="N193" s="215" t="s">
        <v>40</v>
      </c>
      <c r="O193" s="68"/>
      <c r="P193" s="216">
        <f t="shared" si="21"/>
        <v>0</v>
      </c>
      <c r="Q193" s="216">
        <v>0</v>
      </c>
      <c r="R193" s="216">
        <f t="shared" si="22"/>
        <v>0</v>
      </c>
      <c r="S193" s="216">
        <v>0</v>
      </c>
      <c r="T193" s="217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8" t="s">
        <v>101</v>
      </c>
      <c r="AT193" s="218" t="s">
        <v>199</v>
      </c>
      <c r="AU193" s="218" t="s">
        <v>84</v>
      </c>
      <c r="AY193" s="14" t="s">
        <v>197</v>
      </c>
      <c r="BE193" s="219">
        <f t="shared" si="24"/>
        <v>0</v>
      </c>
      <c r="BF193" s="219">
        <f t="shared" si="25"/>
        <v>0</v>
      </c>
      <c r="BG193" s="219">
        <f t="shared" si="26"/>
        <v>0</v>
      </c>
      <c r="BH193" s="219">
        <f t="shared" si="27"/>
        <v>0</v>
      </c>
      <c r="BI193" s="219">
        <f t="shared" si="28"/>
        <v>0</v>
      </c>
      <c r="BJ193" s="14" t="s">
        <v>82</v>
      </c>
      <c r="BK193" s="219">
        <f t="shared" si="29"/>
        <v>0</v>
      </c>
      <c r="BL193" s="14" t="s">
        <v>101</v>
      </c>
      <c r="BM193" s="218" t="s">
        <v>401</v>
      </c>
    </row>
    <row r="194" spans="1:65" s="2" customFormat="1" ht="16.5" customHeight="1">
      <c r="A194" s="31"/>
      <c r="B194" s="32"/>
      <c r="C194" s="206" t="s">
        <v>402</v>
      </c>
      <c r="D194" s="206" t="s">
        <v>199</v>
      </c>
      <c r="E194" s="207" t="s">
        <v>403</v>
      </c>
      <c r="F194" s="208" t="s">
        <v>404</v>
      </c>
      <c r="G194" s="209" t="s">
        <v>249</v>
      </c>
      <c r="H194" s="210">
        <v>606.4</v>
      </c>
      <c r="I194" s="211"/>
      <c r="J194" s="212">
        <f t="shared" si="20"/>
        <v>0</v>
      </c>
      <c r="K194" s="213"/>
      <c r="L194" s="36"/>
      <c r="M194" s="214" t="s">
        <v>1</v>
      </c>
      <c r="N194" s="215" t="s">
        <v>40</v>
      </c>
      <c r="O194" s="68"/>
      <c r="P194" s="216">
        <f t="shared" si="21"/>
        <v>0</v>
      </c>
      <c r="Q194" s="216">
        <v>0</v>
      </c>
      <c r="R194" s="216">
        <f t="shared" si="22"/>
        <v>0</v>
      </c>
      <c r="S194" s="216">
        <v>0</v>
      </c>
      <c r="T194" s="217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18" t="s">
        <v>101</v>
      </c>
      <c r="AT194" s="218" t="s">
        <v>199</v>
      </c>
      <c r="AU194" s="218" t="s">
        <v>84</v>
      </c>
      <c r="AY194" s="14" t="s">
        <v>197</v>
      </c>
      <c r="BE194" s="219">
        <f t="shared" si="24"/>
        <v>0</v>
      </c>
      <c r="BF194" s="219">
        <f t="shared" si="25"/>
        <v>0</v>
      </c>
      <c r="BG194" s="219">
        <f t="shared" si="26"/>
        <v>0</v>
      </c>
      <c r="BH194" s="219">
        <f t="shared" si="27"/>
        <v>0</v>
      </c>
      <c r="BI194" s="219">
        <f t="shared" si="28"/>
        <v>0</v>
      </c>
      <c r="BJ194" s="14" t="s">
        <v>82</v>
      </c>
      <c r="BK194" s="219">
        <f t="shared" si="29"/>
        <v>0</v>
      </c>
      <c r="BL194" s="14" t="s">
        <v>101</v>
      </c>
      <c r="BM194" s="218" t="s">
        <v>405</v>
      </c>
    </row>
    <row r="195" spans="1:65" s="2" customFormat="1" ht="16.5" customHeight="1">
      <c r="A195" s="31"/>
      <c r="B195" s="32"/>
      <c r="C195" s="206" t="s">
        <v>406</v>
      </c>
      <c r="D195" s="206" t="s">
        <v>199</v>
      </c>
      <c r="E195" s="207" t="s">
        <v>407</v>
      </c>
      <c r="F195" s="208" t="s">
        <v>408</v>
      </c>
      <c r="G195" s="209" t="s">
        <v>266</v>
      </c>
      <c r="H195" s="210">
        <v>28.673999999999999</v>
      </c>
      <c r="I195" s="211"/>
      <c r="J195" s="212">
        <f t="shared" si="20"/>
        <v>0</v>
      </c>
      <c r="K195" s="213"/>
      <c r="L195" s="36"/>
      <c r="M195" s="214" t="s">
        <v>1</v>
      </c>
      <c r="N195" s="215" t="s">
        <v>40</v>
      </c>
      <c r="O195" s="68"/>
      <c r="P195" s="216">
        <f t="shared" si="21"/>
        <v>0</v>
      </c>
      <c r="Q195" s="216">
        <v>1.0530600000000001</v>
      </c>
      <c r="R195" s="216">
        <f t="shared" si="22"/>
        <v>30.195442440000001</v>
      </c>
      <c r="S195" s="216">
        <v>0</v>
      </c>
      <c r="T195" s="217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8" t="s">
        <v>101</v>
      </c>
      <c r="AT195" s="218" t="s">
        <v>199</v>
      </c>
      <c r="AU195" s="218" t="s">
        <v>84</v>
      </c>
      <c r="AY195" s="14" t="s">
        <v>197</v>
      </c>
      <c r="BE195" s="219">
        <f t="shared" si="24"/>
        <v>0</v>
      </c>
      <c r="BF195" s="219">
        <f t="shared" si="25"/>
        <v>0</v>
      </c>
      <c r="BG195" s="219">
        <f t="shared" si="26"/>
        <v>0</v>
      </c>
      <c r="BH195" s="219">
        <f t="shared" si="27"/>
        <v>0</v>
      </c>
      <c r="BI195" s="219">
        <f t="shared" si="28"/>
        <v>0</v>
      </c>
      <c r="BJ195" s="14" t="s">
        <v>82</v>
      </c>
      <c r="BK195" s="219">
        <f t="shared" si="29"/>
        <v>0</v>
      </c>
      <c r="BL195" s="14" t="s">
        <v>101</v>
      </c>
      <c r="BM195" s="218" t="s">
        <v>409</v>
      </c>
    </row>
    <row r="196" spans="1:65" s="2" customFormat="1" ht="16.5" customHeight="1">
      <c r="A196" s="31"/>
      <c r="B196" s="32"/>
      <c r="C196" s="206" t="s">
        <v>410</v>
      </c>
      <c r="D196" s="206" t="s">
        <v>199</v>
      </c>
      <c r="E196" s="207" t="s">
        <v>411</v>
      </c>
      <c r="F196" s="208" t="s">
        <v>412</v>
      </c>
      <c r="G196" s="209" t="s">
        <v>340</v>
      </c>
      <c r="H196" s="210">
        <v>1183</v>
      </c>
      <c r="I196" s="211"/>
      <c r="J196" s="212">
        <f t="shared" si="20"/>
        <v>0</v>
      </c>
      <c r="K196" s="213"/>
      <c r="L196" s="36"/>
      <c r="M196" s="214" t="s">
        <v>1</v>
      </c>
      <c r="N196" s="215" t="s">
        <v>40</v>
      </c>
      <c r="O196" s="68"/>
      <c r="P196" s="216">
        <f t="shared" si="21"/>
        <v>0</v>
      </c>
      <c r="Q196" s="216">
        <v>0</v>
      </c>
      <c r="R196" s="216">
        <f t="shared" si="22"/>
        <v>0</v>
      </c>
      <c r="S196" s="216">
        <v>0</v>
      </c>
      <c r="T196" s="217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18" t="s">
        <v>101</v>
      </c>
      <c r="AT196" s="218" t="s">
        <v>199</v>
      </c>
      <c r="AU196" s="218" t="s">
        <v>84</v>
      </c>
      <c r="AY196" s="14" t="s">
        <v>197</v>
      </c>
      <c r="BE196" s="219">
        <f t="shared" si="24"/>
        <v>0</v>
      </c>
      <c r="BF196" s="219">
        <f t="shared" si="25"/>
        <v>0</v>
      </c>
      <c r="BG196" s="219">
        <f t="shared" si="26"/>
        <v>0</v>
      </c>
      <c r="BH196" s="219">
        <f t="shared" si="27"/>
        <v>0</v>
      </c>
      <c r="BI196" s="219">
        <f t="shared" si="28"/>
        <v>0</v>
      </c>
      <c r="BJ196" s="14" t="s">
        <v>82</v>
      </c>
      <c r="BK196" s="219">
        <f t="shared" si="29"/>
        <v>0</v>
      </c>
      <c r="BL196" s="14" t="s">
        <v>101</v>
      </c>
      <c r="BM196" s="218" t="s">
        <v>413</v>
      </c>
    </row>
    <row r="197" spans="1:65" s="2" customFormat="1" ht="21.75" customHeight="1">
      <c r="A197" s="31"/>
      <c r="B197" s="32"/>
      <c r="C197" s="206" t="s">
        <v>414</v>
      </c>
      <c r="D197" s="206" t="s">
        <v>199</v>
      </c>
      <c r="E197" s="207" t="s">
        <v>415</v>
      </c>
      <c r="F197" s="208" t="s">
        <v>416</v>
      </c>
      <c r="G197" s="209" t="s">
        <v>206</v>
      </c>
      <c r="H197" s="210">
        <v>172.91900000000001</v>
      </c>
      <c r="I197" s="211"/>
      <c r="J197" s="212">
        <f t="shared" si="20"/>
        <v>0</v>
      </c>
      <c r="K197" s="213"/>
      <c r="L197" s="36"/>
      <c r="M197" s="214" t="s">
        <v>1</v>
      </c>
      <c r="N197" s="215" t="s">
        <v>40</v>
      </c>
      <c r="O197" s="68"/>
      <c r="P197" s="216">
        <f t="shared" si="21"/>
        <v>0</v>
      </c>
      <c r="Q197" s="216">
        <v>1.98</v>
      </c>
      <c r="R197" s="216">
        <f t="shared" si="22"/>
        <v>342.37962000000005</v>
      </c>
      <c r="S197" s="216">
        <v>0</v>
      </c>
      <c r="T197" s="217">
        <f t="shared" si="2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18" t="s">
        <v>101</v>
      </c>
      <c r="AT197" s="218" t="s">
        <v>199</v>
      </c>
      <c r="AU197" s="218" t="s">
        <v>84</v>
      </c>
      <c r="AY197" s="14" t="s">
        <v>197</v>
      </c>
      <c r="BE197" s="219">
        <f t="shared" si="24"/>
        <v>0</v>
      </c>
      <c r="BF197" s="219">
        <f t="shared" si="25"/>
        <v>0</v>
      </c>
      <c r="BG197" s="219">
        <f t="shared" si="26"/>
        <v>0</v>
      </c>
      <c r="BH197" s="219">
        <f t="shared" si="27"/>
        <v>0</v>
      </c>
      <c r="BI197" s="219">
        <f t="shared" si="28"/>
        <v>0</v>
      </c>
      <c r="BJ197" s="14" t="s">
        <v>82</v>
      </c>
      <c r="BK197" s="219">
        <f t="shared" si="29"/>
        <v>0</v>
      </c>
      <c r="BL197" s="14" t="s">
        <v>101</v>
      </c>
      <c r="BM197" s="218" t="s">
        <v>417</v>
      </c>
    </row>
    <row r="198" spans="1:65" s="2" customFormat="1" ht="21.75" customHeight="1">
      <c r="A198" s="31"/>
      <c r="B198" s="32"/>
      <c r="C198" s="206" t="s">
        <v>418</v>
      </c>
      <c r="D198" s="206" t="s">
        <v>199</v>
      </c>
      <c r="E198" s="207" t="s">
        <v>419</v>
      </c>
      <c r="F198" s="208" t="s">
        <v>420</v>
      </c>
      <c r="G198" s="209" t="s">
        <v>206</v>
      </c>
      <c r="H198" s="210">
        <v>864.59400000000005</v>
      </c>
      <c r="I198" s="211"/>
      <c r="J198" s="212">
        <f t="shared" si="20"/>
        <v>0</v>
      </c>
      <c r="K198" s="213"/>
      <c r="L198" s="36"/>
      <c r="M198" s="214" t="s">
        <v>1</v>
      </c>
      <c r="N198" s="215" t="s">
        <v>40</v>
      </c>
      <c r="O198" s="68"/>
      <c r="P198" s="216">
        <f t="shared" si="21"/>
        <v>0</v>
      </c>
      <c r="Q198" s="216">
        <v>2.16</v>
      </c>
      <c r="R198" s="216">
        <f t="shared" si="22"/>
        <v>1867.5230400000003</v>
      </c>
      <c r="S198" s="216">
        <v>0</v>
      </c>
      <c r="T198" s="217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18" t="s">
        <v>101</v>
      </c>
      <c r="AT198" s="218" t="s">
        <v>199</v>
      </c>
      <c r="AU198" s="218" t="s">
        <v>84</v>
      </c>
      <c r="AY198" s="14" t="s">
        <v>197</v>
      </c>
      <c r="BE198" s="219">
        <f t="shared" si="24"/>
        <v>0</v>
      </c>
      <c r="BF198" s="219">
        <f t="shared" si="25"/>
        <v>0</v>
      </c>
      <c r="BG198" s="219">
        <f t="shared" si="26"/>
        <v>0</v>
      </c>
      <c r="BH198" s="219">
        <f t="shared" si="27"/>
        <v>0</v>
      </c>
      <c r="BI198" s="219">
        <f t="shared" si="28"/>
        <v>0</v>
      </c>
      <c r="BJ198" s="14" t="s">
        <v>82</v>
      </c>
      <c r="BK198" s="219">
        <f t="shared" si="29"/>
        <v>0</v>
      </c>
      <c r="BL198" s="14" t="s">
        <v>101</v>
      </c>
      <c r="BM198" s="218" t="s">
        <v>421</v>
      </c>
    </row>
    <row r="199" spans="1:65" s="2" customFormat="1" ht="16.5" customHeight="1">
      <c r="A199" s="31"/>
      <c r="B199" s="32"/>
      <c r="C199" s="206" t="s">
        <v>422</v>
      </c>
      <c r="D199" s="206" t="s">
        <v>199</v>
      </c>
      <c r="E199" s="207" t="s">
        <v>423</v>
      </c>
      <c r="F199" s="208" t="s">
        <v>424</v>
      </c>
      <c r="G199" s="209" t="s">
        <v>206</v>
      </c>
      <c r="H199" s="210">
        <v>37.64</v>
      </c>
      <c r="I199" s="211"/>
      <c r="J199" s="212">
        <f t="shared" si="20"/>
        <v>0</v>
      </c>
      <c r="K199" s="213"/>
      <c r="L199" s="36"/>
      <c r="M199" s="214" t="s">
        <v>1</v>
      </c>
      <c r="N199" s="215" t="s">
        <v>40</v>
      </c>
      <c r="O199" s="68"/>
      <c r="P199" s="216">
        <f t="shared" si="21"/>
        <v>0</v>
      </c>
      <c r="Q199" s="216">
        <v>2.16</v>
      </c>
      <c r="R199" s="216">
        <f t="shared" si="22"/>
        <v>81.302400000000006</v>
      </c>
      <c r="S199" s="216">
        <v>0</v>
      </c>
      <c r="T199" s="217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18" t="s">
        <v>101</v>
      </c>
      <c r="AT199" s="218" t="s">
        <v>199</v>
      </c>
      <c r="AU199" s="218" t="s">
        <v>84</v>
      </c>
      <c r="AY199" s="14" t="s">
        <v>197</v>
      </c>
      <c r="BE199" s="219">
        <f t="shared" si="24"/>
        <v>0</v>
      </c>
      <c r="BF199" s="219">
        <f t="shared" si="25"/>
        <v>0</v>
      </c>
      <c r="BG199" s="219">
        <f t="shared" si="26"/>
        <v>0</v>
      </c>
      <c r="BH199" s="219">
        <f t="shared" si="27"/>
        <v>0</v>
      </c>
      <c r="BI199" s="219">
        <f t="shared" si="28"/>
        <v>0</v>
      </c>
      <c r="BJ199" s="14" t="s">
        <v>82</v>
      </c>
      <c r="BK199" s="219">
        <f t="shared" si="29"/>
        <v>0</v>
      </c>
      <c r="BL199" s="14" t="s">
        <v>101</v>
      </c>
      <c r="BM199" s="218" t="s">
        <v>425</v>
      </c>
    </row>
    <row r="200" spans="1:65" s="12" customFormat="1" ht="22.9" customHeight="1">
      <c r="B200" s="190"/>
      <c r="C200" s="191"/>
      <c r="D200" s="192" t="s">
        <v>74</v>
      </c>
      <c r="E200" s="204" t="s">
        <v>226</v>
      </c>
      <c r="F200" s="204" t="s">
        <v>426</v>
      </c>
      <c r="G200" s="191"/>
      <c r="H200" s="191"/>
      <c r="I200" s="194"/>
      <c r="J200" s="205">
        <f>BK200</f>
        <v>0</v>
      </c>
      <c r="K200" s="191"/>
      <c r="L200" s="196"/>
      <c r="M200" s="197"/>
      <c r="N200" s="198"/>
      <c r="O200" s="198"/>
      <c r="P200" s="199">
        <f>P201</f>
        <v>0</v>
      </c>
      <c r="Q200" s="198"/>
      <c r="R200" s="199">
        <f>R201</f>
        <v>6.7726487999999998</v>
      </c>
      <c r="S200" s="198"/>
      <c r="T200" s="200">
        <f>T201</f>
        <v>0</v>
      </c>
      <c r="AR200" s="201" t="s">
        <v>82</v>
      </c>
      <c r="AT200" s="202" t="s">
        <v>74</v>
      </c>
      <c r="AU200" s="202" t="s">
        <v>82</v>
      </c>
      <c r="AY200" s="201" t="s">
        <v>197</v>
      </c>
      <c r="BK200" s="203">
        <f>BK201</f>
        <v>0</v>
      </c>
    </row>
    <row r="201" spans="1:65" s="2" customFormat="1" ht="21.75" customHeight="1">
      <c r="A201" s="31"/>
      <c r="B201" s="32"/>
      <c r="C201" s="206" t="s">
        <v>427</v>
      </c>
      <c r="D201" s="206" t="s">
        <v>199</v>
      </c>
      <c r="E201" s="207" t="s">
        <v>428</v>
      </c>
      <c r="F201" s="208" t="s">
        <v>429</v>
      </c>
      <c r="G201" s="209" t="s">
        <v>206</v>
      </c>
      <c r="H201" s="210">
        <v>4.5599999999999996</v>
      </c>
      <c r="I201" s="211"/>
      <c r="J201" s="212">
        <f>ROUND(I201*H201,1)</f>
        <v>0</v>
      </c>
      <c r="K201" s="213"/>
      <c r="L201" s="36"/>
      <c r="M201" s="214" t="s">
        <v>1</v>
      </c>
      <c r="N201" s="215" t="s">
        <v>40</v>
      </c>
      <c r="O201" s="68"/>
      <c r="P201" s="216">
        <f>O201*H201</f>
        <v>0</v>
      </c>
      <c r="Q201" s="216">
        <v>1.4852300000000001</v>
      </c>
      <c r="R201" s="216">
        <f>Q201*H201</f>
        <v>6.7726487999999998</v>
      </c>
      <c r="S201" s="216">
        <v>0</v>
      </c>
      <c r="T201" s="217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18" t="s">
        <v>101</v>
      </c>
      <c r="AT201" s="218" t="s">
        <v>199</v>
      </c>
      <c r="AU201" s="218" t="s">
        <v>84</v>
      </c>
      <c r="AY201" s="14" t="s">
        <v>197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4" t="s">
        <v>82</v>
      </c>
      <c r="BK201" s="219">
        <f>ROUND(I201*H201,1)</f>
        <v>0</v>
      </c>
      <c r="BL201" s="14" t="s">
        <v>101</v>
      </c>
      <c r="BM201" s="218" t="s">
        <v>430</v>
      </c>
    </row>
    <row r="202" spans="1:65" s="12" customFormat="1" ht="22.9" customHeight="1">
      <c r="B202" s="190"/>
      <c r="C202" s="191"/>
      <c r="D202" s="192" t="s">
        <v>74</v>
      </c>
      <c r="E202" s="204" t="s">
        <v>230</v>
      </c>
      <c r="F202" s="204" t="s">
        <v>431</v>
      </c>
      <c r="G202" s="191"/>
      <c r="H202" s="191"/>
      <c r="I202" s="194"/>
      <c r="J202" s="205">
        <f>BK202</f>
        <v>0</v>
      </c>
      <c r="K202" s="191"/>
      <c r="L202" s="196"/>
      <c r="M202" s="197"/>
      <c r="N202" s="198"/>
      <c r="O202" s="198"/>
      <c r="P202" s="199">
        <f>SUM(P203:P204)</f>
        <v>0</v>
      </c>
      <c r="Q202" s="198"/>
      <c r="R202" s="199">
        <f>SUM(R203:R204)</f>
        <v>7.2828000000000004E-2</v>
      </c>
      <c r="S202" s="198"/>
      <c r="T202" s="200">
        <f>SUM(T203:T204)</f>
        <v>0</v>
      </c>
      <c r="AR202" s="201" t="s">
        <v>82</v>
      </c>
      <c r="AT202" s="202" t="s">
        <v>74</v>
      </c>
      <c r="AU202" s="202" t="s">
        <v>82</v>
      </c>
      <c r="AY202" s="201" t="s">
        <v>197</v>
      </c>
      <c r="BK202" s="203">
        <f>SUM(BK203:BK204)</f>
        <v>0</v>
      </c>
    </row>
    <row r="203" spans="1:65" s="2" customFormat="1" ht="21.75" customHeight="1">
      <c r="A203" s="31"/>
      <c r="B203" s="32"/>
      <c r="C203" s="206" t="s">
        <v>432</v>
      </c>
      <c r="D203" s="206" t="s">
        <v>199</v>
      </c>
      <c r="E203" s="207" t="s">
        <v>433</v>
      </c>
      <c r="F203" s="208" t="s">
        <v>434</v>
      </c>
      <c r="G203" s="209" t="s">
        <v>340</v>
      </c>
      <c r="H203" s="210">
        <v>173.4</v>
      </c>
      <c r="I203" s="211"/>
      <c r="J203" s="212">
        <f>ROUND(I203*H203,1)</f>
        <v>0</v>
      </c>
      <c r="K203" s="213"/>
      <c r="L203" s="36"/>
      <c r="M203" s="214" t="s">
        <v>1</v>
      </c>
      <c r="N203" s="215" t="s">
        <v>40</v>
      </c>
      <c r="O203" s="68"/>
      <c r="P203" s="216">
        <f>O203*H203</f>
        <v>0</v>
      </c>
      <c r="Q203" s="216">
        <v>4.2000000000000002E-4</v>
      </c>
      <c r="R203" s="216">
        <f>Q203*H203</f>
        <v>7.2828000000000004E-2</v>
      </c>
      <c r="S203" s="216">
        <v>0</v>
      </c>
      <c r="T203" s="217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18" t="s">
        <v>101</v>
      </c>
      <c r="AT203" s="218" t="s">
        <v>199</v>
      </c>
      <c r="AU203" s="218" t="s">
        <v>84</v>
      </c>
      <c r="AY203" s="14" t="s">
        <v>197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4" t="s">
        <v>82</v>
      </c>
      <c r="BK203" s="219">
        <f>ROUND(I203*H203,1)</f>
        <v>0</v>
      </c>
      <c r="BL203" s="14" t="s">
        <v>101</v>
      </c>
      <c r="BM203" s="218" t="s">
        <v>435</v>
      </c>
    </row>
    <row r="204" spans="1:65" s="2" customFormat="1" ht="21.75" customHeight="1">
      <c r="A204" s="31"/>
      <c r="B204" s="32"/>
      <c r="C204" s="206" t="s">
        <v>436</v>
      </c>
      <c r="D204" s="206" t="s">
        <v>199</v>
      </c>
      <c r="E204" s="207" t="s">
        <v>437</v>
      </c>
      <c r="F204" s="208" t="s">
        <v>438</v>
      </c>
      <c r="G204" s="209" t="s">
        <v>249</v>
      </c>
      <c r="H204" s="210">
        <v>176.64</v>
      </c>
      <c r="I204" s="211"/>
      <c r="J204" s="212">
        <f>ROUND(I204*H204,1)</f>
        <v>0</v>
      </c>
      <c r="K204" s="213"/>
      <c r="L204" s="36"/>
      <c r="M204" s="214" t="s">
        <v>1</v>
      </c>
      <c r="N204" s="215" t="s">
        <v>40</v>
      </c>
      <c r="O204" s="68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18" t="s">
        <v>101</v>
      </c>
      <c r="AT204" s="218" t="s">
        <v>199</v>
      </c>
      <c r="AU204" s="218" t="s">
        <v>84</v>
      </c>
      <c r="AY204" s="14" t="s">
        <v>197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4" t="s">
        <v>82</v>
      </c>
      <c r="BK204" s="219">
        <f>ROUND(I204*H204,1)</f>
        <v>0</v>
      </c>
      <c r="BL204" s="14" t="s">
        <v>101</v>
      </c>
      <c r="BM204" s="218" t="s">
        <v>439</v>
      </c>
    </row>
    <row r="205" spans="1:65" s="12" customFormat="1" ht="22.9" customHeight="1">
      <c r="B205" s="190"/>
      <c r="C205" s="191"/>
      <c r="D205" s="192" t="s">
        <v>74</v>
      </c>
      <c r="E205" s="204" t="s">
        <v>440</v>
      </c>
      <c r="F205" s="204" t="s">
        <v>441</v>
      </c>
      <c r="G205" s="191"/>
      <c r="H205" s="191"/>
      <c r="I205" s="194"/>
      <c r="J205" s="205">
        <f>BK205</f>
        <v>0</v>
      </c>
      <c r="K205" s="191"/>
      <c r="L205" s="196"/>
      <c r="M205" s="197"/>
      <c r="N205" s="198"/>
      <c r="O205" s="198"/>
      <c r="P205" s="199">
        <f>SUM(P206:P207)</f>
        <v>0</v>
      </c>
      <c r="Q205" s="198"/>
      <c r="R205" s="199">
        <f>SUM(R206:R207)</f>
        <v>45.821179999999998</v>
      </c>
      <c r="S205" s="198"/>
      <c r="T205" s="200">
        <f>SUM(T206:T207)</f>
        <v>0</v>
      </c>
      <c r="AR205" s="201" t="s">
        <v>82</v>
      </c>
      <c r="AT205" s="202" t="s">
        <v>74</v>
      </c>
      <c r="AU205" s="202" t="s">
        <v>82</v>
      </c>
      <c r="AY205" s="201" t="s">
        <v>197</v>
      </c>
      <c r="BK205" s="203">
        <f>SUM(BK206:BK207)</f>
        <v>0</v>
      </c>
    </row>
    <row r="206" spans="1:65" s="2" customFormat="1" ht="21.75" customHeight="1">
      <c r="A206" s="31"/>
      <c r="B206" s="32"/>
      <c r="C206" s="206" t="s">
        <v>442</v>
      </c>
      <c r="D206" s="206" t="s">
        <v>199</v>
      </c>
      <c r="E206" s="207" t="s">
        <v>443</v>
      </c>
      <c r="F206" s="208" t="s">
        <v>444</v>
      </c>
      <c r="G206" s="209" t="s">
        <v>359</v>
      </c>
      <c r="H206" s="210">
        <v>262</v>
      </c>
      <c r="I206" s="211"/>
      <c r="J206" s="212">
        <f>ROUND(I206*H206,1)</f>
        <v>0</v>
      </c>
      <c r="K206" s="213"/>
      <c r="L206" s="36"/>
      <c r="M206" s="214" t="s">
        <v>1</v>
      </c>
      <c r="N206" s="215" t="s">
        <v>40</v>
      </c>
      <c r="O206" s="68"/>
      <c r="P206" s="216">
        <f>O206*H206</f>
        <v>0</v>
      </c>
      <c r="Q206" s="216">
        <v>0.17488999999999999</v>
      </c>
      <c r="R206" s="216">
        <f>Q206*H206</f>
        <v>45.821179999999998</v>
      </c>
      <c r="S206" s="216">
        <v>0</v>
      </c>
      <c r="T206" s="217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18" t="s">
        <v>445</v>
      </c>
      <c r="AT206" s="218" t="s">
        <v>199</v>
      </c>
      <c r="AU206" s="218" t="s">
        <v>84</v>
      </c>
      <c r="AY206" s="14" t="s">
        <v>197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4" t="s">
        <v>82</v>
      </c>
      <c r="BK206" s="219">
        <f>ROUND(I206*H206,1)</f>
        <v>0</v>
      </c>
      <c r="BL206" s="14" t="s">
        <v>445</v>
      </c>
      <c r="BM206" s="218" t="s">
        <v>446</v>
      </c>
    </row>
    <row r="207" spans="1:65" s="2" customFormat="1" ht="16.5" customHeight="1">
      <c r="A207" s="31"/>
      <c r="B207" s="32"/>
      <c r="C207" s="206" t="s">
        <v>447</v>
      </c>
      <c r="D207" s="206" t="s">
        <v>199</v>
      </c>
      <c r="E207" s="207" t="s">
        <v>448</v>
      </c>
      <c r="F207" s="208" t="s">
        <v>449</v>
      </c>
      <c r="G207" s="209" t="s">
        <v>249</v>
      </c>
      <c r="H207" s="210">
        <v>3458.375</v>
      </c>
      <c r="I207" s="211"/>
      <c r="J207" s="212">
        <f>ROUND(I207*H207,1)</f>
        <v>0</v>
      </c>
      <c r="K207" s="213"/>
      <c r="L207" s="36"/>
      <c r="M207" s="214" t="s">
        <v>1</v>
      </c>
      <c r="N207" s="215" t="s">
        <v>40</v>
      </c>
      <c r="O207" s="68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18" t="s">
        <v>101</v>
      </c>
      <c r="AT207" s="218" t="s">
        <v>199</v>
      </c>
      <c r="AU207" s="218" t="s">
        <v>84</v>
      </c>
      <c r="AY207" s="14" t="s">
        <v>197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4" t="s">
        <v>82</v>
      </c>
      <c r="BK207" s="219">
        <f>ROUND(I207*H207,1)</f>
        <v>0</v>
      </c>
      <c r="BL207" s="14" t="s">
        <v>101</v>
      </c>
      <c r="BM207" s="218" t="s">
        <v>450</v>
      </c>
    </row>
    <row r="208" spans="1:65" s="12" customFormat="1" ht="22.9" customHeight="1">
      <c r="B208" s="190"/>
      <c r="C208" s="191"/>
      <c r="D208" s="192" t="s">
        <v>74</v>
      </c>
      <c r="E208" s="204" t="s">
        <v>451</v>
      </c>
      <c r="F208" s="204" t="s">
        <v>452</v>
      </c>
      <c r="G208" s="191"/>
      <c r="H208" s="191"/>
      <c r="I208" s="194"/>
      <c r="J208" s="205">
        <f>BK208</f>
        <v>0</v>
      </c>
      <c r="K208" s="191"/>
      <c r="L208" s="196"/>
      <c r="M208" s="197"/>
      <c r="N208" s="198"/>
      <c r="O208" s="198"/>
      <c r="P208" s="199">
        <f>P209</f>
        <v>0</v>
      </c>
      <c r="Q208" s="198"/>
      <c r="R208" s="199">
        <f>R209</f>
        <v>0</v>
      </c>
      <c r="S208" s="198"/>
      <c r="T208" s="200">
        <f>T209</f>
        <v>0</v>
      </c>
      <c r="AR208" s="201" t="s">
        <v>82</v>
      </c>
      <c r="AT208" s="202" t="s">
        <v>74</v>
      </c>
      <c r="AU208" s="202" t="s">
        <v>82</v>
      </c>
      <c r="AY208" s="201" t="s">
        <v>197</v>
      </c>
      <c r="BK208" s="203">
        <f>BK209</f>
        <v>0</v>
      </c>
    </row>
    <row r="209" spans="1:65" s="2" customFormat="1" ht="16.5" customHeight="1">
      <c r="A209" s="31"/>
      <c r="B209" s="32"/>
      <c r="C209" s="206" t="s">
        <v>453</v>
      </c>
      <c r="D209" s="206" t="s">
        <v>199</v>
      </c>
      <c r="E209" s="207" t="s">
        <v>454</v>
      </c>
      <c r="F209" s="208" t="s">
        <v>455</v>
      </c>
      <c r="G209" s="209" t="s">
        <v>266</v>
      </c>
      <c r="H209" s="210">
        <v>5356.03</v>
      </c>
      <c r="I209" s="211"/>
      <c r="J209" s="212">
        <f>ROUND(I209*H209,1)</f>
        <v>0</v>
      </c>
      <c r="K209" s="213"/>
      <c r="L209" s="36"/>
      <c r="M209" s="214" t="s">
        <v>1</v>
      </c>
      <c r="N209" s="215" t="s">
        <v>40</v>
      </c>
      <c r="O209" s="68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18" t="s">
        <v>101</v>
      </c>
      <c r="AT209" s="218" t="s">
        <v>199</v>
      </c>
      <c r="AU209" s="218" t="s">
        <v>84</v>
      </c>
      <c r="AY209" s="14" t="s">
        <v>197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4" t="s">
        <v>82</v>
      </c>
      <c r="BK209" s="219">
        <f>ROUND(I209*H209,1)</f>
        <v>0</v>
      </c>
      <c r="BL209" s="14" t="s">
        <v>101</v>
      </c>
      <c r="BM209" s="218" t="s">
        <v>456</v>
      </c>
    </row>
    <row r="210" spans="1:65" s="12" customFormat="1" ht="25.9" customHeight="1">
      <c r="B210" s="190"/>
      <c r="C210" s="191"/>
      <c r="D210" s="192" t="s">
        <v>74</v>
      </c>
      <c r="E210" s="193" t="s">
        <v>457</v>
      </c>
      <c r="F210" s="193" t="s">
        <v>458</v>
      </c>
      <c r="G210" s="191"/>
      <c r="H210" s="191"/>
      <c r="I210" s="194"/>
      <c r="J210" s="195">
        <f>BK210</f>
        <v>0</v>
      </c>
      <c r="K210" s="191"/>
      <c r="L210" s="196"/>
      <c r="M210" s="197"/>
      <c r="N210" s="198"/>
      <c r="O210" s="198"/>
      <c r="P210" s="199">
        <f>P211+P221+P225</f>
        <v>0</v>
      </c>
      <c r="Q210" s="198"/>
      <c r="R210" s="199">
        <f>R211+R221+R225</f>
        <v>13.3173108</v>
      </c>
      <c r="S210" s="198"/>
      <c r="T210" s="200">
        <f>T211+T221+T225</f>
        <v>0</v>
      </c>
      <c r="AR210" s="201" t="s">
        <v>84</v>
      </c>
      <c r="AT210" s="202" t="s">
        <v>74</v>
      </c>
      <c r="AU210" s="202" t="s">
        <v>75</v>
      </c>
      <c r="AY210" s="201" t="s">
        <v>197</v>
      </c>
      <c r="BK210" s="203">
        <f>BK211+BK221+BK225</f>
        <v>0</v>
      </c>
    </row>
    <row r="211" spans="1:65" s="12" customFormat="1" ht="22.9" customHeight="1">
      <c r="B211" s="190"/>
      <c r="C211" s="191"/>
      <c r="D211" s="192" t="s">
        <v>74</v>
      </c>
      <c r="E211" s="204" t="s">
        <v>459</v>
      </c>
      <c r="F211" s="204" t="s">
        <v>460</v>
      </c>
      <c r="G211" s="191"/>
      <c r="H211" s="191"/>
      <c r="I211" s="194"/>
      <c r="J211" s="205">
        <f>BK211</f>
        <v>0</v>
      </c>
      <c r="K211" s="191"/>
      <c r="L211" s="196"/>
      <c r="M211" s="197"/>
      <c r="N211" s="198"/>
      <c r="O211" s="198"/>
      <c r="P211" s="199">
        <f>SUM(P212:P220)</f>
        <v>0</v>
      </c>
      <c r="Q211" s="198"/>
      <c r="R211" s="199">
        <f>SUM(R212:R220)</f>
        <v>13.3173108</v>
      </c>
      <c r="S211" s="198"/>
      <c r="T211" s="200">
        <f>SUM(T212:T220)</f>
        <v>0</v>
      </c>
      <c r="AR211" s="201" t="s">
        <v>84</v>
      </c>
      <c r="AT211" s="202" t="s">
        <v>74</v>
      </c>
      <c r="AU211" s="202" t="s">
        <v>82</v>
      </c>
      <c r="AY211" s="201" t="s">
        <v>197</v>
      </c>
      <c r="BK211" s="203">
        <f>SUM(BK212:BK220)</f>
        <v>0</v>
      </c>
    </row>
    <row r="212" spans="1:65" s="2" customFormat="1" ht="16.5" customHeight="1">
      <c r="A212" s="31"/>
      <c r="B212" s="32"/>
      <c r="C212" s="206" t="s">
        <v>461</v>
      </c>
      <c r="D212" s="206" t="s">
        <v>199</v>
      </c>
      <c r="E212" s="207" t="s">
        <v>462</v>
      </c>
      <c r="F212" s="208" t="s">
        <v>463</v>
      </c>
      <c r="G212" s="209" t="s">
        <v>464</v>
      </c>
      <c r="H212" s="210">
        <v>266.315</v>
      </c>
      <c r="I212" s="211"/>
      <c r="J212" s="212">
        <f t="shared" ref="J212:J220" si="30">ROUND(I212*H212,1)</f>
        <v>0</v>
      </c>
      <c r="K212" s="213"/>
      <c r="L212" s="36"/>
      <c r="M212" s="214" t="s">
        <v>1</v>
      </c>
      <c r="N212" s="215" t="s">
        <v>40</v>
      </c>
      <c r="O212" s="68"/>
      <c r="P212" s="216">
        <f t="shared" ref="P212:P220" si="31">O212*H212</f>
        <v>0</v>
      </c>
      <c r="Q212" s="216">
        <v>1E-3</v>
      </c>
      <c r="R212" s="216">
        <f t="shared" ref="R212:R220" si="32">Q212*H212</f>
        <v>0.26631500000000002</v>
      </c>
      <c r="S212" s="216">
        <v>0</v>
      </c>
      <c r="T212" s="217">
        <f t="shared" ref="T212:T220" si="33"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18" t="s">
        <v>101</v>
      </c>
      <c r="AT212" s="218" t="s">
        <v>199</v>
      </c>
      <c r="AU212" s="218" t="s">
        <v>84</v>
      </c>
      <c r="AY212" s="14" t="s">
        <v>197</v>
      </c>
      <c r="BE212" s="219">
        <f t="shared" ref="BE212:BE220" si="34">IF(N212="základní",J212,0)</f>
        <v>0</v>
      </c>
      <c r="BF212" s="219">
        <f t="shared" ref="BF212:BF220" si="35">IF(N212="snížená",J212,0)</f>
        <v>0</v>
      </c>
      <c r="BG212" s="219">
        <f t="shared" ref="BG212:BG220" si="36">IF(N212="zákl. přenesená",J212,0)</f>
        <v>0</v>
      </c>
      <c r="BH212" s="219">
        <f t="shared" ref="BH212:BH220" si="37">IF(N212="sníž. přenesená",J212,0)</f>
        <v>0</v>
      </c>
      <c r="BI212" s="219">
        <f t="shared" ref="BI212:BI220" si="38">IF(N212="nulová",J212,0)</f>
        <v>0</v>
      </c>
      <c r="BJ212" s="14" t="s">
        <v>82</v>
      </c>
      <c r="BK212" s="219">
        <f t="shared" ref="BK212:BK220" si="39">ROUND(I212*H212,1)</f>
        <v>0</v>
      </c>
      <c r="BL212" s="14" t="s">
        <v>101</v>
      </c>
      <c r="BM212" s="218" t="s">
        <v>465</v>
      </c>
    </row>
    <row r="213" spans="1:65" s="2" customFormat="1" ht="16.5" customHeight="1">
      <c r="A213" s="31"/>
      <c r="B213" s="32"/>
      <c r="C213" s="206" t="s">
        <v>466</v>
      </c>
      <c r="D213" s="206" t="s">
        <v>199</v>
      </c>
      <c r="E213" s="207" t="s">
        <v>467</v>
      </c>
      <c r="F213" s="208" t="s">
        <v>468</v>
      </c>
      <c r="G213" s="209" t="s">
        <v>340</v>
      </c>
      <c r="H213" s="210">
        <v>1183</v>
      </c>
      <c r="I213" s="211"/>
      <c r="J213" s="212">
        <f t="shared" si="30"/>
        <v>0</v>
      </c>
      <c r="K213" s="213"/>
      <c r="L213" s="36"/>
      <c r="M213" s="214" t="s">
        <v>1</v>
      </c>
      <c r="N213" s="215" t="s">
        <v>40</v>
      </c>
      <c r="O213" s="68"/>
      <c r="P213" s="216">
        <f t="shared" si="31"/>
        <v>0</v>
      </c>
      <c r="Q213" s="216">
        <v>0</v>
      </c>
      <c r="R213" s="216">
        <f t="shared" si="32"/>
        <v>0</v>
      </c>
      <c r="S213" s="216">
        <v>0</v>
      </c>
      <c r="T213" s="217">
        <f t="shared" si="3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18" t="s">
        <v>101</v>
      </c>
      <c r="AT213" s="218" t="s">
        <v>199</v>
      </c>
      <c r="AU213" s="218" t="s">
        <v>84</v>
      </c>
      <c r="AY213" s="14" t="s">
        <v>197</v>
      </c>
      <c r="BE213" s="219">
        <f t="shared" si="34"/>
        <v>0</v>
      </c>
      <c r="BF213" s="219">
        <f t="shared" si="35"/>
        <v>0</v>
      </c>
      <c r="BG213" s="219">
        <f t="shared" si="36"/>
        <v>0</v>
      </c>
      <c r="BH213" s="219">
        <f t="shared" si="37"/>
        <v>0</v>
      </c>
      <c r="BI213" s="219">
        <f t="shared" si="38"/>
        <v>0</v>
      </c>
      <c r="BJ213" s="14" t="s">
        <v>82</v>
      </c>
      <c r="BK213" s="219">
        <f t="shared" si="39"/>
        <v>0</v>
      </c>
      <c r="BL213" s="14" t="s">
        <v>101</v>
      </c>
      <c r="BM213" s="218" t="s">
        <v>469</v>
      </c>
    </row>
    <row r="214" spans="1:65" s="2" customFormat="1" ht="21.75" customHeight="1">
      <c r="A214" s="31"/>
      <c r="B214" s="32"/>
      <c r="C214" s="220" t="s">
        <v>445</v>
      </c>
      <c r="D214" s="220" t="s">
        <v>313</v>
      </c>
      <c r="E214" s="221" t="s">
        <v>470</v>
      </c>
      <c r="F214" s="222" t="s">
        <v>471</v>
      </c>
      <c r="G214" s="223" t="s">
        <v>266</v>
      </c>
      <c r="H214" s="224">
        <v>4.3689999999999998</v>
      </c>
      <c r="I214" s="225"/>
      <c r="J214" s="226">
        <f t="shared" si="30"/>
        <v>0</v>
      </c>
      <c r="K214" s="227"/>
      <c r="L214" s="228"/>
      <c r="M214" s="229" t="s">
        <v>1</v>
      </c>
      <c r="N214" s="230" t="s">
        <v>40</v>
      </c>
      <c r="O214" s="68"/>
      <c r="P214" s="216">
        <f t="shared" si="31"/>
        <v>0</v>
      </c>
      <c r="Q214" s="216">
        <v>1</v>
      </c>
      <c r="R214" s="216">
        <f t="shared" si="32"/>
        <v>4.3689999999999998</v>
      </c>
      <c r="S214" s="216">
        <v>0</v>
      </c>
      <c r="T214" s="217">
        <f t="shared" si="3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18" t="s">
        <v>226</v>
      </c>
      <c r="AT214" s="218" t="s">
        <v>313</v>
      </c>
      <c r="AU214" s="218" t="s">
        <v>84</v>
      </c>
      <c r="AY214" s="14" t="s">
        <v>197</v>
      </c>
      <c r="BE214" s="219">
        <f t="shared" si="34"/>
        <v>0</v>
      </c>
      <c r="BF214" s="219">
        <f t="shared" si="35"/>
        <v>0</v>
      </c>
      <c r="BG214" s="219">
        <f t="shared" si="36"/>
        <v>0</v>
      </c>
      <c r="BH214" s="219">
        <f t="shared" si="37"/>
        <v>0</v>
      </c>
      <c r="BI214" s="219">
        <f t="shared" si="38"/>
        <v>0</v>
      </c>
      <c r="BJ214" s="14" t="s">
        <v>82</v>
      </c>
      <c r="BK214" s="219">
        <f t="shared" si="39"/>
        <v>0</v>
      </c>
      <c r="BL214" s="14" t="s">
        <v>101</v>
      </c>
      <c r="BM214" s="218" t="s">
        <v>472</v>
      </c>
    </row>
    <row r="215" spans="1:65" s="2" customFormat="1" ht="16.5" customHeight="1">
      <c r="A215" s="31"/>
      <c r="B215" s="32"/>
      <c r="C215" s="220" t="s">
        <v>473</v>
      </c>
      <c r="D215" s="220" t="s">
        <v>313</v>
      </c>
      <c r="E215" s="221" t="s">
        <v>474</v>
      </c>
      <c r="F215" s="222" t="s">
        <v>475</v>
      </c>
      <c r="G215" s="223" t="s">
        <v>266</v>
      </c>
      <c r="H215" s="224">
        <v>3.8559999999999999</v>
      </c>
      <c r="I215" s="225"/>
      <c r="J215" s="226">
        <f t="shared" si="30"/>
        <v>0</v>
      </c>
      <c r="K215" s="227"/>
      <c r="L215" s="228"/>
      <c r="M215" s="229" t="s">
        <v>1</v>
      </c>
      <c r="N215" s="230" t="s">
        <v>40</v>
      </c>
      <c r="O215" s="68"/>
      <c r="P215" s="216">
        <f t="shared" si="31"/>
        <v>0</v>
      </c>
      <c r="Q215" s="216">
        <v>1</v>
      </c>
      <c r="R215" s="216">
        <f t="shared" si="32"/>
        <v>3.8559999999999999</v>
      </c>
      <c r="S215" s="216">
        <v>0</v>
      </c>
      <c r="T215" s="217">
        <f t="shared" si="3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18" t="s">
        <v>226</v>
      </c>
      <c r="AT215" s="218" t="s">
        <v>313</v>
      </c>
      <c r="AU215" s="218" t="s">
        <v>84</v>
      </c>
      <c r="AY215" s="14" t="s">
        <v>197</v>
      </c>
      <c r="BE215" s="219">
        <f t="shared" si="34"/>
        <v>0</v>
      </c>
      <c r="BF215" s="219">
        <f t="shared" si="35"/>
        <v>0</v>
      </c>
      <c r="BG215" s="219">
        <f t="shared" si="36"/>
        <v>0</v>
      </c>
      <c r="BH215" s="219">
        <f t="shared" si="37"/>
        <v>0</v>
      </c>
      <c r="BI215" s="219">
        <f t="shared" si="38"/>
        <v>0</v>
      </c>
      <c r="BJ215" s="14" t="s">
        <v>82</v>
      </c>
      <c r="BK215" s="219">
        <f t="shared" si="39"/>
        <v>0</v>
      </c>
      <c r="BL215" s="14" t="s">
        <v>101</v>
      </c>
      <c r="BM215" s="218" t="s">
        <v>476</v>
      </c>
    </row>
    <row r="216" spans="1:65" s="2" customFormat="1" ht="21.75" customHeight="1">
      <c r="A216" s="31"/>
      <c r="B216" s="32"/>
      <c r="C216" s="206" t="s">
        <v>477</v>
      </c>
      <c r="D216" s="206" t="s">
        <v>199</v>
      </c>
      <c r="E216" s="207" t="s">
        <v>478</v>
      </c>
      <c r="F216" s="208" t="s">
        <v>479</v>
      </c>
      <c r="G216" s="209" t="s">
        <v>464</v>
      </c>
      <c r="H216" s="210">
        <v>4380.3280000000004</v>
      </c>
      <c r="I216" s="211"/>
      <c r="J216" s="212">
        <f t="shared" si="30"/>
        <v>0</v>
      </c>
      <c r="K216" s="213"/>
      <c r="L216" s="36"/>
      <c r="M216" s="214" t="s">
        <v>1</v>
      </c>
      <c r="N216" s="215" t="s">
        <v>40</v>
      </c>
      <c r="O216" s="68"/>
      <c r="P216" s="216">
        <f t="shared" si="31"/>
        <v>0</v>
      </c>
      <c r="Q216" s="216">
        <v>5.0000000000000002E-5</v>
      </c>
      <c r="R216" s="216">
        <f t="shared" si="32"/>
        <v>0.21901640000000003</v>
      </c>
      <c r="S216" s="216">
        <v>0</v>
      </c>
      <c r="T216" s="217">
        <f t="shared" si="3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18" t="s">
        <v>259</v>
      </c>
      <c r="AT216" s="218" t="s">
        <v>199</v>
      </c>
      <c r="AU216" s="218" t="s">
        <v>84</v>
      </c>
      <c r="AY216" s="14" t="s">
        <v>197</v>
      </c>
      <c r="BE216" s="219">
        <f t="shared" si="34"/>
        <v>0</v>
      </c>
      <c r="BF216" s="219">
        <f t="shared" si="35"/>
        <v>0</v>
      </c>
      <c r="BG216" s="219">
        <f t="shared" si="36"/>
        <v>0</v>
      </c>
      <c r="BH216" s="219">
        <f t="shared" si="37"/>
        <v>0</v>
      </c>
      <c r="BI216" s="219">
        <f t="shared" si="38"/>
        <v>0</v>
      </c>
      <c r="BJ216" s="14" t="s">
        <v>82</v>
      </c>
      <c r="BK216" s="219">
        <f t="shared" si="39"/>
        <v>0</v>
      </c>
      <c r="BL216" s="14" t="s">
        <v>259</v>
      </c>
      <c r="BM216" s="218" t="s">
        <v>480</v>
      </c>
    </row>
    <row r="217" spans="1:65" s="2" customFormat="1" ht="16.5" customHeight="1">
      <c r="A217" s="31"/>
      <c r="B217" s="32"/>
      <c r="C217" s="220" t="s">
        <v>481</v>
      </c>
      <c r="D217" s="220" t="s">
        <v>313</v>
      </c>
      <c r="E217" s="221" t="s">
        <v>482</v>
      </c>
      <c r="F217" s="222" t="s">
        <v>483</v>
      </c>
      <c r="G217" s="223" t="s">
        <v>266</v>
      </c>
      <c r="H217" s="224">
        <v>4.5990000000000002</v>
      </c>
      <c r="I217" s="225"/>
      <c r="J217" s="226">
        <f t="shared" si="30"/>
        <v>0</v>
      </c>
      <c r="K217" s="227"/>
      <c r="L217" s="228"/>
      <c r="M217" s="229" t="s">
        <v>1</v>
      </c>
      <c r="N217" s="230" t="s">
        <v>40</v>
      </c>
      <c r="O217" s="68"/>
      <c r="P217" s="216">
        <f t="shared" si="31"/>
        <v>0</v>
      </c>
      <c r="Q217" s="216">
        <v>1</v>
      </c>
      <c r="R217" s="216">
        <f t="shared" si="32"/>
        <v>4.5990000000000002</v>
      </c>
      <c r="S217" s="216">
        <v>0</v>
      </c>
      <c r="T217" s="217">
        <f t="shared" si="3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18" t="s">
        <v>325</v>
      </c>
      <c r="AT217" s="218" t="s">
        <v>313</v>
      </c>
      <c r="AU217" s="218" t="s">
        <v>84</v>
      </c>
      <c r="AY217" s="14" t="s">
        <v>197</v>
      </c>
      <c r="BE217" s="219">
        <f t="shared" si="34"/>
        <v>0</v>
      </c>
      <c r="BF217" s="219">
        <f t="shared" si="35"/>
        <v>0</v>
      </c>
      <c r="BG217" s="219">
        <f t="shared" si="36"/>
        <v>0</v>
      </c>
      <c r="BH217" s="219">
        <f t="shared" si="37"/>
        <v>0</v>
      </c>
      <c r="BI217" s="219">
        <f t="shared" si="38"/>
        <v>0</v>
      </c>
      <c r="BJ217" s="14" t="s">
        <v>82</v>
      </c>
      <c r="BK217" s="219">
        <f t="shared" si="39"/>
        <v>0</v>
      </c>
      <c r="BL217" s="14" t="s">
        <v>259</v>
      </c>
      <c r="BM217" s="218" t="s">
        <v>484</v>
      </c>
    </row>
    <row r="218" spans="1:65" s="2" customFormat="1" ht="16.5" customHeight="1">
      <c r="A218" s="31"/>
      <c r="B218" s="32"/>
      <c r="C218" s="206" t="s">
        <v>485</v>
      </c>
      <c r="D218" s="206" t="s">
        <v>199</v>
      </c>
      <c r="E218" s="207" t="s">
        <v>486</v>
      </c>
      <c r="F218" s="208" t="s">
        <v>487</v>
      </c>
      <c r="G218" s="209" t="s">
        <v>464</v>
      </c>
      <c r="H218" s="210">
        <v>159.58799999999999</v>
      </c>
      <c r="I218" s="211"/>
      <c r="J218" s="212">
        <f t="shared" si="30"/>
        <v>0</v>
      </c>
      <c r="K218" s="213"/>
      <c r="L218" s="36"/>
      <c r="M218" s="214" t="s">
        <v>1</v>
      </c>
      <c r="N218" s="215" t="s">
        <v>40</v>
      </c>
      <c r="O218" s="68"/>
      <c r="P218" s="216">
        <f t="shared" si="31"/>
        <v>0</v>
      </c>
      <c r="Q218" s="216">
        <v>5.0000000000000002E-5</v>
      </c>
      <c r="R218" s="216">
        <f t="shared" si="32"/>
        <v>7.9793999999999993E-3</v>
      </c>
      <c r="S218" s="216">
        <v>0</v>
      </c>
      <c r="T218" s="217">
        <f t="shared" si="3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18" t="s">
        <v>259</v>
      </c>
      <c r="AT218" s="218" t="s">
        <v>199</v>
      </c>
      <c r="AU218" s="218" t="s">
        <v>84</v>
      </c>
      <c r="AY218" s="14" t="s">
        <v>197</v>
      </c>
      <c r="BE218" s="219">
        <f t="shared" si="34"/>
        <v>0</v>
      </c>
      <c r="BF218" s="219">
        <f t="shared" si="35"/>
        <v>0</v>
      </c>
      <c r="BG218" s="219">
        <f t="shared" si="36"/>
        <v>0</v>
      </c>
      <c r="BH218" s="219">
        <f t="shared" si="37"/>
        <v>0</v>
      </c>
      <c r="BI218" s="219">
        <f t="shared" si="38"/>
        <v>0</v>
      </c>
      <c r="BJ218" s="14" t="s">
        <v>82</v>
      </c>
      <c r="BK218" s="219">
        <f t="shared" si="39"/>
        <v>0</v>
      </c>
      <c r="BL218" s="14" t="s">
        <v>259</v>
      </c>
      <c r="BM218" s="218" t="s">
        <v>488</v>
      </c>
    </row>
    <row r="219" spans="1:65" s="2" customFormat="1" ht="16.5" customHeight="1">
      <c r="A219" s="31"/>
      <c r="B219" s="32"/>
      <c r="C219" s="220" t="s">
        <v>489</v>
      </c>
      <c r="D219" s="220" t="s">
        <v>313</v>
      </c>
      <c r="E219" s="221" t="s">
        <v>490</v>
      </c>
      <c r="F219" s="222" t="s">
        <v>491</v>
      </c>
      <c r="G219" s="223" t="s">
        <v>464</v>
      </c>
      <c r="H219" s="224">
        <v>167.56700000000001</v>
      </c>
      <c r="I219" s="225"/>
      <c r="J219" s="226">
        <f t="shared" si="30"/>
        <v>0</v>
      </c>
      <c r="K219" s="227"/>
      <c r="L219" s="228"/>
      <c r="M219" s="229" t="s">
        <v>1</v>
      </c>
      <c r="N219" s="230" t="s">
        <v>40</v>
      </c>
      <c r="O219" s="68"/>
      <c r="P219" s="216">
        <f t="shared" si="31"/>
        <v>0</v>
      </c>
      <c r="Q219" s="216">
        <v>0</v>
      </c>
      <c r="R219" s="216">
        <f t="shared" si="32"/>
        <v>0</v>
      </c>
      <c r="S219" s="216">
        <v>0</v>
      </c>
      <c r="T219" s="217">
        <f t="shared" si="3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18" t="s">
        <v>325</v>
      </c>
      <c r="AT219" s="218" t="s">
        <v>313</v>
      </c>
      <c r="AU219" s="218" t="s">
        <v>84</v>
      </c>
      <c r="AY219" s="14" t="s">
        <v>197</v>
      </c>
      <c r="BE219" s="219">
        <f t="shared" si="34"/>
        <v>0</v>
      </c>
      <c r="BF219" s="219">
        <f t="shared" si="35"/>
        <v>0</v>
      </c>
      <c r="BG219" s="219">
        <f t="shared" si="36"/>
        <v>0</v>
      </c>
      <c r="BH219" s="219">
        <f t="shared" si="37"/>
        <v>0</v>
      </c>
      <c r="BI219" s="219">
        <f t="shared" si="38"/>
        <v>0</v>
      </c>
      <c r="BJ219" s="14" t="s">
        <v>82</v>
      </c>
      <c r="BK219" s="219">
        <f t="shared" si="39"/>
        <v>0</v>
      </c>
      <c r="BL219" s="14" t="s">
        <v>259</v>
      </c>
      <c r="BM219" s="218" t="s">
        <v>492</v>
      </c>
    </row>
    <row r="220" spans="1:65" s="2" customFormat="1" ht="21.75" customHeight="1">
      <c r="A220" s="31"/>
      <c r="B220" s="32"/>
      <c r="C220" s="206" t="s">
        <v>493</v>
      </c>
      <c r="D220" s="206" t="s">
        <v>199</v>
      </c>
      <c r="E220" s="207" t="s">
        <v>494</v>
      </c>
      <c r="F220" s="208" t="s">
        <v>495</v>
      </c>
      <c r="G220" s="209" t="s">
        <v>266</v>
      </c>
      <c r="H220" s="210">
        <v>13.317</v>
      </c>
      <c r="I220" s="211"/>
      <c r="J220" s="212">
        <f t="shared" si="30"/>
        <v>0</v>
      </c>
      <c r="K220" s="213"/>
      <c r="L220" s="36"/>
      <c r="M220" s="214" t="s">
        <v>1</v>
      </c>
      <c r="N220" s="215" t="s">
        <v>40</v>
      </c>
      <c r="O220" s="68"/>
      <c r="P220" s="216">
        <f t="shared" si="31"/>
        <v>0</v>
      </c>
      <c r="Q220" s="216">
        <v>0</v>
      </c>
      <c r="R220" s="216">
        <f t="shared" si="32"/>
        <v>0</v>
      </c>
      <c r="S220" s="216">
        <v>0</v>
      </c>
      <c r="T220" s="217">
        <f t="shared" si="3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18" t="s">
        <v>259</v>
      </c>
      <c r="AT220" s="218" t="s">
        <v>199</v>
      </c>
      <c r="AU220" s="218" t="s">
        <v>84</v>
      </c>
      <c r="AY220" s="14" t="s">
        <v>197</v>
      </c>
      <c r="BE220" s="219">
        <f t="shared" si="34"/>
        <v>0</v>
      </c>
      <c r="BF220" s="219">
        <f t="shared" si="35"/>
        <v>0</v>
      </c>
      <c r="BG220" s="219">
        <f t="shared" si="36"/>
        <v>0</v>
      </c>
      <c r="BH220" s="219">
        <f t="shared" si="37"/>
        <v>0</v>
      </c>
      <c r="BI220" s="219">
        <f t="shared" si="38"/>
        <v>0</v>
      </c>
      <c r="BJ220" s="14" t="s">
        <v>82</v>
      </c>
      <c r="BK220" s="219">
        <f t="shared" si="39"/>
        <v>0</v>
      </c>
      <c r="BL220" s="14" t="s">
        <v>259</v>
      </c>
      <c r="BM220" s="218" t="s">
        <v>496</v>
      </c>
    </row>
    <row r="221" spans="1:65" s="12" customFormat="1" ht="22.9" customHeight="1">
      <c r="B221" s="190"/>
      <c r="C221" s="191"/>
      <c r="D221" s="192" t="s">
        <v>74</v>
      </c>
      <c r="E221" s="204" t="s">
        <v>497</v>
      </c>
      <c r="F221" s="204" t="s">
        <v>498</v>
      </c>
      <c r="G221" s="191"/>
      <c r="H221" s="191"/>
      <c r="I221" s="194"/>
      <c r="J221" s="205">
        <f>BK221</f>
        <v>0</v>
      </c>
      <c r="K221" s="191"/>
      <c r="L221" s="196"/>
      <c r="M221" s="197"/>
      <c r="N221" s="198"/>
      <c r="O221" s="198"/>
      <c r="P221" s="199">
        <f>SUM(P222:P224)</f>
        <v>0</v>
      </c>
      <c r="Q221" s="198"/>
      <c r="R221" s="199">
        <f>SUM(R222:R224)</f>
        <v>0</v>
      </c>
      <c r="S221" s="198"/>
      <c r="T221" s="200">
        <f>SUM(T222:T224)</f>
        <v>0</v>
      </c>
      <c r="AR221" s="201" t="s">
        <v>84</v>
      </c>
      <c r="AT221" s="202" t="s">
        <v>74</v>
      </c>
      <c r="AU221" s="202" t="s">
        <v>82</v>
      </c>
      <c r="AY221" s="201" t="s">
        <v>197</v>
      </c>
      <c r="BK221" s="203">
        <f>SUM(BK222:BK224)</f>
        <v>0</v>
      </c>
    </row>
    <row r="222" spans="1:65" s="2" customFormat="1" ht="21.75" customHeight="1">
      <c r="A222" s="31"/>
      <c r="B222" s="32"/>
      <c r="C222" s="206" t="s">
        <v>499</v>
      </c>
      <c r="D222" s="206" t="s">
        <v>199</v>
      </c>
      <c r="E222" s="207" t="s">
        <v>500</v>
      </c>
      <c r="F222" s="208" t="s">
        <v>501</v>
      </c>
      <c r="G222" s="209" t="s">
        <v>340</v>
      </c>
      <c r="H222" s="210">
        <v>179.3</v>
      </c>
      <c r="I222" s="211"/>
      <c r="J222" s="212">
        <f>ROUND(I222*H222,1)</f>
        <v>0</v>
      </c>
      <c r="K222" s="213"/>
      <c r="L222" s="36"/>
      <c r="M222" s="214" t="s">
        <v>1</v>
      </c>
      <c r="N222" s="215" t="s">
        <v>40</v>
      </c>
      <c r="O222" s="68"/>
      <c r="P222" s="216">
        <f>O222*H222</f>
        <v>0</v>
      </c>
      <c r="Q222" s="216">
        <v>0</v>
      </c>
      <c r="R222" s="216">
        <f>Q222*H222</f>
        <v>0</v>
      </c>
      <c r="S222" s="216">
        <v>0</v>
      </c>
      <c r="T222" s="217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18" t="s">
        <v>259</v>
      </c>
      <c r="AT222" s="218" t="s">
        <v>199</v>
      </c>
      <c r="AU222" s="218" t="s">
        <v>84</v>
      </c>
      <c r="AY222" s="14" t="s">
        <v>197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4" t="s">
        <v>82</v>
      </c>
      <c r="BK222" s="219">
        <f>ROUND(I222*H222,1)</f>
        <v>0</v>
      </c>
      <c r="BL222" s="14" t="s">
        <v>259</v>
      </c>
      <c r="BM222" s="218" t="s">
        <v>502</v>
      </c>
    </row>
    <row r="223" spans="1:65" s="2" customFormat="1" ht="21.75" customHeight="1">
      <c r="A223" s="31"/>
      <c r="B223" s="32"/>
      <c r="C223" s="206" t="s">
        <v>503</v>
      </c>
      <c r="D223" s="206" t="s">
        <v>199</v>
      </c>
      <c r="E223" s="207" t="s">
        <v>504</v>
      </c>
      <c r="F223" s="208" t="s">
        <v>505</v>
      </c>
      <c r="G223" s="209" t="s">
        <v>249</v>
      </c>
      <c r="H223" s="210">
        <v>179.3</v>
      </c>
      <c r="I223" s="211"/>
      <c r="J223" s="212">
        <f>ROUND(I223*H223,1)</f>
        <v>0</v>
      </c>
      <c r="K223" s="213"/>
      <c r="L223" s="36"/>
      <c r="M223" s="214" t="s">
        <v>1</v>
      </c>
      <c r="N223" s="215" t="s">
        <v>40</v>
      </c>
      <c r="O223" s="68"/>
      <c r="P223" s="216">
        <f>O223*H223</f>
        <v>0</v>
      </c>
      <c r="Q223" s="216">
        <v>0</v>
      </c>
      <c r="R223" s="216">
        <f>Q223*H223</f>
        <v>0</v>
      </c>
      <c r="S223" s="216">
        <v>0</v>
      </c>
      <c r="T223" s="217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18" t="s">
        <v>259</v>
      </c>
      <c r="AT223" s="218" t="s">
        <v>199</v>
      </c>
      <c r="AU223" s="218" t="s">
        <v>84</v>
      </c>
      <c r="AY223" s="14" t="s">
        <v>197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4" t="s">
        <v>82</v>
      </c>
      <c r="BK223" s="219">
        <f>ROUND(I223*H223,1)</f>
        <v>0</v>
      </c>
      <c r="BL223" s="14" t="s">
        <v>259</v>
      </c>
      <c r="BM223" s="218" t="s">
        <v>506</v>
      </c>
    </row>
    <row r="224" spans="1:65" s="2" customFormat="1" ht="33" customHeight="1">
      <c r="A224" s="31"/>
      <c r="B224" s="32"/>
      <c r="C224" s="206" t="s">
        <v>507</v>
      </c>
      <c r="D224" s="206" t="s">
        <v>199</v>
      </c>
      <c r="E224" s="207" t="s">
        <v>508</v>
      </c>
      <c r="F224" s="208" t="s">
        <v>509</v>
      </c>
      <c r="G224" s="209" t="s">
        <v>249</v>
      </c>
      <c r="H224" s="210">
        <v>179.3</v>
      </c>
      <c r="I224" s="211"/>
      <c r="J224" s="212">
        <f>ROUND(I224*H224,1)</f>
        <v>0</v>
      </c>
      <c r="K224" s="213"/>
      <c r="L224" s="36"/>
      <c r="M224" s="214" t="s">
        <v>1</v>
      </c>
      <c r="N224" s="215" t="s">
        <v>40</v>
      </c>
      <c r="O224" s="68"/>
      <c r="P224" s="216">
        <f>O224*H224</f>
        <v>0</v>
      </c>
      <c r="Q224" s="216">
        <v>0</v>
      </c>
      <c r="R224" s="216">
        <f>Q224*H224</f>
        <v>0</v>
      </c>
      <c r="S224" s="216">
        <v>0</v>
      </c>
      <c r="T224" s="217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18" t="s">
        <v>259</v>
      </c>
      <c r="AT224" s="218" t="s">
        <v>199</v>
      </c>
      <c r="AU224" s="218" t="s">
        <v>84</v>
      </c>
      <c r="AY224" s="14" t="s">
        <v>197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4" t="s">
        <v>82</v>
      </c>
      <c r="BK224" s="219">
        <f>ROUND(I224*H224,1)</f>
        <v>0</v>
      </c>
      <c r="BL224" s="14" t="s">
        <v>259</v>
      </c>
      <c r="BM224" s="218" t="s">
        <v>510</v>
      </c>
    </row>
    <row r="225" spans="1:65" s="12" customFormat="1" ht="22.9" customHeight="1">
      <c r="B225" s="190"/>
      <c r="C225" s="191"/>
      <c r="D225" s="192" t="s">
        <v>74</v>
      </c>
      <c r="E225" s="204" t="s">
        <v>511</v>
      </c>
      <c r="F225" s="204" t="s">
        <v>512</v>
      </c>
      <c r="G225" s="191"/>
      <c r="H225" s="191"/>
      <c r="I225" s="194"/>
      <c r="J225" s="205">
        <f>BK225</f>
        <v>0</v>
      </c>
      <c r="K225" s="191"/>
      <c r="L225" s="196"/>
      <c r="M225" s="197"/>
      <c r="N225" s="198"/>
      <c r="O225" s="198"/>
      <c r="P225" s="199">
        <f>P226</f>
        <v>0</v>
      </c>
      <c r="Q225" s="198"/>
      <c r="R225" s="199">
        <f>R226</f>
        <v>0</v>
      </c>
      <c r="S225" s="198"/>
      <c r="T225" s="200">
        <f>T226</f>
        <v>0</v>
      </c>
      <c r="AR225" s="201" t="s">
        <v>84</v>
      </c>
      <c r="AT225" s="202" t="s">
        <v>74</v>
      </c>
      <c r="AU225" s="202" t="s">
        <v>82</v>
      </c>
      <c r="AY225" s="201" t="s">
        <v>197</v>
      </c>
      <c r="BK225" s="203">
        <f>BK226</f>
        <v>0</v>
      </c>
    </row>
    <row r="226" spans="1:65" s="2" customFormat="1" ht="21.75" customHeight="1">
      <c r="A226" s="31"/>
      <c r="B226" s="32"/>
      <c r="C226" s="206" t="s">
        <v>513</v>
      </c>
      <c r="D226" s="206" t="s">
        <v>199</v>
      </c>
      <c r="E226" s="207" t="s">
        <v>514</v>
      </c>
      <c r="F226" s="208" t="s">
        <v>515</v>
      </c>
      <c r="G226" s="209" t="s">
        <v>249</v>
      </c>
      <c r="H226" s="210">
        <v>161.37</v>
      </c>
      <c r="I226" s="211"/>
      <c r="J226" s="212">
        <f>ROUND(I226*H226,1)</f>
        <v>0</v>
      </c>
      <c r="K226" s="213"/>
      <c r="L226" s="36"/>
      <c r="M226" s="231" t="s">
        <v>1</v>
      </c>
      <c r="N226" s="232" t="s">
        <v>40</v>
      </c>
      <c r="O226" s="233"/>
      <c r="P226" s="234">
        <f>O226*H226</f>
        <v>0</v>
      </c>
      <c r="Q226" s="234">
        <v>0</v>
      </c>
      <c r="R226" s="234">
        <f>Q226*H226</f>
        <v>0</v>
      </c>
      <c r="S226" s="234">
        <v>0</v>
      </c>
      <c r="T226" s="235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18" t="s">
        <v>259</v>
      </c>
      <c r="AT226" s="218" t="s">
        <v>199</v>
      </c>
      <c r="AU226" s="218" t="s">
        <v>84</v>
      </c>
      <c r="AY226" s="14" t="s">
        <v>197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4" t="s">
        <v>82</v>
      </c>
      <c r="BK226" s="219">
        <f>ROUND(I226*H226,1)</f>
        <v>0</v>
      </c>
      <c r="BL226" s="14" t="s">
        <v>259</v>
      </c>
      <c r="BM226" s="218" t="s">
        <v>516</v>
      </c>
    </row>
    <row r="227" spans="1:65" s="2" customFormat="1" ht="6.95" customHeight="1">
      <c r="A227" s="31"/>
      <c r="B227" s="51"/>
      <c r="C227" s="52"/>
      <c r="D227" s="52"/>
      <c r="E227" s="52"/>
      <c r="F227" s="52"/>
      <c r="G227" s="52"/>
      <c r="H227" s="52"/>
      <c r="I227" s="155"/>
      <c r="J227" s="52"/>
      <c r="K227" s="52"/>
      <c r="L227" s="36"/>
      <c r="M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</row>
  </sheetData>
  <sheetProtection algorithmName="SHA-512" hashValue="tUdJ8ftgRInvU/KKb9wZRSYI8T8ftPmeED859FSW2NWhpqHShiZ2jsAygm1+eQ+CL4eAxa6OcWCltxnnAkXvhw==" saltValue="SP295r/UR9Bb+5ZIWPcOu49qXpxaA+/CzEE3CcWJL7Qp54KC5qnsz/+BCrfizKfwL/8mlYrnnfISzrwd2pugGw==" spinCount="100000" sheet="1" objects="1" scenarios="1" formatColumns="0" formatRows="0" autoFilter="0"/>
  <autoFilter ref="C137:K226"/>
  <mergeCells count="15">
    <mergeCell ref="E124:H124"/>
    <mergeCell ref="E128:H128"/>
    <mergeCell ref="E126:H126"/>
    <mergeCell ref="E130:H13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96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1:46" s="1" customFormat="1" ht="24.95" customHeight="1">
      <c r="B4" s="17"/>
      <c r="D4" s="116" t="s">
        <v>156</v>
      </c>
      <c r="I4" s="112"/>
      <c r="L4" s="17"/>
      <c r="M4" s="117" t="s">
        <v>10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16</v>
      </c>
      <c r="I6" s="112"/>
      <c r="L6" s="17"/>
    </row>
    <row r="7" spans="1:46" s="1" customFormat="1" ht="16.5" customHeight="1">
      <c r="B7" s="17"/>
      <c r="E7" s="292" t="str">
        <f>'Rekapitulace stavby'!K6</f>
        <v>Novostavba produkční stáje s dojírnou - 1. etapa - stáj</v>
      </c>
      <c r="F7" s="293"/>
      <c r="G7" s="293"/>
      <c r="H7" s="293"/>
      <c r="I7" s="112"/>
      <c r="L7" s="17"/>
    </row>
    <row r="8" spans="1:46" ht="12.75">
      <c r="B8" s="17"/>
      <c r="D8" s="118" t="s">
        <v>157</v>
      </c>
      <c r="L8" s="17"/>
    </row>
    <row r="9" spans="1:46" s="1" customFormat="1" ht="16.5" customHeight="1">
      <c r="B9" s="17"/>
      <c r="E9" s="292" t="s">
        <v>158</v>
      </c>
      <c r="F9" s="253"/>
      <c r="G9" s="253"/>
      <c r="H9" s="253"/>
      <c r="I9" s="112"/>
      <c r="L9" s="17"/>
    </row>
    <row r="10" spans="1:46" s="1" customFormat="1" ht="12" customHeight="1">
      <c r="B10" s="17"/>
      <c r="D10" s="118" t="s">
        <v>159</v>
      </c>
      <c r="I10" s="112"/>
      <c r="L10" s="17"/>
    </row>
    <row r="11" spans="1:46" s="2" customFormat="1" ht="16.5" customHeight="1">
      <c r="A11" s="31"/>
      <c r="B11" s="36"/>
      <c r="C11" s="31"/>
      <c r="D11" s="31"/>
      <c r="E11" s="294" t="s">
        <v>160</v>
      </c>
      <c r="F11" s="295"/>
      <c r="G11" s="295"/>
      <c r="H11" s="295"/>
      <c r="I11" s="120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8" t="s">
        <v>161</v>
      </c>
      <c r="E12" s="31"/>
      <c r="F12" s="31"/>
      <c r="G12" s="31"/>
      <c r="H12" s="31"/>
      <c r="I12" s="120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6.5" customHeight="1">
      <c r="A13" s="31"/>
      <c r="B13" s="36"/>
      <c r="C13" s="31"/>
      <c r="D13" s="31"/>
      <c r="E13" s="296" t="s">
        <v>517</v>
      </c>
      <c r="F13" s="295"/>
      <c r="G13" s="295"/>
      <c r="H13" s="295"/>
      <c r="I13" s="120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>
      <c r="A14" s="31"/>
      <c r="B14" s="36"/>
      <c r="C14" s="31"/>
      <c r="D14" s="31"/>
      <c r="E14" s="31"/>
      <c r="F14" s="31"/>
      <c r="G14" s="31"/>
      <c r="H14" s="31"/>
      <c r="I14" s="120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18" t="s">
        <v>18</v>
      </c>
      <c r="E15" s="31"/>
      <c r="F15" s="106" t="s">
        <v>1</v>
      </c>
      <c r="G15" s="31"/>
      <c r="H15" s="31"/>
      <c r="I15" s="121" t="s">
        <v>19</v>
      </c>
      <c r="J15" s="106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20</v>
      </c>
      <c r="E16" s="31"/>
      <c r="F16" s="106" t="s">
        <v>21</v>
      </c>
      <c r="G16" s="31"/>
      <c r="H16" s="31"/>
      <c r="I16" s="121" t="s">
        <v>22</v>
      </c>
      <c r="J16" s="122">
        <f>'Rekapitulace stavby'!AN8</f>
        <v>43949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0.9" customHeight="1">
      <c r="A17" s="31"/>
      <c r="B17" s="36"/>
      <c r="C17" s="31"/>
      <c r="D17" s="31"/>
      <c r="E17" s="31"/>
      <c r="F17" s="31"/>
      <c r="G17" s="31"/>
      <c r="H17" s="31"/>
      <c r="I17" s="120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18" t="s">
        <v>23</v>
      </c>
      <c r="E18" s="31"/>
      <c r="F18" s="31"/>
      <c r="G18" s="31"/>
      <c r="H18" s="31"/>
      <c r="I18" s="121" t="s">
        <v>24</v>
      </c>
      <c r="J18" s="106" t="s">
        <v>25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6" t="s">
        <v>26</v>
      </c>
      <c r="F19" s="31"/>
      <c r="G19" s="31"/>
      <c r="H19" s="31"/>
      <c r="I19" s="121" t="s">
        <v>27</v>
      </c>
      <c r="J19" s="106" t="s">
        <v>28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20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18" t="s">
        <v>29</v>
      </c>
      <c r="E21" s="31"/>
      <c r="F21" s="31"/>
      <c r="G21" s="31"/>
      <c r="H21" s="31"/>
      <c r="I21" s="121" t="s">
        <v>24</v>
      </c>
      <c r="J21" s="27" t="str">
        <f>'Rekapitulace stavby'!AN13</f>
        <v>Vyplň údaj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297" t="str">
        <f>'Rekapitulace stavby'!E14</f>
        <v>Vyplň údaj</v>
      </c>
      <c r="F22" s="298"/>
      <c r="G22" s="298"/>
      <c r="H22" s="298"/>
      <c r="I22" s="121" t="s">
        <v>27</v>
      </c>
      <c r="J22" s="27" t="str">
        <f>'Rekapitulace stavby'!AN14</f>
        <v>Vyplň údaj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20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18" t="s">
        <v>31</v>
      </c>
      <c r="E24" s="31"/>
      <c r="F24" s="31"/>
      <c r="G24" s="31"/>
      <c r="H24" s="31"/>
      <c r="I24" s="121" t="s">
        <v>24</v>
      </c>
      <c r="J24" s="106" t="str">
        <f>IF('Rekapitulace stavby'!AN16="","",'Rekapitulace stavby'!AN16)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8" customHeight="1">
      <c r="A25" s="31"/>
      <c r="B25" s="36"/>
      <c r="C25" s="31"/>
      <c r="D25" s="31"/>
      <c r="E25" s="106" t="str">
        <f>IF('Rekapitulace stavby'!E17="","",'Rekapitulace stavby'!E17)</f>
        <v xml:space="preserve"> </v>
      </c>
      <c r="F25" s="31"/>
      <c r="G25" s="31"/>
      <c r="H25" s="31"/>
      <c r="I25" s="121" t="s">
        <v>27</v>
      </c>
      <c r="J25" s="106" t="str">
        <f>IF('Rekapitulace stavby'!AN17="","",'Rekapitulace stavby'!AN17)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20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12" customHeight="1">
      <c r="A27" s="31"/>
      <c r="B27" s="36"/>
      <c r="C27" s="31"/>
      <c r="D27" s="118" t="s">
        <v>32</v>
      </c>
      <c r="E27" s="31"/>
      <c r="F27" s="31"/>
      <c r="G27" s="31"/>
      <c r="H27" s="31"/>
      <c r="I27" s="121" t="s">
        <v>24</v>
      </c>
      <c r="J27" s="106" t="str">
        <f>IF('Rekapitulace stavby'!AN19="","",'Rekapitulace stavby'!AN19)</f>
        <v/>
      </c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8" customHeight="1">
      <c r="A28" s="31"/>
      <c r="B28" s="36"/>
      <c r="C28" s="31"/>
      <c r="D28" s="31"/>
      <c r="E28" s="106" t="str">
        <f>IF('Rekapitulace stavby'!E20="","",'Rekapitulace stavby'!E20)</f>
        <v xml:space="preserve"> </v>
      </c>
      <c r="F28" s="31"/>
      <c r="G28" s="31"/>
      <c r="H28" s="31"/>
      <c r="I28" s="121" t="s">
        <v>27</v>
      </c>
      <c r="J28" s="106" t="str">
        <f>IF('Rekapitulace stavby'!AN20="","",'Rekapitulace stavby'!AN20)</f>
        <v/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31"/>
      <c r="E29" s="31"/>
      <c r="F29" s="31"/>
      <c r="G29" s="31"/>
      <c r="H29" s="31"/>
      <c r="I29" s="120"/>
      <c r="J29" s="31"/>
      <c r="K29" s="3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" customHeight="1">
      <c r="A30" s="31"/>
      <c r="B30" s="36"/>
      <c r="C30" s="31"/>
      <c r="D30" s="118" t="s">
        <v>34</v>
      </c>
      <c r="E30" s="31"/>
      <c r="F30" s="31"/>
      <c r="G30" s="31"/>
      <c r="H30" s="31"/>
      <c r="I30" s="120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8" customFormat="1" ht="16.5" customHeight="1">
      <c r="A31" s="123"/>
      <c r="B31" s="124"/>
      <c r="C31" s="123"/>
      <c r="D31" s="123"/>
      <c r="E31" s="291" t="s">
        <v>1</v>
      </c>
      <c r="F31" s="291"/>
      <c r="G31" s="291"/>
      <c r="H31" s="291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1"/>
      <c r="B32" s="36"/>
      <c r="C32" s="31"/>
      <c r="D32" s="31"/>
      <c r="E32" s="31"/>
      <c r="F32" s="31"/>
      <c r="G32" s="31"/>
      <c r="H32" s="31"/>
      <c r="I32" s="120"/>
      <c r="J32" s="31"/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7"/>
      <c r="E33" s="127"/>
      <c r="F33" s="127"/>
      <c r="G33" s="127"/>
      <c r="H33" s="127"/>
      <c r="I33" s="128"/>
      <c r="J33" s="127"/>
      <c r="K33" s="127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9" t="s">
        <v>35</v>
      </c>
      <c r="E34" s="31"/>
      <c r="F34" s="31"/>
      <c r="G34" s="31"/>
      <c r="H34" s="31"/>
      <c r="I34" s="120"/>
      <c r="J34" s="130">
        <f>ROUND(J128, 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7"/>
      <c r="E35" s="127"/>
      <c r="F35" s="127"/>
      <c r="G35" s="127"/>
      <c r="H35" s="127"/>
      <c r="I35" s="128"/>
      <c r="J35" s="127"/>
      <c r="K35" s="127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31" t="s">
        <v>37</v>
      </c>
      <c r="G36" s="31"/>
      <c r="H36" s="31"/>
      <c r="I36" s="132" t="s">
        <v>36</v>
      </c>
      <c r="J36" s="131" t="s">
        <v>38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19" t="s">
        <v>39</v>
      </c>
      <c r="E37" s="118" t="s">
        <v>40</v>
      </c>
      <c r="F37" s="133">
        <f>ROUND((SUM(BE128:BE141)),  1)</f>
        <v>0</v>
      </c>
      <c r="G37" s="31"/>
      <c r="H37" s="31"/>
      <c r="I37" s="134">
        <v>0.21</v>
      </c>
      <c r="J37" s="133">
        <f>ROUND(((SUM(BE128:BE141))*I37),  1)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8" t="s">
        <v>41</v>
      </c>
      <c r="F38" s="133">
        <f>ROUND((SUM(BF128:BF141)),  1)</f>
        <v>0</v>
      </c>
      <c r="G38" s="31"/>
      <c r="H38" s="31"/>
      <c r="I38" s="134">
        <v>0.15</v>
      </c>
      <c r="J38" s="133">
        <f>ROUND(((SUM(BF128:BF141))*I38),  1)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ROUND((SUM(BG128:BG141)),  1)</f>
        <v>0</v>
      </c>
      <c r="G39" s="31"/>
      <c r="H39" s="31"/>
      <c r="I39" s="134">
        <v>0.21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6"/>
      <c r="C40" s="31"/>
      <c r="D40" s="31"/>
      <c r="E40" s="118" t="s">
        <v>43</v>
      </c>
      <c r="F40" s="133">
        <f>ROUND((SUM(BH128:BH141)),  1)</f>
        <v>0</v>
      </c>
      <c r="G40" s="31"/>
      <c r="H40" s="31"/>
      <c r="I40" s="134">
        <v>0.15</v>
      </c>
      <c r="J40" s="133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hidden="1" customHeight="1">
      <c r="A41" s="31"/>
      <c r="B41" s="36"/>
      <c r="C41" s="31"/>
      <c r="D41" s="31"/>
      <c r="E41" s="118" t="s">
        <v>44</v>
      </c>
      <c r="F41" s="133">
        <f>ROUND((SUM(BI128:BI141)),  1)</f>
        <v>0</v>
      </c>
      <c r="G41" s="31"/>
      <c r="H41" s="31"/>
      <c r="I41" s="134">
        <v>0</v>
      </c>
      <c r="J41" s="133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120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5"/>
      <c r="D43" s="136" t="s">
        <v>45</v>
      </c>
      <c r="E43" s="137"/>
      <c r="F43" s="137"/>
      <c r="G43" s="138" t="s">
        <v>46</v>
      </c>
      <c r="H43" s="139" t="s">
        <v>47</v>
      </c>
      <c r="I43" s="140"/>
      <c r="J43" s="141">
        <f>SUM(J34:J41)</f>
        <v>0</v>
      </c>
      <c r="K43" s="142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120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hidden="1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hidden="1" customHeight="1">
      <c r="A82" s="31"/>
      <c r="B82" s="32"/>
      <c r="C82" s="20" t="s">
        <v>163</v>
      </c>
      <c r="D82" s="33"/>
      <c r="E82" s="33"/>
      <c r="F82" s="33"/>
      <c r="G82" s="33"/>
      <c r="H82" s="33"/>
      <c r="I82" s="120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120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20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hidden="1" customHeight="1">
      <c r="A85" s="31"/>
      <c r="B85" s="32"/>
      <c r="C85" s="33"/>
      <c r="D85" s="33"/>
      <c r="E85" s="287" t="str">
        <f>E7</f>
        <v>Novostavba produkční stáje s dojírnou - 1. etapa - stáj</v>
      </c>
      <c r="F85" s="288"/>
      <c r="G85" s="288"/>
      <c r="H85" s="288"/>
      <c r="I85" s="120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hidden="1" customHeight="1">
      <c r="B86" s="18"/>
      <c r="C86" s="26" t="s">
        <v>157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1" customFormat="1" ht="16.5" hidden="1" customHeight="1">
      <c r="B87" s="18"/>
      <c r="C87" s="19"/>
      <c r="D87" s="19"/>
      <c r="E87" s="287" t="s">
        <v>158</v>
      </c>
      <c r="F87" s="258"/>
      <c r="G87" s="258"/>
      <c r="H87" s="258"/>
      <c r="I87" s="112"/>
      <c r="J87" s="19"/>
      <c r="K87" s="19"/>
      <c r="L87" s="17"/>
    </row>
    <row r="88" spans="1:31" s="1" customFormat="1" ht="12" hidden="1" customHeight="1">
      <c r="B88" s="18"/>
      <c r="C88" s="26" t="s">
        <v>159</v>
      </c>
      <c r="D88" s="19"/>
      <c r="E88" s="19"/>
      <c r="F88" s="19"/>
      <c r="G88" s="19"/>
      <c r="H88" s="19"/>
      <c r="I88" s="112"/>
      <c r="J88" s="19"/>
      <c r="K88" s="19"/>
      <c r="L88" s="17"/>
    </row>
    <row r="89" spans="1:31" s="2" customFormat="1" ht="16.5" hidden="1" customHeight="1">
      <c r="A89" s="31"/>
      <c r="B89" s="32"/>
      <c r="C89" s="33"/>
      <c r="D89" s="33"/>
      <c r="E89" s="289" t="s">
        <v>160</v>
      </c>
      <c r="F89" s="290"/>
      <c r="G89" s="290"/>
      <c r="H89" s="290"/>
      <c r="I89" s="120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hidden="1" customHeight="1">
      <c r="A90" s="31"/>
      <c r="B90" s="32"/>
      <c r="C90" s="26" t="s">
        <v>161</v>
      </c>
      <c r="D90" s="33"/>
      <c r="E90" s="33"/>
      <c r="F90" s="33"/>
      <c r="G90" s="33"/>
      <c r="H90" s="33"/>
      <c r="I90" s="120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6.5" hidden="1" customHeight="1">
      <c r="A91" s="31"/>
      <c r="B91" s="32"/>
      <c r="C91" s="33"/>
      <c r="D91" s="33"/>
      <c r="E91" s="284" t="str">
        <f>E13</f>
        <v>SO 01 b - Stavební část - vrchní stavba</v>
      </c>
      <c r="F91" s="290"/>
      <c r="G91" s="290"/>
      <c r="H91" s="290"/>
      <c r="I91" s="120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hidden="1" customHeight="1">
      <c r="A92" s="31"/>
      <c r="B92" s="32"/>
      <c r="C92" s="33"/>
      <c r="D92" s="33"/>
      <c r="E92" s="33"/>
      <c r="F92" s="33"/>
      <c r="G92" s="33"/>
      <c r="H92" s="33"/>
      <c r="I92" s="120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2" hidden="1" customHeight="1">
      <c r="A93" s="31"/>
      <c r="B93" s="32"/>
      <c r="C93" s="26" t="s">
        <v>20</v>
      </c>
      <c r="D93" s="33"/>
      <c r="E93" s="33"/>
      <c r="F93" s="24" t="str">
        <f>F16</f>
        <v xml:space="preserve"> </v>
      </c>
      <c r="G93" s="33"/>
      <c r="H93" s="33"/>
      <c r="I93" s="121" t="s">
        <v>22</v>
      </c>
      <c r="J93" s="63">
        <f>IF(J16="","",J16)</f>
        <v>43949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6.95" hidden="1" customHeight="1">
      <c r="A94" s="31"/>
      <c r="B94" s="32"/>
      <c r="C94" s="33"/>
      <c r="D94" s="33"/>
      <c r="E94" s="33"/>
      <c r="F94" s="33"/>
      <c r="G94" s="33"/>
      <c r="H94" s="33"/>
      <c r="I94" s="120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5.2" hidden="1" customHeight="1">
      <c r="A95" s="31"/>
      <c r="B95" s="32"/>
      <c r="C95" s="26" t="s">
        <v>23</v>
      </c>
      <c r="D95" s="33"/>
      <c r="E95" s="33"/>
      <c r="F95" s="24" t="str">
        <f>E19</f>
        <v>ZOD Starosedlský Hrádek</v>
      </c>
      <c r="G95" s="33"/>
      <c r="H95" s="33"/>
      <c r="I95" s="121" t="s">
        <v>31</v>
      </c>
      <c r="J95" s="29" t="str">
        <f>E25</f>
        <v xml:space="preserve"> </v>
      </c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5.2" hidden="1" customHeight="1">
      <c r="A96" s="31"/>
      <c r="B96" s="32"/>
      <c r="C96" s="26" t="s">
        <v>29</v>
      </c>
      <c r="D96" s="33"/>
      <c r="E96" s="33"/>
      <c r="F96" s="24" t="str">
        <f>IF(E22="","",E22)</f>
        <v>Vyplň údaj</v>
      </c>
      <c r="G96" s="33"/>
      <c r="H96" s="33"/>
      <c r="I96" s="121" t="s">
        <v>32</v>
      </c>
      <c r="J96" s="29" t="str">
        <f>E28</f>
        <v xml:space="preserve"> 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hidden="1" customHeight="1">
      <c r="A97" s="31"/>
      <c r="B97" s="32"/>
      <c r="C97" s="33"/>
      <c r="D97" s="33"/>
      <c r="E97" s="33"/>
      <c r="F97" s="33"/>
      <c r="G97" s="33"/>
      <c r="H97" s="33"/>
      <c r="I97" s="120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9.25" hidden="1" customHeight="1">
      <c r="A98" s="31"/>
      <c r="B98" s="32"/>
      <c r="C98" s="159" t="s">
        <v>164</v>
      </c>
      <c r="D98" s="160"/>
      <c r="E98" s="160"/>
      <c r="F98" s="160"/>
      <c r="G98" s="160"/>
      <c r="H98" s="160"/>
      <c r="I98" s="161"/>
      <c r="J98" s="162" t="s">
        <v>165</v>
      </c>
      <c r="K98" s="160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47" s="2" customFormat="1" ht="10.35" hidden="1" customHeight="1">
      <c r="A99" s="31"/>
      <c r="B99" s="32"/>
      <c r="C99" s="33"/>
      <c r="D99" s="33"/>
      <c r="E99" s="33"/>
      <c r="F99" s="33"/>
      <c r="G99" s="33"/>
      <c r="H99" s="33"/>
      <c r="I99" s="120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47" s="2" customFormat="1" ht="22.9" hidden="1" customHeight="1">
      <c r="A100" s="31"/>
      <c r="B100" s="32"/>
      <c r="C100" s="163" t="s">
        <v>166</v>
      </c>
      <c r="D100" s="33"/>
      <c r="E100" s="33"/>
      <c r="F100" s="33"/>
      <c r="G100" s="33"/>
      <c r="H100" s="33"/>
      <c r="I100" s="120"/>
      <c r="J100" s="81">
        <f>J128</f>
        <v>0</v>
      </c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U100" s="14" t="s">
        <v>167</v>
      </c>
    </row>
    <row r="101" spans="1:47" s="9" customFormat="1" ht="24.95" hidden="1" customHeight="1">
      <c r="B101" s="164"/>
      <c r="C101" s="165"/>
      <c r="D101" s="166" t="s">
        <v>518</v>
      </c>
      <c r="E101" s="167"/>
      <c r="F101" s="167"/>
      <c r="G101" s="167"/>
      <c r="H101" s="167"/>
      <c r="I101" s="168"/>
      <c r="J101" s="169">
        <f>J129</f>
        <v>0</v>
      </c>
      <c r="K101" s="165"/>
      <c r="L101" s="170"/>
    </row>
    <row r="102" spans="1:47" s="9" customFormat="1" ht="24.95" hidden="1" customHeight="1">
      <c r="B102" s="164"/>
      <c r="C102" s="165"/>
      <c r="D102" s="166" t="s">
        <v>519</v>
      </c>
      <c r="E102" s="167"/>
      <c r="F102" s="167"/>
      <c r="G102" s="167"/>
      <c r="H102" s="167"/>
      <c r="I102" s="168"/>
      <c r="J102" s="169">
        <f>J134</f>
        <v>0</v>
      </c>
      <c r="K102" s="165"/>
      <c r="L102" s="170"/>
    </row>
    <row r="103" spans="1:47" s="9" customFormat="1" ht="24.95" hidden="1" customHeight="1">
      <c r="B103" s="164"/>
      <c r="C103" s="165"/>
      <c r="D103" s="166" t="s">
        <v>520</v>
      </c>
      <c r="E103" s="167"/>
      <c r="F103" s="167"/>
      <c r="G103" s="167"/>
      <c r="H103" s="167"/>
      <c r="I103" s="168"/>
      <c r="J103" s="169">
        <f>J138</f>
        <v>0</v>
      </c>
      <c r="K103" s="165"/>
      <c r="L103" s="170"/>
    </row>
    <row r="104" spans="1:47" s="9" customFormat="1" ht="24.95" hidden="1" customHeight="1">
      <c r="B104" s="164"/>
      <c r="C104" s="165"/>
      <c r="D104" s="166" t="s">
        <v>521</v>
      </c>
      <c r="E104" s="167"/>
      <c r="F104" s="167"/>
      <c r="G104" s="167"/>
      <c r="H104" s="167"/>
      <c r="I104" s="168"/>
      <c r="J104" s="169">
        <f>J140</f>
        <v>0</v>
      </c>
      <c r="K104" s="165"/>
      <c r="L104" s="170"/>
    </row>
    <row r="105" spans="1:47" s="2" customFormat="1" ht="21.75" hidden="1" customHeight="1">
      <c r="A105" s="31"/>
      <c r="B105" s="32"/>
      <c r="C105" s="33"/>
      <c r="D105" s="33"/>
      <c r="E105" s="33"/>
      <c r="F105" s="33"/>
      <c r="G105" s="33"/>
      <c r="H105" s="33"/>
      <c r="I105" s="120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47" s="2" customFormat="1" ht="6.95" hidden="1" customHeight="1">
      <c r="A106" s="31"/>
      <c r="B106" s="51"/>
      <c r="C106" s="52"/>
      <c r="D106" s="52"/>
      <c r="E106" s="52"/>
      <c r="F106" s="52"/>
      <c r="G106" s="52"/>
      <c r="H106" s="52"/>
      <c r="I106" s="155"/>
      <c r="J106" s="52"/>
      <c r="K106" s="52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47" hidden="1"/>
    <row r="108" spans="1:47" hidden="1"/>
    <row r="109" spans="1:47" hidden="1"/>
    <row r="110" spans="1:47" s="2" customFormat="1" ht="6.95" customHeight="1">
      <c r="A110" s="31"/>
      <c r="B110" s="53"/>
      <c r="C110" s="54"/>
      <c r="D110" s="54"/>
      <c r="E110" s="54"/>
      <c r="F110" s="54"/>
      <c r="G110" s="54"/>
      <c r="H110" s="54"/>
      <c r="I110" s="158"/>
      <c r="J110" s="54"/>
      <c r="K110" s="54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24.95" customHeight="1">
      <c r="A111" s="31"/>
      <c r="B111" s="32"/>
      <c r="C111" s="20" t="s">
        <v>182</v>
      </c>
      <c r="D111" s="33"/>
      <c r="E111" s="33"/>
      <c r="F111" s="33"/>
      <c r="G111" s="33"/>
      <c r="H111" s="33"/>
      <c r="I111" s="120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120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12" customHeight="1">
      <c r="A113" s="31"/>
      <c r="B113" s="32"/>
      <c r="C113" s="26" t="s">
        <v>16</v>
      </c>
      <c r="D113" s="33"/>
      <c r="E113" s="33"/>
      <c r="F113" s="33"/>
      <c r="G113" s="33"/>
      <c r="H113" s="33"/>
      <c r="I113" s="120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16.5" customHeight="1">
      <c r="A114" s="31"/>
      <c r="B114" s="32"/>
      <c r="C114" s="33"/>
      <c r="D114" s="33"/>
      <c r="E114" s="287" t="str">
        <f>E7</f>
        <v>Novostavba produkční stáje s dojírnou - 1. etapa - stáj</v>
      </c>
      <c r="F114" s="288"/>
      <c r="G114" s="288"/>
      <c r="H114" s="288"/>
      <c r="I114" s="120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1" customFormat="1" ht="12" customHeight="1">
      <c r="B115" s="18"/>
      <c r="C115" s="26" t="s">
        <v>157</v>
      </c>
      <c r="D115" s="19"/>
      <c r="E115" s="19"/>
      <c r="F115" s="19"/>
      <c r="G115" s="19"/>
      <c r="H115" s="19"/>
      <c r="I115" s="112"/>
      <c r="J115" s="19"/>
      <c r="K115" s="19"/>
      <c r="L115" s="17"/>
    </row>
    <row r="116" spans="1:63" s="1" customFormat="1" ht="16.5" customHeight="1">
      <c r="B116" s="18"/>
      <c r="C116" s="19"/>
      <c r="D116" s="19"/>
      <c r="E116" s="287" t="s">
        <v>158</v>
      </c>
      <c r="F116" s="258"/>
      <c r="G116" s="258"/>
      <c r="H116" s="258"/>
      <c r="I116" s="112"/>
      <c r="J116" s="19"/>
      <c r="K116" s="19"/>
      <c r="L116" s="17"/>
    </row>
    <row r="117" spans="1:63" s="1" customFormat="1" ht="12" customHeight="1">
      <c r="B117" s="18"/>
      <c r="C117" s="26" t="s">
        <v>159</v>
      </c>
      <c r="D117" s="19"/>
      <c r="E117" s="19"/>
      <c r="F117" s="19"/>
      <c r="G117" s="19"/>
      <c r="H117" s="19"/>
      <c r="I117" s="112"/>
      <c r="J117" s="19"/>
      <c r="K117" s="19"/>
      <c r="L117" s="17"/>
    </row>
    <row r="118" spans="1:63" s="2" customFormat="1" ht="16.5" customHeight="1">
      <c r="A118" s="31"/>
      <c r="B118" s="32"/>
      <c r="C118" s="33"/>
      <c r="D118" s="33"/>
      <c r="E118" s="289" t="s">
        <v>160</v>
      </c>
      <c r="F118" s="290"/>
      <c r="G118" s="290"/>
      <c r="H118" s="290"/>
      <c r="I118" s="120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2" customHeight="1">
      <c r="A119" s="31"/>
      <c r="B119" s="32"/>
      <c r="C119" s="26" t="s">
        <v>161</v>
      </c>
      <c r="D119" s="33"/>
      <c r="E119" s="33"/>
      <c r="F119" s="33"/>
      <c r="G119" s="33"/>
      <c r="H119" s="33"/>
      <c r="I119" s="120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6.5" customHeight="1">
      <c r="A120" s="31"/>
      <c r="B120" s="32"/>
      <c r="C120" s="33"/>
      <c r="D120" s="33"/>
      <c r="E120" s="284" t="str">
        <f>E13</f>
        <v>SO 01 b - Stavební část - vrchní stavba</v>
      </c>
      <c r="F120" s="290"/>
      <c r="G120" s="290"/>
      <c r="H120" s="290"/>
      <c r="I120" s="120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120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2" customHeight="1">
      <c r="A122" s="31"/>
      <c r="B122" s="32"/>
      <c r="C122" s="26" t="s">
        <v>20</v>
      </c>
      <c r="D122" s="33"/>
      <c r="E122" s="33"/>
      <c r="F122" s="24" t="str">
        <f>F16</f>
        <v xml:space="preserve"> </v>
      </c>
      <c r="G122" s="33"/>
      <c r="H122" s="33"/>
      <c r="I122" s="121" t="s">
        <v>22</v>
      </c>
      <c r="J122" s="63">
        <f>IF(J16="","",J16)</f>
        <v>43949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6.95" customHeight="1">
      <c r="A123" s="31"/>
      <c r="B123" s="32"/>
      <c r="C123" s="33"/>
      <c r="D123" s="33"/>
      <c r="E123" s="33"/>
      <c r="F123" s="33"/>
      <c r="G123" s="33"/>
      <c r="H123" s="33"/>
      <c r="I123" s="120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2" customHeight="1">
      <c r="A124" s="31"/>
      <c r="B124" s="32"/>
      <c r="C124" s="26" t="s">
        <v>23</v>
      </c>
      <c r="D124" s="33"/>
      <c r="E124" s="33"/>
      <c r="F124" s="24" t="str">
        <f>E19</f>
        <v>ZOD Starosedlský Hrádek</v>
      </c>
      <c r="G124" s="33"/>
      <c r="H124" s="33"/>
      <c r="I124" s="121" t="s">
        <v>31</v>
      </c>
      <c r="J124" s="29" t="str">
        <f>E25</f>
        <v xml:space="preserve"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5.2" customHeight="1">
      <c r="A125" s="31"/>
      <c r="B125" s="32"/>
      <c r="C125" s="26" t="s">
        <v>29</v>
      </c>
      <c r="D125" s="33"/>
      <c r="E125" s="33"/>
      <c r="F125" s="24" t="str">
        <f>IF(E22="","",E22)</f>
        <v>Vyplň údaj</v>
      </c>
      <c r="G125" s="33"/>
      <c r="H125" s="33"/>
      <c r="I125" s="121" t="s">
        <v>32</v>
      </c>
      <c r="J125" s="29" t="str">
        <f>E28</f>
        <v xml:space="preserve"> 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2" customFormat="1" ht="10.35" customHeight="1">
      <c r="A126" s="31"/>
      <c r="B126" s="32"/>
      <c r="C126" s="33"/>
      <c r="D126" s="33"/>
      <c r="E126" s="33"/>
      <c r="F126" s="33"/>
      <c r="G126" s="33"/>
      <c r="H126" s="33"/>
      <c r="I126" s="120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63" s="11" customFormat="1" ht="29.25" customHeight="1">
      <c r="A127" s="177"/>
      <c r="B127" s="178"/>
      <c r="C127" s="179" t="s">
        <v>183</v>
      </c>
      <c r="D127" s="180" t="s">
        <v>60</v>
      </c>
      <c r="E127" s="180" t="s">
        <v>56</v>
      </c>
      <c r="F127" s="180" t="s">
        <v>57</v>
      </c>
      <c r="G127" s="180" t="s">
        <v>184</v>
      </c>
      <c r="H127" s="180" t="s">
        <v>185</v>
      </c>
      <c r="I127" s="181" t="s">
        <v>186</v>
      </c>
      <c r="J127" s="182" t="s">
        <v>165</v>
      </c>
      <c r="K127" s="183" t="s">
        <v>187</v>
      </c>
      <c r="L127" s="184"/>
      <c r="M127" s="72" t="s">
        <v>1</v>
      </c>
      <c r="N127" s="73" t="s">
        <v>39</v>
      </c>
      <c r="O127" s="73" t="s">
        <v>188</v>
      </c>
      <c r="P127" s="73" t="s">
        <v>189</v>
      </c>
      <c r="Q127" s="73" t="s">
        <v>190</v>
      </c>
      <c r="R127" s="73" t="s">
        <v>191</v>
      </c>
      <c r="S127" s="73" t="s">
        <v>192</v>
      </c>
      <c r="T127" s="74" t="s">
        <v>193</v>
      </c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</row>
    <row r="128" spans="1:63" s="2" customFormat="1" ht="22.9" customHeight="1">
      <c r="A128" s="31"/>
      <c r="B128" s="32"/>
      <c r="C128" s="79" t="s">
        <v>194</v>
      </c>
      <c r="D128" s="33"/>
      <c r="E128" s="33"/>
      <c r="F128" s="33"/>
      <c r="G128" s="33"/>
      <c r="H128" s="33"/>
      <c r="I128" s="120"/>
      <c r="J128" s="185">
        <f>BK128</f>
        <v>0</v>
      </c>
      <c r="K128" s="33"/>
      <c r="L128" s="36"/>
      <c r="M128" s="75"/>
      <c r="N128" s="186"/>
      <c r="O128" s="76"/>
      <c r="P128" s="187">
        <f>P129+P134+P138+P140</f>
        <v>0</v>
      </c>
      <c r="Q128" s="76"/>
      <c r="R128" s="187">
        <f>R129+R134+R138+R140</f>
        <v>0</v>
      </c>
      <c r="S128" s="76"/>
      <c r="T128" s="188">
        <f>T129+T134+T138+T140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74</v>
      </c>
      <c r="AU128" s="14" t="s">
        <v>167</v>
      </c>
      <c r="BK128" s="189">
        <f>BK129+BK134+BK138+BK140</f>
        <v>0</v>
      </c>
    </row>
    <row r="129" spans="1:65" s="12" customFormat="1" ht="25.9" customHeight="1">
      <c r="B129" s="190"/>
      <c r="C129" s="191"/>
      <c r="D129" s="192" t="s">
        <v>74</v>
      </c>
      <c r="E129" s="193" t="s">
        <v>84</v>
      </c>
      <c r="F129" s="193" t="s">
        <v>522</v>
      </c>
      <c r="G129" s="191"/>
      <c r="H129" s="191"/>
      <c r="I129" s="194"/>
      <c r="J129" s="195">
        <f>BK129</f>
        <v>0</v>
      </c>
      <c r="K129" s="191"/>
      <c r="L129" s="196"/>
      <c r="M129" s="197"/>
      <c r="N129" s="198"/>
      <c r="O129" s="198"/>
      <c r="P129" s="199">
        <f>SUM(P130:P133)</f>
        <v>0</v>
      </c>
      <c r="Q129" s="198"/>
      <c r="R129" s="199">
        <f>SUM(R130:R133)</f>
        <v>0</v>
      </c>
      <c r="S129" s="198"/>
      <c r="T129" s="200">
        <f>SUM(T130:T133)</f>
        <v>0</v>
      </c>
      <c r="AR129" s="201" t="s">
        <v>82</v>
      </c>
      <c r="AT129" s="202" t="s">
        <v>74</v>
      </c>
      <c r="AU129" s="202" t="s">
        <v>75</v>
      </c>
      <c r="AY129" s="201" t="s">
        <v>197</v>
      </c>
      <c r="BK129" s="203">
        <f>SUM(BK130:BK133)</f>
        <v>0</v>
      </c>
    </row>
    <row r="130" spans="1:65" s="2" customFormat="1" ht="44.25" customHeight="1">
      <c r="A130" s="31"/>
      <c r="B130" s="32"/>
      <c r="C130" s="206" t="s">
        <v>82</v>
      </c>
      <c r="D130" s="206" t="s">
        <v>199</v>
      </c>
      <c r="E130" s="207" t="s">
        <v>523</v>
      </c>
      <c r="F130" s="208" t="s">
        <v>524</v>
      </c>
      <c r="G130" s="209" t="s">
        <v>525</v>
      </c>
      <c r="H130" s="210">
        <v>1</v>
      </c>
      <c r="I130" s="211"/>
      <c r="J130" s="212">
        <f>ROUND(I130*H130,1)</f>
        <v>0</v>
      </c>
      <c r="K130" s="213"/>
      <c r="L130" s="36"/>
      <c r="M130" s="214" t="s">
        <v>1</v>
      </c>
      <c r="N130" s="215" t="s">
        <v>40</v>
      </c>
      <c r="O130" s="68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101</v>
      </c>
      <c r="AT130" s="218" t="s">
        <v>199</v>
      </c>
      <c r="AU130" s="218" t="s">
        <v>82</v>
      </c>
      <c r="AY130" s="14" t="s">
        <v>197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4" t="s">
        <v>82</v>
      </c>
      <c r="BK130" s="219">
        <f>ROUND(I130*H130,1)</f>
        <v>0</v>
      </c>
      <c r="BL130" s="14" t="s">
        <v>101</v>
      </c>
      <c r="BM130" s="218" t="s">
        <v>284</v>
      </c>
    </row>
    <row r="131" spans="1:65" s="2" customFormat="1" ht="16.5" customHeight="1">
      <c r="A131" s="31"/>
      <c r="B131" s="32"/>
      <c r="C131" s="206" t="s">
        <v>84</v>
      </c>
      <c r="D131" s="206" t="s">
        <v>199</v>
      </c>
      <c r="E131" s="207" t="s">
        <v>526</v>
      </c>
      <c r="F131" s="208" t="s">
        <v>527</v>
      </c>
      <c r="G131" s="209" t="s">
        <v>525</v>
      </c>
      <c r="H131" s="210">
        <v>1</v>
      </c>
      <c r="I131" s="211"/>
      <c r="J131" s="212">
        <f>ROUND(I131*H131,1)</f>
        <v>0</v>
      </c>
      <c r="K131" s="213"/>
      <c r="L131" s="36"/>
      <c r="M131" s="214" t="s">
        <v>1</v>
      </c>
      <c r="N131" s="215" t="s">
        <v>40</v>
      </c>
      <c r="O131" s="68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101</v>
      </c>
      <c r="AT131" s="218" t="s">
        <v>199</v>
      </c>
      <c r="AU131" s="218" t="s">
        <v>82</v>
      </c>
      <c r="AY131" s="14" t="s">
        <v>197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4" t="s">
        <v>82</v>
      </c>
      <c r="BK131" s="219">
        <f>ROUND(I131*H131,1)</f>
        <v>0</v>
      </c>
      <c r="BL131" s="14" t="s">
        <v>101</v>
      </c>
      <c r="BM131" s="218" t="s">
        <v>292</v>
      </c>
    </row>
    <row r="132" spans="1:65" s="2" customFormat="1" ht="21.75" customHeight="1">
      <c r="A132" s="31"/>
      <c r="B132" s="32"/>
      <c r="C132" s="206" t="s">
        <v>92</v>
      </c>
      <c r="D132" s="206" t="s">
        <v>199</v>
      </c>
      <c r="E132" s="207" t="s">
        <v>528</v>
      </c>
      <c r="F132" s="208" t="s">
        <v>529</v>
      </c>
      <c r="G132" s="209" t="s">
        <v>525</v>
      </c>
      <c r="H132" s="210">
        <v>1</v>
      </c>
      <c r="I132" s="211"/>
      <c r="J132" s="212">
        <f>ROUND(I132*H132,1)</f>
        <v>0</v>
      </c>
      <c r="K132" s="213"/>
      <c r="L132" s="36"/>
      <c r="M132" s="214" t="s">
        <v>1</v>
      </c>
      <c r="N132" s="215" t="s">
        <v>40</v>
      </c>
      <c r="O132" s="68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101</v>
      </c>
      <c r="AT132" s="218" t="s">
        <v>199</v>
      </c>
      <c r="AU132" s="218" t="s">
        <v>82</v>
      </c>
      <c r="AY132" s="14" t="s">
        <v>197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4" t="s">
        <v>82</v>
      </c>
      <c r="BK132" s="219">
        <f>ROUND(I132*H132,1)</f>
        <v>0</v>
      </c>
      <c r="BL132" s="14" t="s">
        <v>101</v>
      </c>
      <c r="BM132" s="218" t="s">
        <v>300</v>
      </c>
    </row>
    <row r="133" spans="1:65" s="2" customFormat="1" ht="16.5" customHeight="1">
      <c r="A133" s="31"/>
      <c r="B133" s="32"/>
      <c r="C133" s="206" t="s">
        <v>101</v>
      </c>
      <c r="D133" s="206" t="s">
        <v>199</v>
      </c>
      <c r="E133" s="207" t="s">
        <v>530</v>
      </c>
      <c r="F133" s="208" t="s">
        <v>531</v>
      </c>
      <c r="G133" s="209" t="s">
        <v>525</v>
      </c>
      <c r="H133" s="210">
        <v>1</v>
      </c>
      <c r="I133" s="211"/>
      <c r="J133" s="212">
        <f>ROUND(I133*H133,1)</f>
        <v>0</v>
      </c>
      <c r="K133" s="213"/>
      <c r="L133" s="36"/>
      <c r="M133" s="214" t="s">
        <v>1</v>
      </c>
      <c r="N133" s="215" t="s">
        <v>40</v>
      </c>
      <c r="O133" s="68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101</v>
      </c>
      <c r="AT133" s="218" t="s">
        <v>199</v>
      </c>
      <c r="AU133" s="218" t="s">
        <v>82</v>
      </c>
      <c r="AY133" s="14" t="s">
        <v>197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4" t="s">
        <v>82</v>
      </c>
      <c r="BK133" s="219">
        <f>ROUND(I133*H133,1)</f>
        <v>0</v>
      </c>
      <c r="BL133" s="14" t="s">
        <v>101</v>
      </c>
      <c r="BM133" s="218" t="s">
        <v>308</v>
      </c>
    </row>
    <row r="134" spans="1:65" s="12" customFormat="1" ht="25.9" customHeight="1">
      <c r="B134" s="190"/>
      <c r="C134" s="191"/>
      <c r="D134" s="192" t="s">
        <v>74</v>
      </c>
      <c r="E134" s="193" t="s">
        <v>92</v>
      </c>
      <c r="F134" s="193" t="s">
        <v>532</v>
      </c>
      <c r="G134" s="191"/>
      <c r="H134" s="191"/>
      <c r="I134" s="194"/>
      <c r="J134" s="195">
        <f>BK134</f>
        <v>0</v>
      </c>
      <c r="K134" s="191"/>
      <c r="L134" s="196"/>
      <c r="M134" s="197"/>
      <c r="N134" s="198"/>
      <c r="O134" s="198"/>
      <c r="P134" s="199">
        <f>SUM(P135:P137)</f>
        <v>0</v>
      </c>
      <c r="Q134" s="198"/>
      <c r="R134" s="199">
        <f>SUM(R135:R137)</f>
        <v>0</v>
      </c>
      <c r="S134" s="198"/>
      <c r="T134" s="200">
        <f>SUM(T135:T137)</f>
        <v>0</v>
      </c>
      <c r="AR134" s="201" t="s">
        <v>82</v>
      </c>
      <c r="AT134" s="202" t="s">
        <v>74</v>
      </c>
      <c r="AU134" s="202" t="s">
        <v>75</v>
      </c>
      <c r="AY134" s="201" t="s">
        <v>197</v>
      </c>
      <c r="BK134" s="203">
        <f>SUM(BK135:BK137)</f>
        <v>0</v>
      </c>
    </row>
    <row r="135" spans="1:65" s="2" customFormat="1" ht="21.75" customHeight="1">
      <c r="A135" s="31"/>
      <c r="B135" s="32"/>
      <c r="C135" s="206" t="s">
        <v>214</v>
      </c>
      <c r="D135" s="206" t="s">
        <v>199</v>
      </c>
      <c r="E135" s="207" t="s">
        <v>533</v>
      </c>
      <c r="F135" s="208" t="s">
        <v>534</v>
      </c>
      <c r="G135" s="209" t="s">
        <v>525</v>
      </c>
      <c r="H135" s="210">
        <v>1</v>
      </c>
      <c r="I135" s="211"/>
      <c r="J135" s="212">
        <f>ROUND(I135*H135,1)</f>
        <v>0</v>
      </c>
      <c r="K135" s="213"/>
      <c r="L135" s="36"/>
      <c r="M135" s="214" t="s">
        <v>1</v>
      </c>
      <c r="N135" s="215" t="s">
        <v>40</v>
      </c>
      <c r="O135" s="68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101</v>
      </c>
      <c r="AT135" s="218" t="s">
        <v>199</v>
      </c>
      <c r="AU135" s="218" t="s">
        <v>82</v>
      </c>
      <c r="AY135" s="14" t="s">
        <v>197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4" t="s">
        <v>82</v>
      </c>
      <c r="BK135" s="219">
        <f>ROUND(I135*H135,1)</f>
        <v>0</v>
      </c>
      <c r="BL135" s="14" t="s">
        <v>101</v>
      </c>
      <c r="BM135" s="218" t="s">
        <v>325</v>
      </c>
    </row>
    <row r="136" spans="1:65" s="2" customFormat="1" ht="21.75" customHeight="1">
      <c r="A136" s="31"/>
      <c r="B136" s="32"/>
      <c r="C136" s="206" t="s">
        <v>218</v>
      </c>
      <c r="D136" s="206" t="s">
        <v>199</v>
      </c>
      <c r="E136" s="207" t="s">
        <v>535</v>
      </c>
      <c r="F136" s="208" t="s">
        <v>536</v>
      </c>
      <c r="G136" s="209" t="s">
        <v>525</v>
      </c>
      <c r="H136" s="210">
        <v>1</v>
      </c>
      <c r="I136" s="211"/>
      <c r="J136" s="212">
        <f>ROUND(I136*H136,1)</f>
        <v>0</v>
      </c>
      <c r="K136" s="213"/>
      <c r="L136" s="36"/>
      <c r="M136" s="214" t="s">
        <v>1</v>
      </c>
      <c r="N136" s="215" t="s">
        <v>40</v>
      </c>
      <c r="O136" s="68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101</v>
      </c>
      <c r="AT136" s="218" t="s">
        <v>199</v>
      </c>
      <c r="AU136" s="218" t="s">
        <v>82</v>
      </c>
      <c r="AY136" s="14" t="s">
        <v>197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4" t="s">
        <v>82</v>
      </c>
      <c r="BK136" s="219">
        <f>ROUND(I136*H136,1)</f>
        <v>0</v>
      </c>
      <c r="BL136" s="14" t="s">
        <v>101</v>
      </c>
      <c r="BM136" s="218" t="s">
        <v>537</v>
      </c>
    </row>
    <row r="137" spans="1:65" s="2" customFormat="1" ht="33" customHeight="1">
      <c r="A137" s="31"/>
      <c r="B137" s="32"/>
      <c r="C137" s="206" t="s">
        <v>222</v>
      </c>
      <c r="D137" s="206" t="s">
        <v>199</v>
      </c>
      <c r="E137" s="207" t="s">
        <v>538</v>
      </c>
      <c r="F137" s="208" t="s">
        <v>539</v>
      </c>
      <c r="G137" s="209" t="s">
        <v>525</v>
      </c>
      <c r="H137" s="210">
        <v>1</v>
      </c>
      <c r="I137" s="211"/>
      <c r="J137" s="212">
        <f>ROUND(I137*H137,1)</f>
        <v>0</v>
      </c>
      <c r="K137" s="213"/>
      <c r="L137" s="36"/>
      <c r="M137" s="214" t="s">
        <v>1</v>
      </c>
      <c r="N137" s="215" t="s">
        <v>40</v>
      </c>
      <c r="O137" s="68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101</v>
      </c>
      <c r="AT137" s="218" t="s">
        <v>199</v>
      </c>
      <c r="AU137" s="218" t="s">
        <v>82</v>
      </c>
      <c r="AY137" s="14" t="s">
        <v>197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4" t="s">
        <v>82</v>
      </c>
      <c r="BK137" s="219">
        <f>ROUND(I137*H137,1)</f>
        <v>0</v>
      </c>
      <c r="BL137" s="14" t="s">
        <v>101</v>
      </c>
      <c r="BM137" s="218" t="s">
        <v>333</v>
      </c>
    </row>
    <row r="138" spans="1:65" s="12" customFormat="1" ht="25.9" customHeight="1">
      <c r="B138" s="190"/>
      <c r="C138" s="191"/>
      <c r="D138" s="192" t="s">
        <v>74</v>
      </c>
      <c r="E138" s="193" t="s">
        <v>101</v>
      </c>
      <c r="F138" s="193" t="s">
        <v>540</v>
      </c>
      <c r="G138" s="191"/>
      <c r="H138" s="191"/>
      <c r="I138" s="194"/>
      <c r="J138" s="195">
        <f>BK138</f>
        <v>0</v>
      </c>
      <c r="K138" s="191"/>
      <c r="L138" s="196"/>
      <c r="M138" s="197"/>
      <c r="N138" s="198"/>
      <c r="O138" s="198"/>
      <c r="P138" s="199">
        <f>P139</f>
        <v>0</v>
      </c>
      <c r="Q138" s="198"/>
      <c r="R138" s="199">
        <f>R139</f>
        <v>0</v>
      </c>
      <c r="S138" s="198"/>
      <c r="T138" s="200">
        <f>T139</f>
        <v>0</v>
      </c>
      <c r="AR138" s="201" t="s">
        <v>82</v>
      </c>
      <c r="AT138" s="202" t="s">
        <v>74</v>
      </c>
      <c r="AU138" s="202" t="s">
        <v>75</v>
      </c>
      <c r="AY138" s="201" t="s">
        <v>197</v>
      </c>
      <c r="BK138" s="203">
        <f>BK139</f>
        <v>0</v>
      </c>
    </row>
    <row r="139" spans="1:65" s="2" customFormat="1" ht="21.75" customHeight="1">
      <c r="A139" s="31"/>
      <c r="B139" s="32"/>
      <c r="C139" s="206" t="s">
        <v>226</v>
      </c>
      <c r="D139" s="206" t="s">
        <v>199</v>
      </c>
      <c r="E139" s="207" t="s">
        <v>541</v>
      </c>
      <c r="F139" s="208" t="s">
        <v>542</v>
      </c>
      <c r="G139" s="209" t="s">
        <v>525</v>
      </c>
      <c r="H139" s="210">
        <v>1</v>
      </c>
      <c r="I139" s="211"/>
      <c r="J139" s="212">
        <f>ROUND(I139*H139,1)</f>
        <v>0</v>
      </c>
      <c r="K139" s="213"/>
      <c r="L139" s="36"/>
      <c r="M139" s="214" t="s">
        <v>1</v>
      </c>
      <c r="N139" s="215" t="s">
        <v>40</v>
      </c>
      <c r="O139" s="68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101</v>
      </c>
      <c r="AT139" s="218" t="s">
        <v>199</v>
      </c>
      <c r="AU139" s="218" t="s">
        <v>82</v>
      </c>
      <c r="AY139" s="14" t="s">
        <v>197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4" t="s">
        <v>82</v>
      </c>
      <c r="BK139" s="219">
        <f>ROUND(I139*H139,1)</f>
        <v>0</v>
      </c>
      <c r="BL139" s="14" t="s">
        <v>101</v>
      </c>
      <c r="BM139" s="218" t="s">
        <v>351</v>
      </c>
    </row>
    <row r="140" spans="1:65" s="12" customFormat="1" ht="25.9" customHeight="1">
      <c r="B140" s="190"/>
      <c r="C140" s="191"/>
      <c r="D140" s="192" t="s">
        <v>74</v>
      </c>
      <c r="E140" s="193" t="s">
        <v>214</v>
      </c>
      <c r="F140" s="193" t="s">
        <v>543</v>
      </c>
      <c r="G140" s="191"/>
      <c r="H140" s="191"/>
      <c r="I140" s="194"/>
      <c r="J140" s="195">
        <f>BK140</f>
        <v>0</v>
      </c>
      <c r="K140" s="191"/>
      <c r="L140" s="196"/>
      <c r="M140" s="197"/>
      <c r="N140" s="198"/>
      <c r="O140" s="198"/>
      <c r="P140" s="199">
        <f>P141</f>
        <v>0</v>
      </c>
      <c r="Q140" s="198"/>
      <c r="R140" s="199">
        <f>R141</f>
        <v>0</v>
      </c>
      <c r="S140" s="198"/>
      <c r="T140" s="200">
        <f>T141</f>
        <v>0</v>
      </c>
      <c r="AR140" s="201" t="s">
        <v>82</v>
      </c>
      <c r="AT140" s="202" t="s">
        <v>74</v>
      </c>
      <c r="AU140" s="202" t="s">
        <v>75</v>
      </c>
      <c r="AY140" s="201" t="s">
        <v>197</v>
      </c>
      <c r="BK140" s="203">
        <f>BK141</f>
        <v>0</v>
      </c>
    </row>
    <row r="141" spans="1:65" s="2" customFormat="1" ht="33" customHeight="1">
      <c r="A141" s="31"/>
      <c r="B141" s="32"/>
      <c r="C141" s="206" t="s">
        <v>230</v>
      </c>
      <c r="D141" s="206" t="s">
        <v>199</v>
      </c>
      <c r="E141" s="207" t="s">
        <v>544</v>
      </c>
      <c r="F141" s="208" t="s">
        <v>545</v>
      </c>
      <c r="G141" s="209" t="s">
        <v>525</v>
      </c>
      <c r="H141" s="210">
        <v>1</v>
      </c>
      <c r="I141" s="211"/>
      <c r="J141" s="212">
        <f>ROUND(I141*H141,1)</f>
        <v>0</v>
      </c>
      <c r="K141" s="213"/>
      <c r="L141" s="36"/>
      <c r="M141" s="231" t="s">
        <v>1</v>
      </c>
      <c r="N141" s="232" t="s">
        <v>40</v>
      </c>
      <c r="O141" s="233"/>
      <c r="P141" s="234">
        <f>O141*H141</f>
        <v>0</v>
      </c>
      <c r="Q141" s="234">
        <v>0</v>
      </c>
      <c r="R141" s="234">
        <f>Q141*H141</f>
        <v>0</v>
      </c>
      <c r="S141" s="234">
        <v>0</v>
      </c>
      <c r="T141" s="23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101</v>
      </c>
      <c r="AT141" s="218" t="s">
        <v>199</v>
      </c>
      <c r="AU141" s="218" t="s">
        <v>82</v>
      </c>
      <c r="AY141" s="14" t="s">
        <v>197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4" t="s">
        <v>82</v>
      </c>
      <c r="BK141" s="219">
        <f>ROUND(I141*H141,1)</f>
        <v>0</v>
      </c>
      <c r="BL141" s="14" t="s">
        <v>101</v>
      </c>
      <c r="BM141" s="218" t="s">
        <v>546</v>
      </c>
    </row>
    <row r="142" spans="1:65" s="2" customFormat="1" ht="6.95" customHeight="1">
      <c r="A142" s="31"/>
      <c r="B142" s="51"/>
      <c r="C142" s="52"/>
      <c r="D142" s="52"/>
      <c r="E142" s="52"/>
      <c r="F142" s="52"/>
      <c r="G142" s="52"/>
      <c r="H142" s="52"/>
      <c r="I142" s="155"/>
      <c r="J142" s="52"/>
      <c r="K142" s="52"/>
      <c r="L142" s="36"/>
      <c r="M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</row>
  </sheetData>
  <sheetProtection algorithmName="SHA-512" hashValue="79bhxoVCHHUgkRyHoK+m7hKPgnPqFkz6My+2+7LcGZ88JuXV3eXEVtjkMT3O8v4LvGZcI3x6PfJe3CTje2xQ0Q==" saltValue="GJzQqDFz61sCZFnmdigiExT1otXaSoNm+V2zTHdRv2wHvjqAKaCh72x+udCNGgPCUoIeiAvZCt156q9lRPqNkw==" spinCount="100000" sheet="1" objects="1" scenarios="1" formatColumns="0" formatRows="0" autoFilter="0"/>
  <autoFilter ref="C127:K141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topLeftCell="A115" workbookViewId="0">
      <selection activeCell="I136" sqref="I13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102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1:46" s="1" customFormat="1" ht="24.95" customHeight="1">
      <c r="B4" s="17"/>
      <c r="D4" s="116" t="s">
        <v>156</v>
      </c>
      <c r="I4" s="112"/>
      <c r="L4" s="17"/>
      <c r="M4" s="117" t="s">
        <v>10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16</v>
      </c>
      <c r="I6" s="112"/>
      <c r="L6" s="17"/>
    </row>
    <row r="7" spans="1:46" s="1" customFormat="1" ht="16.5" customHeight="1">
      <c r="B7" s="17"/>
      <c r="E7" s="292" t="str">
        <f>'Rekapitulace stavby'!K6</f>
        <v>Novostavba produkční stáje s dojírnou - 1. etapa - stáj</v>
      </c>
      <c r="F7" s="293"/>
      <c r="G7" s="293"/>
      <c r="H7" s="293"/>
      <c r="I7" s="112"/>
      <c r="L7" s="17"/>
    </row>
    <row r="8" spans="1:46" ht="12.75">
      <c r="B8" s="17"/>
      <c r="D8" s="118" t="s">
        <v>157</v>
      </c>
      <c r="L8" s="17"/>
    </row>
    <row r="9" spans="1:46" s="1" customFormat="1" ht="16.5" customHeight="1">
      <c r="B9" s="17"/>
      <c r="E9" s="292" t="s">
        <v>158</v>
      </c>
      <c r="F9" s="253"/>
      <c r="G9" s="253"/>
      <c r="H9" s="253"/>
      <c r="I9" s="112"/>
      <c r="L9" s="17"/>
    </row>
    <row r="10" spans="1:46" s="1" customFormat="1" ht="12" customHeight="1">
      <c r="B10" s="17"/>
      <c r="D10" s="118" t="s">
        <v>159</v>
      </c>
      <c r="I10" s="112"/>
      <c r="L10" s="17"/>
    </row>
    <row r="11" spans="1:46" s="2" customFormat="1" ht="16.5" customHeight="1">
      <c r="A11" s="31"/>
      <c r="B11" s="36"/>
      <c r="C11" s="31"/>
      <c r="D11" s="31"/>
      <c r="E11" s="294" t="s">
        <v>160</v>
      </c>
      <c r="F11" s="295"/>
      <c r="G11" s="295"/>
      <c r="H11" s="295"/>
      <c r="I11" s="120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8" t="s">
        <v>547</v>
      </c>
      <c r="E12" s="31"/>
      <c r="F12" s="31"/>
      <c r="G12" s="31"/>
      <c r="H12" s="31"/>
      <c r="I12" s="120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6.5" customHeight="1">
      <c r="A13" s="31"/>
      <c r="B13" s="36"/>
      <c r="C13" s="31"/>
      <c r="D13" s="31"/>
      <c r="E13" s="296" t="s">
        <v>548</v>
      </c>
      <c r="F13" s="295"/>
      <c r="G13" s="295"/>
      <c r="H13" s="295"/>
      <c r="I13" s="120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>
      <c r="A14" s="31"/>
      <c r="B14" s="36"/>
      <c r="C14" s="31"/>
      <c r="D14" s="31"/>
      <c r="E14" s="31"/>
      <c r="F14" s="31"/>
      <c r="G14" s="31"/>
      <c r="H14" s="31"/>
      <c r="I14" s="120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18" t="s">
        <v>18</v>
      </c>
      <c r="E15" s="31"/>
      <c r="F15" s="106" t="s">
        <v>1</v>
      </c>
      <c r="G15" s="31"/>
      <c r="H15" s="31"/>
      <c r="I15" s="121" t="s">
        <v>19</v>
      </c>
      <c r="J15" s="106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20</v>
      </c>
      <c r="E16" s="31"/>
      <c r="F16" s="106" t="s">
        <v>21</v>
      </c>
      <c r="G16" s="31"/>
      <c r="H16" s="31"/>
      <c r="I16" s="121" t="s">
        <v>22</v>
      </c>
      <c r="J16" s="122">
        <f>'Rekapitulace stavby'!AN8</f>
        <v>43949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0.9" customHeight="1">
      <c r="A17" s="31"/>
      <c r="B17" s="36"/>
      <c r="C17" s="31"/>
      <c r="D17" s="31"/>
      <c r="E17" s="31"/>
      <c r="F17" s="31"/>
      <c r="G17" s="31"/>
      <c r="H17" s="31"/>
      <c r="I17" s="120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18" t="s">
        <v>23</v>
      </c>
      <c r="E18" s="31"/>
      <c r="F18" s="31"/>
      <c r="G18" s="31"/>
      <c r="H18" s="31"/>
      <c r="I18" s="121" t="s">
        <v>24</v>
      </c>
      <c r="J18" s="106" t="s">
        <v>25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6" t="s">
        <v>26</v>
      </c>
      <c r="F19" s="31"/>
      <c r="G19" s="31"/>
      <c r="H19" s="31"/>
      <c r="I19" s="121" t="s">
        <v>27</v>
      </c>
      <c r="J19" s="106" t="s">
        <v>28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20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18" t="s">
        <v>29</v>
      </c>
      <c r="E21" s="31"/>
      <c r="F21" s="31"/>
      <c r="G21" s="31"/>
      <c r="H21" s="31"/>
      <c r="I21" s="121" t="s">
        <v>24</v>
      </c>
      <c r="J21" s="27" t="str">
        <f>'Rekapitulace stavby'!AN13</f>
        <v>Vyplň údaj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297" t="str">
        <f>'Rekapitulace stavby'!E14</f>
        <v>Vyplň údaj</v>
      </c>
      <c r="F22" s="298"/>
      <c r="G22" s="298"/>
      <c r="H22" s="298"/>
      <c r="I22" s="121" t="s">
        <v>27</v>
      </c>
      <c r="J22" s="27" t="str">
        <f>'Rekapitulace stavby'!AN14</f>
        <v>Vyplň údaj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20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18" t="s">
        <v>31</v>
      </c>
      <c r="E24" s="31"/>
      <c r="F24" s="31"/>
      <c r="G24" s="31"/>
      <c r="H24" s="31"/>
      <c r="I24" s="121" t="s">
        <v>24</v>
      </c>
      <c r="J24" s="106" t="str">
        <f>IF('Rekapitulace stavby'!AN16="","",'Rekapitulace stavby'!AN16)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8" customHeight="1">
      <c r="A25" s="31"/>
      <c r="B25" s="36"/>
      <c r="C25" s="31"/>
      <c r="D25" s="31"/>
      <c r="E25" s="106" t="str">
        <f>IF('Rekapitulace stavby'!E17="","",'Rekapitulace stavby'!E17)</f>
        <v xml:space="preserve"> </v>
      </c>
      <c r="F25" s="31"/>
      <c r="G25" s="31"/>
      <c r="H25" s="31"/>
      <c r="I25" s="121" t="s">
        <v>27</v>
      </c>
      <c r="J25" s="106" t="str">
        <f>IF('Rekapitulace stavby'!AN17="","",'Rekapitulace stavby'!AN17)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20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12" customHeight="1">
      <c r="A27" s="31"/>
      <c r="B27" s="36"/>
      <c r="C27" s="31"/>
      <c r="D27" s="118" t="s">
        <v>32</v>
      </c>
      <c r="E27" s="31"/>
      <c r="F27" s="31"/>
      <c r="G27" s="31"/>
      <c r="H27" s="31"/>
      <c r="I27" s="121" t="s">
        <v>24</v>
      </c>
      <c r="J27" s="106" t="str">
        <f>IF('Rekapitulace stavby'!AN19="","",'Rekapitulace stavby'!AN19)</f>
        <v/>
      </c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8" customHeight="1">
      <c r="A28" s="31"/>
      <c r="B28" s="36"/>
      <c r="C28" s="31"/>
      <c r="D28" s="31"/>
      <c r="E28" s="106" t="str">
        <f>IF('Rekapitulace stavby'!E20="","",'Rekapitulace stavby'!E20)</f>
        <v xml:space="preserve"> </v>
      </c>
      <c r="F28" s="31"/>
      <c r="G28" s="31"/>
      <c r="H28" s="31"/>
      <c r="I28" s="121" t="s">
        <v>27</v>
      </c>
      <c r="J28" s="106" t="str">
        <f>IF('Rekapitulace stavby'!AN20="","",'Rekapitulace stavby'!AN20)</f>
        <v/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31"/>
      <c r="E29" s="31"/>
      <c r="F29" s="31"/>
      <c r="G29" s="31"/>
      <c r="H29" s="31"/>
      <c r="I29" s="120"/>
      <c r="J29" s="31"/>
      <c r="K29" s="3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" customHeight="1">
      <c r="A30" s="31"/>
      <c r="B30" s="36"/>
      <c r="C30" s="31"/>
      <c r="D30" s="118" t="s">
        <v>34</v>
      </c>
      <c r="E30" s="31"/>
      <c r="F30" s="31"/>
      <c r="G30" s="31"/>
      <c r="H30" s="31"/>
      <c r="I30" s="120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8" customFormat="1" ht="16.5" customHeight="1">
      <c r="A31" s="123"/>
      <c r="B31" s="124"/>
      <c r="C31" s="123"/>
      <c r="D31" s="123"/>
      <c r="E31" s="291" t="s">
        <v>1</v>
      </c>
      <c r="F31" s="291"/>
      <c r="G31" s="291"/>
      <c r="H31" s="291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1"/>
      <c r="B32" s="36"/>
      <c r="C32" s="31"/>
      <c r="D32" s="31"/>
      <c r="E32" s="31"/>
      <c r="F32" s="31"/>
      <c r="G32" s="31"/>
      <c r="H32" s="31"/>
      <c r="I32" s="120"/>
      <c r="J32" s="31"/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7"/>
      <c r="E33" s="127"/>
      <c r="F33" s="127"/>
      <c r="G33" s="127"/>
      <c r="H33" s="127"/>
      <c r="I33" s="128"/>
      <c r="J33" s="127"/>
      <c r="K33" s="127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9" t="s">
        <v>35</v>
      </c>
      <c r="E34" s="31"/>
      <c r="F34" s="31"/>
      <c r="G34" s="31"/>
      <c r="H34" s="31"/>
      <c r="I34" s="120"/>
      <c r="J34" s="130">
        <f>ROUND(J127, 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7"/>
      <c r="E35" s="127"/>
      <c r="F35" s="127"/>
      <c r="G35" s="127"/>
      <c r="H35" s="127"/>
      <c r="I35" s="128"/>
      <c r="J35" s="127"/>
      <c r="K35" s="127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31" t="s">
        <v>37</v>
      </c>
      <c r="G36" s="31"/>
      <c r="H36" s="31"/>
      <c r="I36" s="132" t="s">
        <v>36</v>
      </c>
      <c r="J36" s="131" t="s">
        <v>38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19" t="s">
        <v>39</v>
      </c>
      <c r="E37" s="118" t="s">
        <v>40</v>
      </c>
      <c r="F37" s="133">
        <f>ROUND((SUM(BE127:BE202)),  1)</f>
        <v>0</v>
      </c>
      <c r="G37" s="31"/>
      <c r="H37" s="31"/>
      <c r="I37" s="134">
        <v>0.21</v>
      </c>
      <c r="J37" s="133">
        <f>ROUND(((SUM(BE127:BE202))*I37),  1)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8" t="s">
        <v>41</v>
      </c>
      <c r="F38" s="133">
        <f>ROUND((SUM(BF127:BF202)),  1)</f>
        <v>0</v>
      </c>
      <c r="G38" s="31"/>
      <c r="H38" s="31"/>
      <c r="I38" s="134">
        <v>0.15</v>
      </c>
      <c r="J38" s="133">
        <f>ROUND(((SUM(BF127:BF202))*I38),  1)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ROUND((SUM(BG127:BG202)),  1)</f>
        <v>0</v>
      </c>
      <c r="G39" s="31"/>
      <c r="H39" s="31"/>
      <c r="I39" s="134">
        <v>0.21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6"/>
      <c r="C40" s="31"/>
      <c r="D40" s="31"/>
      <c r="E40" s="118" t="s">
        <v>43</v>
      </c>
      <c r="F40" s="133">
        <f>ROUND((SUM(BH127:BH202)),  1)</f>
        <v>0</v>
      </c>
      <c r="G40" s="31"/>
      <c r="H40" s="31"/>
      <c r="I40" s="134">
        <v>0.15</v>
      </c>
      <c r="J40" s="133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hidden="1" customHeight="1">
      <c r="A41" s="31"/>
      <c r="B41" s="36"/>
      <c r="C41" s="31"/>
      <c r="D41" s="31"/>
      <c r="E41" s="118" t="s">
        <v>44</v>
      </c>
      <c r="F41" s="133">
        <f>ROUND((SUM(BI127:BI202)),  1)</f>
        <v>0</v>
      </c>
      <c r="G41" s="31"/>
      <c r="H41" s="31"/>
      <c r="I41" s="134">
        <v>0</v>
      </c>
      <c r="J41" s="133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120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5"/>
      <c r="D43" s="136" t="s">
        <v>45</v>
      </c>
      <c r="E43" s="137"/>
      <c r="F43" s="137"/>
      <c r="G43" s="138" t="s">
        <v>46</v>
      </c>
      <c r="H43" s="139" t="s">
        <v>47</v>
      </c>
      <c r="I43" s="140"/>
      <c r="J43" s="141">
        <f>SUM(J34:J41)</f>
        <v>0</v>
      </c>
      <c r="K43" s="142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120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hidden="1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hidden="1" customHeight="1">
      <c r="A82" s="31"/>
      <c r="B82" s="32"/>
      <c r="C82" s="20" t="s">
        <v>163</v>
      </c>
      <c r="D82" s="33"/>
      <c r="E82" s="33"/>
      <c r="F82" s="33"/>
      <c r="G82" s="33"/>
      <c r="H82" s="33"/>
      <c r="I82" s="120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120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20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hidden="1" customHeight="1">
      <c r="A85" s="31"/>
      <c r="B85" s="32"/>
      <c r="C85" s="33"/>
      <c r="D85" s="33"/>
      <c r="E85" s="287" t="str">
        <f>E7</f>
        <v>Novostavba produkční stáje s dojírnou - 1. etapa - stáj</v>
      </c>
      <c r="F85" s="288"/>
      <c r="G85" s="288"/>
      <c r="H85" s="288"/>
      <c r="I85" s="120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hidden="1" customHeight="1">
      <c r="B86" s="18"/>
      <c r="C86" s="26" t="s">
        <v>157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1" customFormat="1" ht="16.5" hidden="1" customHeight="1">
      <c r="B87" s="18"/>
      <c r="C87" s="19"/>
      <c r="D87" s="19"/>
      <c r="E87" s="287" t="s">
        <v>158</v>
      </c>
      <c r="F87" s="258"/>
      <c r="G87" s="258"/>
      <c r="H87" s="258"/>
      <c r="I87" s="112"/>
      <c r="J87" s="19"/>
      <c r="K87" s="19"/>
      <c r="L87" s="17"/>
    </row>
    <row r="88" spans="1:31" s="1" customFormat="1" ht="12" hidden="1" customHeight="1">
      <c r="B88" s="18"/>
      <c r="C88" s="26" t="s">
        <v>159</v>
      </c>
      <c r="D88" s="19"/>
      <c r="E88" s="19"/>
      <c r="F88" s="19"/>
      <c r="G88" s="19"/>
      <c r="H88" s="19"/>
      <c r="I88" s="112"/>
      <c r="J88" s="19"/>
      <c r="K88" s="19"/>
      <c r="L88" s="17"/>
    </row>
    <row r="89" spans="1:31" s="2" customFormat="1" ht="16.5" hidden="1" customHeight="1">
      <c r="A89" s="31"/>
      <c r="B89" s="32"/>
      <c r="C89" s="33"/>
      <c r="D89" s="33"/>
      <c r="E89" s="289" t="s">
        <v>160</v>
      </c>
      <c r="F89" s="290"/>
      <c r="G89" s="290"/>
      <c r="H89" s="290"/>
      <c r="I89" s="120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hidden="1" customHeight="1">
      <c r="A90" s="31"/>
      <c r="B90" s="32"/>
      <c r="C90" s="26" t="s">
        <v>547</v>
      </c>
      <c r="D90" s="33"/>
      <c r="E90" s="33"/>
      <c r="F90" s="33"/>
      <c r="G90" s="33"/>
      <c r="H90" s="33"/>
      <c r="I90" s="120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6.5" hidden="1" customHeight="1">
      <c r="A91" s="31"/>
      <c r="B91" s="32"/>
      <c r="C91" s="33"/>
      <c r="D91" s="33"/>
      <c r="E91" s="284" t="str">
        <f>E13</f>
        <v>01 - Elektroinstalace</v>
      </c>
      <c r="F91" s="290"/>
      <c r="G91" s="290"/>
      <c r="H91" s="290"/>
      <c r="I91" s="120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hidden="1" customHeight="1">
      <c r="A92" s="31"/>
      <c r="B92" s="32"/>
      <c r="C92" s="33"/>
      <c r="D92" s="33"/>
      <c r="E92" s="33"/>
      <c r="F92" s="33"/>
      <c r="G92" s="33"/>
      <c r="H92" s="33"/>
      <c r="I92" s="120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2" hidden="1" customHeight="1">
      <c r="A93" s="31"/>
      <c r="B93" s="32"/>
      <c r="C93" s="26" t="s">
        <v>20</v>
      </c>
      <c r="D93" s="33"/>
      <c r="E93" s="33"/>
      <c r="F93" s="24" t="str">
        <f>F16</f>
        <v xml:space="preserve"> </v>
      </c>
      <c r="G93" s="33"/>
      <c r="H93" s="33"/>
      <c r="I93" s="121" t="s">
        <v>22</v>
      </c>
      <c r="J93" s="63">
        <f>IF(J16="","",J16)</f>
        <v>43949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6.95" hidden="1" customHeight="1">
      <c r="A94" s="31"/>
      <c r="B94" s="32"/>
      <c r="C94" s="33"/>
      <c r="D94" s="33"/>
      <c r="E94" s="33"/>
      <c r="F94" s="33"/>
      <c r="G94" s="33"/>
      <c r="H94" s="33"/>
      <c r="I94" s="120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5.2" hidden="1" customHeight="1">
      <c r="A95" s="31"/>
      <c r="B95" s="32"/>
      <c r="C95" s="26" t="s">
        <v>23</v>
      </c>
      <c r="D95" s="33"/>
      <c r="E95" s="33"/>
      <c r="F95" s="24" t="str">
        <f>E19</f>
        <v>ZOD Starosedlský Hrádek</v>
      </c>
      <c r="G95" s="33"/>
      <c r="H95" s="33"/>
      <c r="I95" s="121" t="s">
        <v>31</v>
      </c>
      <c r="J95" s="29" t="str">
        <f>E25</f>
        <v xml:space="preserve"> </v>
      </c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5.2" hidden="1" customHeight="1">
      <c r="A96" s="31"/>
      <c r="B96" s="32"/>
      <c r="C96" s="26" t="s">
        <v>29</v>
      </c>
      <c r="D96" s="33"/>
      <c r="E96" s="33"/>
      <c r="F96" s="24" t="str">
        <f>IF(E22="","",E22)</f>
        <v>Vyplň údaj</v>
      </c>
      <c r="G96" s="33"/>
      <c r="H96" s="33"/>
      <c r="I96" s="121" t="s">
        <v>32</v>
      </c>
      <c r="J96" s="29" t="str">
        <f>E28</f>
        <v xml:space="preserve"> 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hidden="1" customHeight="1">
      <c r="A97" s="31"/>
      <c r="B97" s="32"/>
      <c r="C97" s="33"/>
      <c r="D97" s="33"/>
      <c r="E97" s="33"/>
      <c r="F97" s="33"/>
      <c r="G97" s="33"/>
      <c r="H97" s="33"/>
      <c r="I97" s="120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9.25" hidden="1" customHeight="1">
      <c r="A98" s="31"/>
      <c r="B98" s="32"/>
      <c r="C98" s="159" t="s">
        <v>164</v>
      </c>
      <c r="D98" s="160"/>
      <c r="E98" s="160"/>
      <c r="F98" s="160"/>
      <c r="G98" s="160"/>
      <c r="H98" s="160"/>
      <c r="I98" s="161"/>
      <c r="J98" s="162" t="s">
        <v>165</v>
      </c>
      <c r="K98" s="160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47" s="2" customFormat="1" ht="10.35" hidden="1" customHeight="1">
      <c r="A99" s="31"/>
      <c r="B99" s="32"/>
      <c r="C99" s="33"/>
      <c r="D99" s="33"/>
      <c r="E99" s="33"/>
      <c r="F99" s="33"/>
      <c r="G99" s="33"/>
      <c r="H99" s="33"/>
      <c r="I99" s="120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47" s="2" customFormat="1" ht="22.9" hidden="1" customHeight="1">
      <c r="A100" s="31"/>
      <c r="B100" s="32"/>
      <c r="C100" s="163" t="s">
        <v>166</v>
      </c>
      <c r="D100" s="33"/>
      <c r="E100" s="33"/>
      <c r="F100" s="33"/>
      <c r="G100" s="33"/>
      <c r="H100" s="33"/>
      <c r="I100" s="120"/>
      <c r="J100" s="81">
        <f>J127</f>
        <v>0</v>
      </c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U100" s="14" t="s">
        <v>167</v>
      </c>
    </row>
    <row r="101" spans="1:47" s="9" customFormat="1" ht="24.95" hidden="1" customHeight="1">
      <c r="B101" s="164"/>
      <c r="C101" s="165"/>
      <c r="D101" s="166" t="s">
        <v>549</v>
      </c>
      <c r="E101" s="167"/>
      <c r="F101" s="167"/>
      <c r="G101" s="167"/>
      <c r="H101" s="167"/>
      <c r="I101" s="168"/>
      <c r="J101" s="169">
        <f>J128</f>
        <v>0</v>
      </c>
      <c r="K101" s="165"/>
      <c r="L101" s="170"/>
    </row>
    <row r="102" spans="1:47" s="10" customFormat="1" ht="19.899999999999999" hidden="1" customHeight="1">
      <c r="B102" s="171"/>
      <c r="C102" s="100"/>
      <c r="D102" s="172" t="s">
        <v>550</v>
      </c>
      <c r="E102" s="173"/>
      <c r="F102" s="173"/>
      <c r="G102" s="173"/>
      <c r="H102" s="173"/>
      <c r="I102" s="174"/>
      <c r="J102" s="175">
        <f>J129</f>
        <v>0</v>
      </c>
      <c r="K102" s="100"/>
      <c r="L102" s="176"/>
    </row>
    <row r="103" spans="1:47" s="10" customFormat="1" ht="19.899999999999999" hidden="1" customHeight="1">
      <c r="B103" s="171"/>
      <c r="C103" s="100"/>
      <c r="D103" s="172" t="s">
        <v>551</v>
      </c>
      <c r="E103" s="173"/>
      <c r="F103" s="173"/>
      <c r="G103" s="173"/>
      <c r="H103" s="173"/>
      <c r="I103" s="174"/>
      <c r="J103" s="175">
        <f>J195</f>
        <v>0</v>
      </c>
      <c r="K103" s="100"/>
      <c r="L103" s="176"/>
    </row>
    <row r="104" spans="1:47" s="2" customFormat="1" ht="21.75" hidden="1" customHeight="1">
      <c r="A104" s="31"/>
      <c r="B104" s="32"/>
      <c r="C104" s="33"/>
      <c r="D104" s="33"/>
      <c r="E104" s="33"/>
      <c r="F104" s="33"/>
      <c r="G104" s="33"/>
      <c r="H104" s="33"/>
      <c r="I104" s="120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47" s="2" customFormat="1" ht="6.95" hidden="1" customHeight="1">
      <c r="A105" s="31"/>
      <c r="B105" s="51"/>
      <c r="C105" s="52"/>
      <c r="D105" s="52"/>
      <c r="E105" s="52"/>
      <c r="F105" s="52"/>
      <c r="G105" s="52"/>
      <c r="H105" s="52"/>
      <c r="I105" s="155"/>
      <c r="J105" s="52"/>
      <c r="K105" s="52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47" hidden="1"/>
    <row r="107" spans="1:47" hidden="1"/>
    <row r="108" spans="1:47" hidden="1"/>
    <row r="109" spans="1:47" s="2" customFormat="1" ht="6.95" customHeight="1">
      <c r="A109" s="31"/>
      <c r="B109" s="53"/>
      <c r="C109" s="54"/>
      <c r="D109" s="54"/>
      <c r="E109" s="54"/>
      <c r="F109" s="54"/>
      <c r="G109" s="54"/>
      <c r="H109" s="54"/>
      <c r="I109" s="158"/>
      <c r="J109" s="54"/>
      <c r="K109" s="54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24.95" customHeight="1">
      <c r="A110" s="31"/>
      <c r="B110" s="32"/>
      <c r="C110" s="20" t="s">
        <v>182</v>
      </c>
      <c r="D110" s="33"/>
      <c r="E110" s="33"/>
      <c r="F110" s="33"/>
      <c r="G110" s="33"/>
      <c r="H110" s="33"/>
      <c r="I110" s="120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120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12" customHeight="1">
      <c r="A112" s="31"/>
      <c r="B112" s="32"/>
      <c r="C112" s="26" t="s">
        <v>16</v>
      </c>
      <c r="D112" s="33"/>
      <c r="E112" s="33"/>
      <c r="F112" s="33"/>
      <c r="G112" s="33"/>
      <c r="H112" s="33"/>
      <c r="I112" s="120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16.5" customHeight="1">
      <c r="A113" s="31"/>
      <c r="B113" s="32"/>
      <c r="C113" s="33"/>
      <c r="D113" s="33"/>
      <c r="E113" s="287" t="str">
        <f>E7</f>
        <v>Novostavba produkční stáje s dojírnou - 1. etapa - stáj</v>
      </c>
      <c r="F113" s="288"/>
      <c r="G113" s="288"/>
      <c r="H113" s="288"/>
      <c r="I113" s="120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1" customFormat="1" ht="12" customHeight="1">
      <c r="B114" s="18"/>
      <c r="C114" s="26" t="s">
        <v>157</v>
      </c>
      <c r="D114" s="19"/>
      <c r="E114" s="19"/>
      <c r="F114" s="19"/>
      <c r="G114" s="19"/>
      <c r="H114" s="19"/>
      <c r="I114" s="112"/>
      <c r="J114" s="19"/>
      <c r="K114" s="19"/>
      <c r="L114" s="17"/>
    </row>
    <row r="115" spans="1:63" s="1" customFormat="1" ht="16.5" customHeight="1">
      <c r="B115" s="18"/>
      <c r="C115" s="19"/>
      <c r="D115" s="19"/>
      <c r="E115" s="287" t="s">
        <v>158</v>
      </c>
      <c r="F115" s="258"/>
      <c r="G115" s="258"/>
      <c r="H115" s="258"/>
      <c r="I115" s="112"/>
      <c r="J115" s="19"/>
      <c r="K115" s="19"/>
      <c r="L115" s="17"/>
    </row>
    <row r="116" spans="1:63" s="1" customFormat="1" ht="12" customHeight="1">
      <c r="B116" s="18"/>
      <c r="C116" s="26" t="s">
        <v>159</v>
      </c>
      <c r="D116" s="19"/>
      <c r="E116" s="19"/>
      <c r="F116" s="19"/>
      <c r="G116" s="19"/>
      <c r="H116" s="19"/>
      <c r="I116" s="112"/>
      <c r="J116" s="19"/>
      <c r="K116" s="19"/>
      <c r="L116" s="17"/>
    </row>
    <row r="117" spans="1:63" s="2" customFormat="1" ht="16.5" customHeight="1">
      <c r="A117" s="31"/>
      <c r="B117" s="32"/>
      <c r="C117" s="33"/>
      <c r="D117" s="33"/>
      <c r="E117" s="289" t="s">
        <v>160</v>
      </c>
      <c r="F117" s="290"/>
      <c r="G117" s="290"/>
      <c r="H117" s="290"/>
      <c r="I117" s="120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2" customHeight="1">
      <c r="A118" s="31"/>
      <c r="B118" s="32"/>
      <c r="C118" s="26" t="s">
        <v>547</v>
      </c>
      <c r="D118" s="33"/>
      <c r="E118" s="33"/>
      <c r="F118" s="33"/>
      <c r="G118" s="33"/>
      <c r="H118" s="33"/>
      <c r="I118" s="120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6.5" customHeight="1">
      <c r="A119" s="31"/>
      <c r="B119" s="32"/>
      <c r="C119" s="33"/>
      <c r="D119" s="33"/>
      <c r="E119" s="284" t="str">
        <f>E13</f>
        <v>01 - Elektroinstalace</v>
      </c>
      <c r="F119" s="290"/>
      <c r="G119" s="290"/>
      <c r="H119" s="290"/>
      <c r="I119" s="120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120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12" customHeight="1">
      <c r="A121" s="31"/>
      <c r="B121" s="32"/>
      <c r="C121" s="26" t="s">
        <v>20</v>
      </c>
      <c r="D121" s="33"/>
      <c r="E121" s="33"/>
      <c r="F121" s="24" t="str">
        <f>F16</f>
        <v xml:space="preserve"> </v>
      </c>
      <c r="G121" s="33"/>
      <c r="H121" s="33"/>
      <c r="I121" s="121" t="s">
        <v>22</v>
      </c>
      <c r="J121" s="63">
        <f>IF(J16="","",J16)</f>
        <v>43949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120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6" t="s">
        <v>23</v>
      </c>
      <c r="D123" s="33"/>
      <c r="E123" s="33"/>
      <c r="F123" s="24" t="str">
        <f>E19</f>
        <v>ZOD Starosedlský Hrádek</v>
      </c>
      <c r="G123" s="33"/>
      <c r="H123" s="33"/>
      <c r="I123" s="121" t="s">
        <v>31</v>
      </c>
      <c r="J123" s="29" t="str">
        <f>E25</f>
        <v xml:space="preserve"> 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2" customHeight="1">
      <c r="A124" s="31"/>
      <c r="B124" s="32"/>
      <c r="C124" s="26" t="s">
        <v>29</v>
      </c>
      <c r="D124" s="33"/>
      <c r="E124" s="33"/>
      <c r="F124" s="24" t="str">
        <f>IF(E22="","",E22)</f>
        <v>Vyplň údaj</v>
      </c>
      <c r="G124" s="33"/>
      <c r="H124" s="33"/>
      <c r="I124" s="121" t="s">
        <v>32</v>
      </c>
      <c r="J124" s="29" t="str">
        <f>E28</f>
        <v xml:space="preserve"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120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11" customFormat="1" ht="29.25" customHeight="1">
      <c r="A126" s="177"/>
      <c r="B126" s="178"/>
      <c r="C126" s="179" t="s">
        <v>183</v>
      </c>
      <c r="D126" s="180" t="s">
        <v>60</v>
      </c>
      <c r="E126" s="180" t="s">
        <v>56</v>
      </c>
      <c r="F126" s="180" t="s">
        <v>57</v>
      </c>
      <c r="G126" s="180" t="s">
        <v>184</v>
      </c>
      <c r="H126" s="180" t="s">
        <v>185</v>
      </c>
      <c r="I126" s="181" t="s">
        <v>186</v>
      </c>
      <c r="J126" s="182" t="s">
        <v>165</v>
      </c>
      <c r="K126" s="183" t="s">
        <v>187</v>
      </c>
      <c r="L126" s="184"/>
      <c r="M126" s="72" t="s">
        <v>1</v>
      </c>
      <c r="N126" s="73" t="s">
        <v>39</v>
      </c>
      <c r="O126" s="73" t="s">
        <v>188</v>
      </c>
      <c r="P126" s="73" t="s">
        <v>189</v>
      </c>
      <c r="Q126" s="73" t="s">
        <v>190</v>
      </c>
      <c r="R126" s="73" t="s">
        <v>191</v>
      </c>
      <c r="S126" s="73" t="s">
        <v>192</v>
      </c>
      <c r="T126" s="74" t="s">
        <v>193</v>
      </c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</row>
    <row r="127" spans="1:63" s="2" customFormat="1" ht="22.9" customHeight="1">
      <c r="A127" s="31"/>
      <c r="B127" s="32"/>
      <c r="C127" s="79" t="s">
        <v>194</v>
      </c>
      <c r="D127" s="33"/>
      <c r="E127" s="33"/>
      <c r="F127" s="33"/>
      <c r="G127" s="33"/>
      <c r="H127" s="33"/>
      <c r="I127" s="120"/>
      <c r="J127" s="185">
        <f>BK127</f>
        <v>0</v>
      </c>
      <c r="K127" s="33"/>
      <c r="L127" s="36"/>
      <c r="M127" s="75"/>
      <c r="N127" s="186"/>
      <c r="O127" s="76"/>
      <c r="P127" s="187">
        <f>P128</f>
        <v>0</v>
      </c>
      <c r="Q127" s="76"/>
      <c r="R127" s="187">
        <f>R128</f>
        <v>2.1280300000000003</v>
      </c>
      <c r="S127" s="76"/>
      <c r="T127" s="188">
        <f>T128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74</v>
      </c>
      <c r="AU127" s="14" t="s">
        <v>167</v>
      </c>
      <c r="BK127" s="189">
        <f>BK128</f>
        <v>0</v>
      </c>
    </row>
    <row r="128" spans="1:63" s="12" customFormat="1" ht="25.9" customHeight="1">
      <c r="B128" s="190"/>
      <c r="C128" s="191"/>
      <c r="D128" s="192" t="s">
        <v>74</v>
      </c>
      <c r="E128" s="193" t="s">
        <v>457</v>
      </c>
      <c r="F128" s="193" t="s">
        <v>552</v>
      </c>
      <c r="G128" s="191"/>
      <c r="H128" s="191"/>
      <c r="I128" s="194"/>
      <c r="J128" s="195">
        <f>BK128</f>
        <v>0</v>
      </c>
      <c r="K128" s="191"/>
      <c r="L128" s="196"/>
      <c r="M128" s="197"/>
      <c r="N128" s="198"/>
      <c r="O128" s="198"/>
      <c r="P128" s="199">
        <f>P129+P195</f>
        <v>0</v>
      </c>
      <c r="Q128" s="198"/>
      <c r="R128" s="199">
        <f>R129+R195</f>
        <v>2.1280300000000003</v>
      </c>
      <c r="S128" s="198"/>
      <c r="T128" s="200">
        <f>T129+T195</f>
        <v>0</v>
      </c>
      <c r="AR128" s="201" t="s">
        <v>84</v>
      </c>
      <c r="AT128" s="202" t="s">
        <v>74</v>
      </c>
      <c r="AU128" s="202" t="s">
        <v>75</v>
      </c>
      <c r="AY128" s="201" t="s">
        <v>197</v>
      </c>
      <c r="BK128" s="203">
        <f>BK129+BK195</f>
        <v>0</v>
      </c>
    </row>
    <row r="129" spans="1:65" s="12" customFormat="1" ht="22.9" customHeight="1">
      <c r="B129" s="190"/>
      <c r="C129" s="191"/>
      <c r="D129" s="192" t="s">
        <v>74</v>
      </c>
      <c r="E129" s="204" t="s">
        <v>553</v>
      </c>
      <c r="F129" s="204" t="s">
        <v>554</v>
      </c>
      <c r="G129" s="191"/>
      <c r="H129" s="191"/>
      <c r="I129" s="194"/>
      <c r="J129" s="205">
        <f>BK129</f>
        <v>0</v>
      </c>
      <c r="K129" s="191"/>
      <c r="L129" s="196"/>
      <c r="M129" s="197"/>
      <c r="N129" s="198"/>
      <c r="O129" s="198"/>
      <c r="P129" s="199">
        <f>SUM(P130:P194)</f>
        <v>0</v>
      </c>
      <c r="Q129" s="198"/>
      <c r="R129" s="199">
        <f>SUM(R130:R194)</f>
        <v>2.1280300000000003</v>
      </c>
      <c r="S129" s="198"/>
      <c r="T129" s="200">
        <f>SUM(T130:T194)</f>
        <v>0</v>
      </c>
      <c r="AR129" s="201" t="s">
        <v>84</v>
      </c>
      <c r="AT129" s="202" t="s">
        <v>74</v>
      </c>
      <c r="AU129" s="202" t="s">
        <v>82</v>
      </c>
      <c r="AY129" s="201" t="s">
        <v>197</v>
      </c>
      <c r="BK129" s="203">
        <f>SUM(BK130:BK194)</f>
        <v>0</v>
      </c>
    </row>
    <row r="130" spans="1:65" s="2" customFormat="1" ht="21.75" customHeight="1">
      <c r="A130" s="31"/>
      <c r="B130" s="32"/>
      <c r="C130" s="206" t="s">
        <v>82</v>
      </c>
      <c r="D130" s="206" t="s">
        <v>199</v>
      </c>
      <c r="E130" s="207" t="s">
        <v>555</v>
      </c>
      <c r="F130" s="208" t="s">
        <v>556</v>
      </c>
      <c r="G130" s="209" t="s">
        <v>340</v>
      </c>
      <c r="H130" s="210">
        <v>259</v>
      </c>
      <c r="I130" s="211"/>
      <c r="J130" s="212">
        <f t="shared" ref="J130:J161" si="0">ROUND(I130*H130,1)</f>
        <v>0</v>
      </c>
      <c r="K130" s="213"/>
      <c r="L130" s="36"/>
      <c r="M130" s="214" t="s">
        <v>1</v>
      </c>
      <c r="N130" s="215" t="s">
        <v>40</v>
      </c>
      <c r="O130" s="68"/>
      <c r="P130" s="216">
        <f t="shared" ref="P130:P161" si="1">O130*H130</f>
        <v>0</v>
      </c>
      <c r="Q130" s="216">
        <v>0</v>
      </c>
      <c r="R130" s="216">
        <f t="shared" ref="R130:R161" si="2">Q130*H130</f>
        <v>0</v>
      </c>
      <c r="S130" s="216">
        <v>0</v>
      </c>
      <c r="T130" s="217">
        <f t="shared" ref="T130:T161" si="3"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259</v>
      </c>
      <c r="AT130" s="218" t="s">
        <v>199</v>
      </c>
      <c r="AU130" s="218" t="s">
        <v>84</v>
      </c>
      <c r="AY130" s="14" t="s">
        <v>197</v>
      </c>
      <c r="BE130" s="219">
        <f t="shared" ref="BE130:BE161" si="4">IF(N130="základní",J130,0)</f>
        <v>0</v>
      </c>
      <c r="BF130" s="219">
        <f t="shared" ref="BF130:BF161" si="5">IF(N130="snížená",J130,0)</f>
        <v>0</v>
      </c>
      <c r="BG130" s="219">
        <f t="shared" ref="BG130:BG161" si="6">IF(N130="zákl. přenesená",J130,0)</f>
        <v>0</v>
      </c>
      <c r="BH130" s="219">
        <f t="shared" ref="BH130:BH161" si="7">IF(N130="sníž. přenesená",J130,0)</f>
        <v>0</v>
      </c>
      <c r="BI130" s="219">
        <f t="shared" ref="BI130:BI161" si="8">IF(N130="nulová",J130,0)</f>
        <v>0</v>
      </c>
      <c r="BJ130" s="14" t="s">
        <v>82</v>
      </c>
      <c r="BK130" s="219">
        <f t="shared" ref="BK130:BK161" si="9">ROUND(I130*H130,1)</f>
        <v>0</v>
      </c>
      <c r="BL130" s="14" t="s">
        <v>259</v>
      </c>
      <c r="BM130" s="218" t="s">
        <v>557</v>
      </c>
    </row>
    <row r="131" spans="1:65" s="2" customFormat="1" ht="21.75" customHeight="1">
      <c r="A131" s="31"/>
      <c r="B131" s="32"/>
      <c r="C131" s="220" t="s">
        <v>84</v>
      </c>
      <c r="D131" s="220" t="s">
        <v>313</v>
      </c>
      <c r="E131" s="221" t="s">
        <v>558</v>
      </c>
      <c r="F131" s="222" t="s">
        <v>559</v>
      </c>
      <c r="G131" s="223" t="s">
        <v>340</v>
      </c>
      <c r="H131" s="224">
        <v>259</v>
      </c>
      <c r="I131" s="225"/>
      <c r="J131" s="226">
        <f t="shared" si="0"/>
        <v>0</v>
      </c>
      <c r="K131" s="227"/>
      <c r="L131" s="228"/>
      <c r="M131" s="229" t="s">
        <v>1</v>
      </c>
      <c r="N131" s="230" t="s">
        <v>40</v>
      </c>
      <c r="O131" s="68"/>
      <c r="P131" s="216">
        <f t="shared" si="1"/>
        <v>0</v>
      </c>
      <c r="Q131" s="216">
        <v>3.1E-4</v>
      </c>
      <c r="R131" s="216">
        <f t="shared" si="2"/>
        <v>8.029E-2</v>
      </c>
      <c r="S131" s="216">
        <v>0</v>
      </c>
      <c r="T131" s="217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325</v>
      </c>
      <c r="AT131" s="218" t="s">
        <v>313</v>
      </c>
      <c r="AU131" s="218" t="s">
        <v>84</v>
      </c>
      <c r="AY131" s="14" t="s">
        <v>197</v>
      </c>
      <c r="BE131" s="219">
        <f t="shared" si="4"/>
        <v>0</v>
      </c>
      <c r="BF131" s="219">
        <f t="shared" si="5"/>
        <v>0</v>
      </c>
      <c r="BG131" s="219">
        <f t="shared" si="6"/>
        <v>0</v>
      </c>
      <c r="BH131" s="219">
        <f t="shared" si="7"/>
        <v>0</v>
      </c>
      <c r="BI131" s="219">
        <f t="shared" si="8"/>
        <v>0</v>
      </c>
      <c r="BJ131" s="14" t="s">
        <v>82</v>
      </c>
      <c r="BK131" s="219">
        <f t="shared" si="9"/>
        <v>0</v>
      </c>
      <c r="BL131" s="14" t="s">
        <v>259</v>
      </c>
      <c r="BM131" s="218" t="s">
        <v>560</v>
      </c>
    </row>
    <row r="132" spans="1:65" s="2" customFormat="1" ht="21.75" customHeight="1">
      <c r="A132" s="31"/>
      <c r="B132" s="32"/>
      <c r="C132" s="206" t="s">
        <v>92</v>
      </c>
      <c r="D132" s="206" t="s">
        <v>199</v>
      </c>
      <c r="E132" s="207" t="s">
        <v>561</v>
      </c>
      <c r="F132" s="208" t="s">
        <v>562</v>
      </c>
      <c r="G132" s="209" t="s">
        <v>340</v>
      </c>
      <c r="H132" s="210">
        <v>50</v>
      </c>
      <c r="I132" s="211"/>
      <c r="J132" s="212">
        <f t="shared" si="0"/>
        <v>0</v>
      </c>
      <c r="K132" s="213"/>
      <c r="L132" s="36"/>
      <c r="M132" s="214" t="s">
        <v>1</v>
      </c>
      <c r="N132" s="215" t="s">
        <v>40</v>
      </c>
      <c r="O132" s="68"/>
      <c r="P132" s="216">
        <f t="shared" si="1"/>
        <v>0</v>
      </c>
      <c r="Q132" s="216">
        <v>0</v>
      </c>
      <c r="R132" s="216">
        <f t="shared" si="2"/>
        <v>0</v>
      </c>
      <c r="S132" s="216">
        <v>0</v>
      </c>
      <c r="T132" s="217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259</v>
      </c>
      <c r="AT132" s="218" t="s">
        <v>199</v>
      </c>
      <c r="AU132" s="218" t="s">
        <v>84</v>
      </c>
      <c r="AY132" s="14" t="s">
        <v>197</v>
      </c>
      <c r="BE132" s="219">
        <f t="shared" si="4"/>
        <v>0</v>
      </c>
      <c r="BF132" s="219">
        <f t="shared" si="5"/>
        <v>0</v>
      </c>
      <c r="BG132" s="219">
        <f t="shared" si="6"/>
        <v>0</v>
      </c>
      <c r="BH132" s="219">
        <f t="shared" si="7"/>
        <v>0</v>
      </c>
      <c r="BI132" s="219">
        <f t="shared" si="8"/>
        <v>0</v>
      </c>
      <c r="BJ132" s="14" t="s">
        <v>82</v>
      </c>
      <c r="BK132" s="219">
        <f t="shared" si="9"/>
        <v>0</v>
      </c>
      <c r="BL132" s="14" t="s">
        <v>259</v>
      </c>
      <c r="BM132" s="218" t="s">
        <v>563</v>
      </c>
    </row>
    <row r="133" spans="1:65" s="2" customFormat="1" ht="16.5" customHeight="1">
      <c r="A133" s="31"/>
      <c r="B133" s="32"/>
      <c r="C133" s="220" t="s">
        <v>101</v>
      </c>
      <c r="D133" s="220" t="s">
        <v>313</v>
      </c>
      <c r="E133" s="221" t="s">
        <v>564</v>
      </c>
      <c r="F133" s="222" t="s">
        <v>565</v>
      </c>
      <c r="G133" s="223" t="s">
        <v>340</v>
      </c>
      <c r="H133" s="224">
        <v>50</v>
      </c>
      <c r="I133" s="225"/>
      <c r="J133" s="226">
        <f t="shared" si="0"/>
        <v>0</v>
      </c>
      <c r="K133" s="227"/>
      <c r="L133" s="228"/>
      <c r="M133" s="229" t="s">
        <v>1</v>
      </c>
      <c r="N133" s="230" t="s">
        <v>40</v>
      </c>
      <c r="O133" s="68"/>
      <c r="P133" s="216">
        <f t="shared" si="1"/>
        <v>0</v>
      </c>
      <c r="Q133" s="216">
        <v>6.9999999999999994E-5</v>
      </c>
      <c r="R133" s="216">
        <f t="shared" si="2"/>
        <v>3.4999999999999996E-3</v>
      </c>
      <c r="S133" s="216">
        <v>0</v>
      </c>
      <c r="T133" s="21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325</v>
      </c>
      <c r="AT133" s="218" t="s">
        <v>313</v>
      </c>
      <c r="AU133" s="218" t="s">
        <v>84</v>
      </c>
      <c r="AY133" s="14" t="s">
        <v>197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4" t="s">
        <v>82</v>
      </c>
      <c r="BK133" s="219">
        <f t="shared" si="9"/>
        <v>0</v>
      </c>
      <c r="BL133" s="14" t="s">
        <v>259</v>
      </c>
      <c r="BM133" s="218" t="s">
        <v>566</v>
      </c>
    </row>
    <row r="134" spans="1:65" s="2" customFormat="1" ht="16.5" customHeight="1">
      <c r="A134" s="31"/>
      <c r="B134" s="32"/>
      <c r="C134" s="206" t="s">
        <v>214</v>
      </c>
      <c r="D134" s="206" t="s">
        <v>199</v>
      </c>
      <c r="E134" s="207" t="s">
        <v>567</v>
      </c>
      <c r="F134" s="208" t="s">
        <v>568</v>
      </c>
      <c r="G134" s="209" t="s">
        <v>359</v>
      </c>
      <c r="H134" s="210">
        <v>320</v>
      </c>
      <c r="I134" s="211"/>
      <c r="J134" s="212">
        <f t="shared" si="0"/>
        <v>0</v>
      </c>
      <c r="K134" s="213"/>
      <c r="L134" s="36"/>
      <c r="M134" s="214" t="s">
        <v>1</v>
      </c>
      <c r="N134" s="215" t="s">
        <v>40</v>
      </c>
      <c r="O134" s="68"/>
      <c r="P134" s="216">
        <f t="shared" si="1"/>
        <v>0</v>
      </c>
      <c r="Q134" s="216">
        <v>0</v>
      </c>
      <c r="R134" s="216">
        <f t="shared" si="2"/>
        <v>0</v>
      </c>
      <c r="S134" s="216">
        <v>0</v>
      </c>
      <c r="T134" s="21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259</v>
      </c>
      <c r="AT134" s="218" t="s">
        <v>199</v>
      </c>
      <c r="AU134" s="218" t="s">
        <v>84</v>
      </c>
      <c r="AY134" s="14" t="s">
        <v>197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4" t="s">
        <v>82</v>
      </c>
      <c r="BK134" s="219">
        <f t="shared" si="9"/>
        <v>0</v>
      </c>
      <c r="BL134" s="14" t="s">
        <v>259</v>
      </c>
      <c r="BM134" s="218" t="s">
        <v>569</v>
      </c>
    </row>
    <row r="135" spans="1:65" s="2" customFormat="1" ht="16.5" customHeight="1">
      <c r="A135" s="31"/>
      <c r="B135" s="32"/>
      <c r="C135" s="220" t="s">
        <v>218</v>
      </c>
      <c r="D135" s="220" t="s">
        <v>313</v>
      </c>
      <c r="E135" s="221" t="s">
        <v>570</v>
      </c>
      <c r="F135" s="222" t="s">
        <v>571</v>
      </c>
      <c r="G135" s="223" t="s">
        <v>359</v>
      </c>
      <c r="H135" s="224">
        <v>320</v>
      </c>
      <c r="I135" s="225"/>
      <c r="J135" s="226">
        <f t="shared" si="0"/>
        <v>0</v>
      </c>
      <c r="K135" s="227"/>
      <c r="L135" s="228"/>
      <c r="M135" s="229" t="s">
        <v>1</v>
      </c>
      <c r="N135" s="230" t="s">
        <v>40</v>
      </c>
      <c r="O135" s="68"/>
      <c r="P135" s="216">
        <f t="shared" si="1"/>
        <v>0</v>
      </c>
      <c r="Q135" s="216">
        <v>0</v>
      </c>
      <c r="R135" s="216">
        <f t="shared" si="2"/>
        <v>0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325</v>
      </c>
      <c r="AT135" s="218" t="s">
        <v>313</v>
      </c>
      <c r="AU135" s="218" t="s">
        <v>84</v>
      </c>
      <c r="AY135" s="14" t="s">
        <v>197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82</v>
      </c>
      <c r="BK135" s="219">
        <f t="shared" si="9"/>
        <v>0</v>
      </c>
      <c r="BL135" s="14" t="s">
        <v>259</v>
      </c>
      <c r="BM135" s="218" t="s">
        <v>572</v>
      </c>
    </row>
    <row r="136" spans="1:65" s="2" customFormat="1" ht="21.75" customHeight="1">
      <c r="A136" s="31"/>
      <c r="B136" s="32"/>
      <c r="C136" s="206" t="s">
        <v>222</v>
      </c>
      <c r="D136" s="206" t="s">
        <v>199</v>
      </c>
      <c r="E136" s="207" t="s">
        <v>573</v>
      </c>
      <c r="F136" s="208" t="s">
        <v>574</v>
      </c>
      <c r="G136" s="209" t="s">
        <v>340</v>
      </c>
      <c r="H136" s="210">
        <v>250</v>
      </c>
      <c r="I136" s="211"/>
      <c r="J136" s="212">
        <f t="shared" si="0"/>
        <v>0</v>
      </c>
      <c r="K136" s="213"/>
      <c r="L136" s="36"/>
      <c r="M136" s="214" t="s">
        <v>1</v>
      </c>
      <c r="N136" s="215" t="s">
        <v>40</v>
      </c>
      <c r="O136" s="68"/>
      <c r="P136" s="216">
        <f t="shared" si="1"/>
        <v>0</v>
      </c>
      <c r="Q136" s="216">
        <v>0</v>
      </c>
      <c r="R136" s="216">
        <f t="shared" si="2"/>
        <v>0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259</v>
      </c>
      <c r="AT136" s="218" t="s">
        <v>199</v>
      </c>
      <c r="AU136" s="218" t="s">
        <v>84</v>
      </c>
      <c r="AY136" s="14" t="s">
        <v>197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82</v>
      </c>
      <c r="BK136" s="219">
        <f t="shared" si="9"/>
        <v>0</v>
      </c>
      <c r="BL136" s="14" t="s">
        <v>259</v>
      </c>
      <c r="BM136" s="218" t="s">
        <v>575</v>
      </c>
    </row>
    <row r="137" spans="1:65" s="2" customFormat="1" ht="21.75" customHeight="1">
      <c r="A137" s="31"/>
      <c r="B137" s="32"/>
      <c r="C137" s="220" t="s">
        <v>226</v>
      </c>
      <c r="D137" s="220" t="s">
        <v>313</v>
      </c>
      <c r="E137" s="221" t="s">
        <v>576</v>
      </c>
      <c r="F137" s="222" t="s">
        <v>577</v>
      </c>
      <c r="G137" s="223" t="s">
        <v>340</v>
      </c>
      <c r="H137" s="224">
        <v>250</v>
      </c>
      <c r="I137" s="225"/>
      <c r="J137" s="226">
        <f t="shared" si="0"/>
        <v>0</v>
      </c>
      <c r="K137" s="227"/>
      <c r="L137" s="228"/>
      <c r="M137" s="229" t="s">
        <v>1</v>
      </c>
      <c r="N137" s="230" t="s">
        <v>40</v>
      </c>
      <c r="O137" s="68"/>
      <c r="P137" s="216">
        <f t="shared" si="1"/>
        <v>0</v>
      </c>
      <c r="Q137" s="216">
        <v>2.7E-4</v>
      </c>
      <c r="R137" s="216">
        <f t="shared" si="2"/>
        <v>6.7500000000000004E-2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325</v>
      </c>
      <c r="AT137" s="218" t="s">
        <v>313</v>
      </c>
      <c r="AU137" s="218" t="s">
        <v>84</v>
      </c>
      <c r="AY137" s="14" t="s">
        <v>197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82</v>
      </c>
      <c r="BK137" s="219">
        <f t="shared" si="9"/>
        <v>0</v>
      </c>
      <c r="BL137" s="14" t="s">
        <v>259</v>
      </c>
      <c r="BM137" s="218" t="s">
        <v>578</v>
      </c>
    </row>
    <row r="138" spans="1:65" s="2" customFormat="1" ht="21.75" customHeight="1">
      <c r="A138" s="31"/>
      <c r="B138" s="32"/>
      <c r="C138" s="206" t="s">
        <v>230</v>
      </c>
      <c r="D138" s="206" t="s">
        <v>199</v>
      </c>
      <c r="E138" s="207" t="s">
        <v>579</v>
      </c>
      <c r="F138" s="208" t="s">
        <v>580</v>
      </c>
      <c r="G138" s="209" t="s">
        <v>359</v>
      </c>
      <c r="H138" s="210">
        <v>171</v>
      </c>
      <c r="I138" s="211"/>
      <c r="J138" s="212">
        <f t="shared" si="0"/>
        <v>0</v>
      </c>
      <c r="K138" s="213"/>
      <c r="L138" s="36"/>
      <c r="M138" s="214" t="s">
        <v>1</v>
      </c>
      <c r="N138" s="215" t="s">
        <v>40</v>
      </c>
      <c r="O138" s="68"/>
      <c r="P138" s="216">
        <f t="shared" si="1"/>
        <v>0</v>
      </c>
      <c r="Q138" s="216">
        <v>0</v>
      </c>
      <c r="R138" s="216">
        <f t="shared" si="2"/>
        <v>0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259</v>
      </c>
      <c r="AT138" s="218" t="s">
        <v>199</v>
      </c>
      <c r="AU138" s="218" t="s">
        <v>84</v>
      </c>
      <c r="AY138" s="14" t="s">
        <v>197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82</v>
      </c>
      <c r="BK138" s="219">
        <f t="shared" si="9"/>
        <v>0</v>
      </c>
      <c r="BL138" s="14" t="s">
        <v>259</v>
      </c>
      <c r="BM138" s="218" t="s">
        <v>581</v>
      </c>
    </row>
    <row r="139" spans="1:65" s="2" customFormat="1" ht="21.75" customHeight="1">
      <c r="A139" s="31"/>
      <c r="B139" s="32"/>
      <c r="C139" s="220" t="s">
        <v>234</v>
      </c>
      <c r="D139" s="220" t="s">
        <v>313</v>
      </c>
      <c r="E139" s="221" t="s">
        <v>582</v>
      </c>
      <c r="F139" s="222" t="s">
        <v>583</v>
      </c>
      <c r="G139" s="223" t="s">
        <v>359</v>
      </c>
      <c r="H139" s="224">
        <v>171</v>
      </c>
      <c r="I139" s="225"/>
      <c r="J139" s="226">
        <f t="shared" si="0"/>
        <v>0</v>
      </c>
      <c r="K139" s="227"/>
      <c r="L139" s="228"/>
      <c r="M139" s="229" t="s">
        <v>1</v>
      </c>
      <c r="N139" s="230" t="s">
        <v>40</v>
      </c>
      <c r="O139" s="68"/>
      <c r="P139" s="216">
        <f t="shared" si="1"/>
        <v>0</v>
      </c>
      <c r="Q139" s="216">
        <v>1.1E-4</v>
      </c>
      <c r="R139" s="216">
        <f t="shared" si="2"/>
        <v>1.881E-2</v>
      </c>
      <c r="S139" s="216">
        <v>0</v>
      </c>
      <c r="T139" s="217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325</v>
      </c>
      <c r="AT139" s="218" t="s">
        <v>313</v>
      </c>
      <c r="AU139" s="218" t="s">
        <v>84</v>
      </c>
      <c r="AY139" s="14" t="s">
        <v>197</v>
      </c>
      <c r="BE139" s="219">
        <f t="shared" si="4"/>
        <v>0</v>
      </c>
      <c r="BF139" s="219">
        <f t="shared" si="5"/>
        <v>0</v>
      </c>
      <c r="BG139" s="219">
        <f t="shared" si="6"/>
        <v>0</v>
      </c>
      <c r="BH139" s="219">
        <f t="shared" si="7"/>
        <v>0</v>
      </c>
      <c r="BI139" s="219">
        <f t="shared" si="8"/>
        <v>0</v>
      </c>
      <c r="BJ139" s="14" t="s">
        <v>82</v>
      </c>
      <c r="BK139" s="219">
        <f t="shared" si="9"/>
        <v>0</v>
      </c>
      <c r="BL139" s="14" t="s">
        <v>259</v>
      </c>
      <c r="BM139" s="218" t="s">
        <v>584</v>
      </c>
    </row>
    <row r="140" spans="1:65" s="2" customFormat="1" ht="21.75" customHeight="1">
      <c r="A140" s="31"/>
      <c r="B140" s="32"/>
      <c r="C140" s="206" t="s">
        <v>238</v>
      </c>
      <c r="D140" s="206" t="s">
        <v>199</v>
      </c>
      <c r="E140" s="207" t="s">
        <v>585</v>
      </c>
      <c r="F140" s="208" t="s">
        <v>586</v>
      </c>
      <c r="G140" s="209" t="s">
        <v>340</v>
      </c>
      <c r="H140" s="210">
        <v>685</v>
      </c>
      <c r="I140" s="211"/>
      <c r="J140" s="212">
        <f t="shared" si="0"/>
        <v>0</v>
      </c>
      <c r="K140" s="213"/>
      <c r="L140" s="36"/>
      <c r="M140" s="214" t="s">
        <v>1</v>
      </c>
      <c r="N140" s="215" t="s">
        <v>40</v>
      </c>
      <c r="O140" s="68"/>
      <c r="P140" s="216">
        <f t="shared" si="1"/>
        <v>0</v>
      </c>
      <c r="Q140" s="216">
        <v>0</v>
      </c>
      <c r="R140" s="216">
        <f t="shared" si="2"/>
        <v>0</v>
      </c>
      <c r="S140" s="216">
        <v>0</v>
      </c>
      <c r="T140" s="217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259</v>
      </c>
      <c r="AT140" s="218" t="s">
        <v>199</v>
      </c>
      <c r="AU140" s="218" t="s">
        <v>84</v>
      </c>
      <c r="AY140" s="14" t="s">
        <v>197</v>
      </c>
      <c r="BE140" s="219">
        <f t="shared" si="4"/>
        <v>0</v>
      </c>
      <c r="BF140" s="219">
        <f t="shared" si="5"/>
        <v>0</v>
      </c>
      <c r="BG140" s="219">
        <f t="shared" si="6"/>
        <v>0</v>
      </c>
      <c r="BH140" s="219">
        <f t="shared" si="7"/>
        <v>0</v>
      </c>
      <c r="BI140" s="219">
        <f t="shared" si="8"/>
        <v>0</v>
      </c>
      <c r="BJ140" s="14" t="s">
        <v>82</v>
      </c>
      <c r="BK140" s="219">
        <f t="shared" si="9"/>
        <v>0</v>
      </c>
      <c r="BL140" s="14" t="s">
        <v>259</v>
      </c>
      <c r="BM140" s="218" t="s">
        <v>587</v>
      </c>
    </row>
    <row r="141" spans="1:65" s="2" customFormat="1" ht="16.5" customHeight="1">
      <c r="A141" s="31"/>
      <c r="B141" s="32"/>
      <c r="C141" s="220" t="s">
        <v>242</v>
      </c>
      <c r="D141" s="220" t="s">
        <v>313</v>
      </c>
      <c r="E141" s="221" t="s">
        <v>588</v>
      </c>
      <c r="F141" s="222" t="s">
        <v>589</v>
      </c>
      <c r="G141" s="223" t="s">
        <v>340</v>
      </c>
      <c r="H141" s="224">
        <v>535</v>
      </c>
      <c r="I141" s="225"/>
      <c r="J141" s="226">
        <f t="shared" si="0"/>
        <v>0</v>
      </c>
      <c r="K141" s="227"/>
      <c r="L141" s="228"/>
      <c r="M141" s="229" t="s">
        <v>1</v>
      </c>
      <c r="N141" s="230" t="s">
        <v>40</v>
      </c>
      <c r="O141" s="68"/>
      <c r="P141" s="216">
        <f t="shared" si="1"/>
        <v>0</v>
      </c>
      <c r="Q141" s="216">
        <v>6.9999999999999994E-5</v>
      </c>
      <c r="R141" s="216">
        <f t="shared" si="2"/>
        <v>3.7449999999999997E-2</v>
      </c>
      <c r="S141" s="216">
        <v>0</v>
      </c>
      <c r="T141" s="217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325</v>
      </c>
      <c r="AT141" s="218" t="s">
        <v>313</v>
      </c>
      <c r="AU141" s="218" t="s">
        <v>84</v>
      </c>
      <c r="AY141" s="14" t="s">
        <v>197</v>
      </c>
      <c r="BE141" s="219">
        <f t="shared" si="4"/>
        <v>0</v>
      </c>
      <c r="BF141" s="219">
        <f t="shared" si="5"/>
        <v>0</v>
      </c>
      <c r="BG141" s="219">
        <f t="shared" si="6"/>
        <v>0</v>
      </c>
      <c r="BH141" s="219">
        <f t="shared" si="7"/>
        <v>0</v>
      </c>
      <c r="BI141" s="219">
        <f t="shared" si="8"/>
        <v>0</v>
      </c>
      <c r="BJ141" s="14" t="s">
        <v>82</v>
      </c>
      <c r="BK141" s="219">
        <f t="shared" si="9"/>
        <v>0</v>
      </c>
      <c r="BL141" s="14" t="s">
        <v>259</v>
      </c>
      <c r="BM141" s="218" t="s">
        <v>590</v>
      </c>
    </row>
    <row r="142" spans="1:65" s="2" customFormat="1" ht="16.5" customHeight="1">
      <c r="A142" s="31"/>
      <c r="B142" s="32"/>
      <c r="C142" s="220" t="s">
        <v>246</v>
      </c>
      <c r="D142" s="220" t="s">
        <v>313</v>
      </c>
      <c r="E142" s="221" t="s">
        <v>591</v>
      </c>
      <c r="F142" s="222" t="s">
        <v>592</v>
      </c>
      <c r="G142" s="223" t="s">
        <v>340</v>
      </c>
      <c r="H142" s="224">
        <v>120</v>
      </c>
      <c r="I142" s="225"/>
      <c r="J142" s="226">
        <f t="shared" si="0"/>
        <v>0</v>
      </c>
      <c r="K142" s="227"/>
      <c r="L142" s="228"/>
      <c r="M142" s="229" t="s">
        <v>1</v>
      </c>
      <c r="N142" s="230" t="s">
        <v>40</v>
      </c>
      <c r="O142" s="68"/>
      <c r="P142" s="216">
        <f t="shared" si="1"/>
        <v>0</v>
      </c>
      <c r="Q142" s="216">
        <v>2.9999999999999997E-4</v>
      </c>
      <c r="R142" s="216">
        <f t="shared" si="2"/>
        <v>3.5999999999999997E-2</v>
      </c>
      <c r="S142" s="216">
        <v>0</v>
      </c>
      <c r="T142" s="217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325</v>
      </c>
      <c r="AT142" s="218" t="s">
        <v>313</v>
      </c>
      <c r="AU142" s="218" t="s">
        <v>84</v>
      </c>
      <c r="AY142" s="14" t="s">
        <v>197</v>
      </c>
      <c r="BE142" s="219">
        <f t="shared" si="4"/>
        <v>0</v>
      </c>
      <c r="BF142" s="219">
        <f t="shared" si="5"/>
        <v>0</v>
      </c>
      <c r="BG142" s="219">
        <f t="shared" si="6"/>
        <v>0</v>
      </c>
      <c r="BH142" s="219">
        <f t="shared" si="7"/>
        <v>0</v>
      </c>
      <c r="BI142" s="219">
        <f t="shared" si="8"/>
        <v>0</v>
      </c>
      <c r="BJ142" s="14" t="s">
        <v>82</v>
      </c>
      <c r="BK142" s="219">
        <f t="shared" si="9"/>
        <v>0</v>
      </c>
      <c r="BL142" s="14" t="s">
        <v>259</v>
      </c>
      <c r="BM142" s="218" t="s">
        <v>593</v>
      </c>
    </row>
    <row r="143" spans="1:65" s="2" customFormat="1" ht="16.5" customHeight="1">
      <c r="A143" s="31"/>
      <c r="B143" s="32"/>
      <c r="C143" s="220" t="s">
        <v>252</v>
      </c>
      <c r="D143" s="220" t="s">
        <v>313</v>
      </c>
      <c r="E143" s="221" t="s">
        <v>594</v>
      </c>
      <c r="F143" s="222" t="s">
        <v>595</v>
      </c>
      <c r="G143" s="223" t="s">
        <v>340</v>
      </c>
      <c r="H143" s="224">
        <v>30</v>
      </c>
      <c r="I143" s="225"/>
      <c r="J143" s="226">
        <f t="shared" si="0"/>
        <v>0</v>
      </c>
      <c r="K143" s="227"/>
      <c r="L143" s="228"/>
      <c r="M143" s="229" t="s">
        <v>1</v>
      </c>
      <c r="N143" s="230" t="s">
        <v>40</v>
      </c>
      <c r="O143" s="68"/>
      <c r="P143" s="216">
        <f t="shared" si="1"/>
        <v>0</v>
      </c>
      <c r="Q143" s="216">
        <v>2.9999999999999997E-4</v>
      </c>
      <c r="R143" s="216">
        <f t="shared" si="2"/>
        <v>8.9999999999999993E-3</v>
      </c>
      <c r="S143" s="216">
        <v>0</v>
      </c>
      <c r="T143" s="217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325</v>
      </c>
      <c r="AT143" s="218" t="s">
        <v>313</v>
      </c>
      <c r="AU143" s="218" t="s">
        <v>84</v>
      </c>
      <c r="AY143" s="14" t="s">
        <v>197</v>
      </c>
      <c r="BE143" s="219">
        <f t="shared" si="4"/>
        <v>0</v>
      </c>
      <c r="BF143" s="219">
        <f t="shared" si="5"/>
        <v>0</v>
      </c>
      <c r="BG143" s="219">
        <f t="shared" si="6"/>
        <v>0</v>
      </c>
      <c r="BH143" s="219">
        <f t="shared" si="7"/>
        <v>0</v>
      </c>
      <c r="BI143" s="219">
        <f t="shared" si="8"/>
        <v>0</v>
      </c>
      <c r="BJ143" s="14" t="s">
        <v>82</v>
      </c>
      <c r="BK143" s="219">
        <f t="shared" si="9"/>
        <v>0</v>
      </c>
      <c r="BL143" s="14" t="s">
        <v>259</v>
      </c>
      <c r="BM143" s="218" t="s">
        <v>596</v>
      </c>
    </row>
    <row r="144" spans="1:65" s="2" customFormat="1" ht="16.5" customHeight="1">
      <c r="A144" s="31"/>
      <c r="B144" s="32"/>
      <c r="C144" s="206" t="s">
        <v>8</v>
      </c>
      <c r="D144" s="206" t="s">
        <v>199</v>
      </c>
      <c r="E144" s="207" t="s">
        <v>597</v>
      </c>
      <c r="F144" s="208" t="s">
        <v>598</v>
      </c>
      <c r="G144" s="209" t="s">
        <v>359</v>
      </c>
      <c r="H144" s="210">
        <v>64</v>
      </c>
      <c r="I144" s="211"/>
      <c r="J144" s="212">
        <f t="shared" si="0"/>
        <v>0</v>
      </c>
      <c r="K144" s="213"/>
      <c r="L144" s="36"/>
      <c r="M144" s="214" t="s">
        <v>1</v>
      </c>
      <c r="N144" s="215" t="s">
        <v>40</v>
      </c>
      <c r="O144" s="68"/>
      <c r="P144" s="216">
        <f t="shared" si="1"/>
        <v>0</v>
      </c>
      <c r="Q144" s="216">
        <v>0</v>
      </c>
      <c r="R144" s="216">
        <f t="shared" si="2"/>
        <v>0</v>
      </c>
      <c r="S144" s="216">
        <v>0</v>
      </c>
      <c r="T144" s="217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8" t="s">
        <v>259</v>
      </c>
      <c r="AT144" s="218" t="s">
        <v>199</v>
      </c>
      <c r="AU144" s="218" t="s">
        <v>84</v>
      </c>
      <c r="AY144" s="14" t="s">
        <v>197</v>
      </c>
      <c r="BE144" s="219">
        <f t="shared" si="4"/>
        <v>0</v>
      </c>
      <c r="BF144" s="219">
        <f t="shared" si="5"/>
        <v>0</v>
      </c>
      <c r="BG144" s="219">
        <f t="shared" si="6"/>
        <v>0</v>
      </c>
      <c r="BH144" s="219">
        <f t="shared" si="7"/>
        <v>0</v>
      </c>
      <c r="BI144" s="219">
        <f t="shared" si="8"/>
        <v>0</v>
      </c>
      <c r="BJ144" s="14" t="s">
        <v>82</v>
      </c>
      <c r="BK144" s="219">
        <f t="shared" si="9"/>
        <v>0</v>
      </c>
      <c r="BL144" s="14" t="s">
        <v>259</v>
      </c>
      <c r="BM144" s="218" t="s">
        <v>599</v>
      </c>
    </row>
    <row r="145" spans="1:65" s="2" customFormat="1" ht="16.5" customHeight="1">
      <c r="A145" s="31"/>
      <c r="B145" s="32"/>
      <c r="C145" s="220" t="s">
        <v>259</v>
      </c>
      <c r="D145" s="220" t="s">
        <v>313</v>
      </c>
      <c r="E145" s="221" t="s">
        <v>600</v>
      </c>
      <c r="F145" s="222" t="s">
        <v>601</v>
      </c>
      <c r="G145" s="223" t="s">
        <v>359</v>
      </c>
      <c r="H145" s="224">
        <v>64</v>
      </c>
      <c r="I145" s="225"/>
      <c r="J145" s="226">
        <f t="shared" si="0"/>
        <v>0</v>
      </c>
      <c r="K145" s="227"/>
      <c r="L145" s="228"/>
      <c r="M145" s="229" t="s">
        <v>1</v>
      </c>
      <c r="N145" s="230" t="s">
        <v>40</v>
      </c>
      <c r="O145" s="68"/>
      <c r="P145" s="216">
        <f t="shared" si="1"/>
        <v>0</v>
      </c>
      <c r="Q145" s="216">
        <v>0</v>
      </c>
      <c r="R145" s="216">
        <f t="shared" si="2"/>
        <v>0</v>
      </c>
      <c r="S145" s="216">
        <v>0</v>
      </c>
      <c r="T145" s="217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325</v>
      </c>
      <c r="AT145" s="218" t="s">
        <v>313</v>
      </c>
      <c r="AU145" s="218" t="s">
        <v>84</v>
      </c>
      <c r="AY145" s="14" t="s">
        <v>197</v>
      </c>
      <c r="BE145" s="219">
        <f t="shared" si="4"/>
        <v>0</v>
      </c>
      <c r="BF145" s="219">
        <f t="shared" si="5"/>
        <v>0</v>
      </c>
      <c r="BG145" s="219">
        <f t="shared" si="6"/>
        <v>0</v>
      </c>
      <c r="BH145" s="219">
        <f t="shared" si="7"/>
        <v>0</v>
      </c>
      <c r="BI145" s="219">
        <f t="shared" si="8"/>
        <v>0</v>
      </c>
      <c r="BJ145" s="14" t="s">
        <v>82</v>
      </c>
      <c r="BK145" s="219">
        <f t="shared" si="9"/>
        <v>0</v>
      </c>
      <c r="BL145" s="14" t="s">
        <v>259</v>
      </c>
      <c r="BM145" s="218" t="s">
        <v>602</v>
      </c>
    </row>
    <row r="146" spans="1:65" s="2" customFormat="1" ht="21.75" customHeight="1">
      <c r="A146" s="31"/>
      <c r="B146" s="32"/>
      <c r="C146" s="206" t="s">
        <v>263</v>
      </c>
      <c r="D146" s="206" t="s">
        <v>199</v>
      </c>
      <c r="E146" s="207" t="s">
        <v>603</v>
      </c>
      <c r="F146" s="208" t="s">
        <v>604</v>
      </c>
      <c r="G146" s="209" t="s">
        <v>340</v>
      </c>
      <c r="H146" s="210">
        <v>613</v>
      </c>
      <c r="I146" s="211"/>
      <c r="J146" s="212">
        <f t="shared" si="0"/>
        <v>0</v>
      </c>
      <c r="K146" s="213"/>
      <c r="L146" s="36"/>
      <c r="M146" s="214" t="s">
        <v>1</v>
      </c>
      <c r="N146" s="215" t="s">
        <v>40</v>
      </c>
      <c r="O146" s="68"/>
      <c r="P146" s="216">
        <f t="shared" si="1"/>
        <v>0</v>
      </c>
      <c r="Q146" s="216">
        <v>0</v>
      </c>
      <c r="R146" s="216">
        <f t="shared" si="2"/>
        <v>0</v>
      </c>
      <c r="S146" s="216">
        <v>0</v>
      </c>
      <c r="T146" s="217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8" t="s">
        <v>259</v>
      </c>
      <c r="AT146" s="218" t="s">
        <v>199</v>
      </c>
      <c r="AU146" s="218" t="s">
        <v>84</v>
      </c>
      <c r="AY146" s="14" t="s">
        <v>197</v>
      </c>
      <c r="BE146" s="219">
        <f t="shared" si="4"/>
        <v>0</v>
      </c>
      <c r="BF146" s="219">
        <f t="shared" si="5"/>
        <v>0</v>
      </c>
      <c r="BG146" s="219">
        <f t="shared" si="6"/>
        <v>0</v>
      </c>
      <c r="BH146" s="219">
        <f t="shared" si="7"/>
        <v>0</v>
      </c>
      <c r="BI146" s="219">
        <f t="shared" si="8"/>
        <v>0</v>
      </c>
      <c r="BJ146" s="14" t="s">
        <v>82</v>
      </c>
      <c r="BK146" s="219">
        <f t="shared" si="9"/>
        <v>0</v>
      </c>
      <c r="BL146" s="14" t="s">
        <v>259</v>
      </c>
      <c r="BM146" s="218" t="s">
        <v>605</v>
      </c>
    </row>
    <row r="147" spans="1:65" s="2" customFormat="1" ht="16.5" customHeight="1">
      <c r="A147" s="31"/>
      <c r="B147" s="32"/>
      <c r="C147" s="220" t="s">
        <v>268</v>
      </c>
      <c r="D147" s="220" t="s">
        <v>313</v>
      </c>
      <c r="E147" s="221" t="s">
        <v>606</v>
      </c>
      <c r="F147" s="222" t="s">
        <v>607</v>
      </c>
      <c r="G147" s="223" t="s">
        <v>340</v>
      </c>
      <c r="H147" s="224">
        <v>448</v>
      </c>
      <c r="I147" s="225"/>
      <c r="J147" s="226">
        <f t="shared" si="0"/>
        <v>0</v>
      </c>
      <c r="K147" s="227"/>
      <c r="L147" s="228"/>
      <c r="M147" s="229" t="s">
        <v>1</v>
      </c>
      <c r="N147" s="230" t="s">
        <v>40</v>
      </c>
      <c r="O147" s="68"/>
      <c r="P147" s="216">
        <f t="shared" si="1"/>
        <v>0</v>
      </c>
      <c r="Q147" s="216">
        <v>1.7000000000000001E-4</v>
      </c>
      <c r="R147" s="216">
        <f t="shared" si="2"/>
        <v>7.6160000000000005E-2</v>
      </c>
      <c r="S147" s="216">
        <v>0</v>
      </c>
      <c r="T147" s="217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325</v>
      </c>
      <c r="AT147" s="218" t="s">
        <v>313</v>
      </c>
      <c r="AU147" s="218" t="s">
        <v>84</v>
      </c>
      <c r="AY147" s="14" t="s">
        <v>197</v>
      </c>
      <c r="BE147" s="219">
        <f t="shared" si="4"/>
        <v>0</v>
      </c>
      <c r="BF147" s="219">
        <f t="shared" si="5"/>
        <v>0</v>
      </c>
      <c r="BG147" s="219">
        <f t="shared" si="6"/>
        <v>0</v>
      </c>
      <c r="BH147" s="219">
        <f t="shared" si="7"/>
        <v>0</v>
      </c>
      <c r="BI147" s="219">
        <f t="shared" si="8"/>
        <v>0</v>
      </c>
      <c r="BJ147" s="14" t="s">
        <v>82</v>
      </c>
      <c r="BK147" s="219">
        <f t="shared" si="9"/>
        <v>0</v>
      </c>
      <c r="BL147" s="14" t="s">
        <v>259</v>
      </c>
      <c r="BM147" s="218" t="s">
        <v>608</v>
      </c>
    </row>
    <row r="148" spans="1:65" s="2" customFormat="1" ht="16.5" customHeight="1">
      <c r="A148" s="31"/>
      <c r="B148" s="32"/>
      <c r="C148" s="220" t="s">
        <v>273</v>
      </c>
      <c r="D148" s="220" t="s">
        <v>313</v>
      </c>
      <c r="E148" s="221" t="s">
        <v>609</v>
      </c>
      <c r="F148" s="222" t="s">
        <v>610</v>
      </c>
      <c r="G148" s="223" t="s">
        <v>340</v>
      </c>
      <c r="H148" s="224">
        <v>165</v>
      </c>
      <c r="I148" s="225"/>
      <c r="J148" s="226">
        <f t="shared" si="0"/>
        <v>0</v>
      </c>
      <c r="K148" s="227"/>
      <c r="L148" s="228"/>
      <c r="M148" s="229" t="s">
        <v>1</v>
      </c>
      <c r="N148" s="230" t="s">
        <v>40</v>
      </c>
      <c r="O148" s="68"/>
      <c r="P148" s="216">
        <f t="shared" si="1"/>
        <v>0</v>
      </c>
      <c r="Q148" s="216">
        <v>1.2E-4</v>
      </c>
      <c r="R148" s="216">
        <f t="shared" si="2"/>
        <v>1.9800000000000002E-2</v>
      </c>
      <c r="S148" s="216">
        <v>0</v>
      </c>
      <c r="T148" s="217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325</v>
      </c>
      <c r="AT148" s="218" t="s">
        <v>313</v>
      </c>
      <c r="AU148" s="218" t="s">
        <v>84</v>
      </c>
      <c r="AY148" s="14" t="s">
        <v>197</v>
      </c>
      <c r="BE148" s="219">
        <f t="shared" si="4"/>
        <v>0</v>
      </c>
      <c r="BF148" s="219">
        <f t="shared" si="5"/>
        <v>0</v>
      </c>
      <c r="BG148" s="219">
        <f t="shared" si="6"/>
        <v>0</v>
      </c>
      <c r="BH148" s="219">
        <f t="shared" si="7"/>
        <v>0</v>
      </c>
      <c r="BI148" s="219">
        <f t="shared" si="8"/>
        <v>0</v>
      </c>
      <c r="BJ148" s="14" t="s">
        <v>82</v>
      </c>
      <c r="BK148" s="219">
        <f t="shared" si="9"/>
        <v>0</v>
      </c>
      <c r="BL148" s="14" t="s">
        <v>259</v>
      </c>
      <c r="BM148" s="218" t="s">
        <v>611</v>
      </c>
    </row>
    <row r="149" spans="1:65" s="2" customFormat="1" ht="21.75" customHeight="1">
      <c r="A149" s="31"/>
      <c r="B149" s="32"/>
      <c r="C149" s="206" t="s">
        <v>277</v>
      </c>
      <c r="D149" s="206" t="s">
        <v>199</v>
      </c>
      <c r="E149" s="207" t="s">
        <v>612</v>
      </c>
      <c r="F149" s="208" t="s">
        <v>613</v>
      </c>
      <c r="G149" s="209" t="s">
        <v>340</v>
      </c>
      <c r="H149" s="210">
        <v>1416</v>
      </c>
      <c r="I149" s="211"/>
      <c r="J149" s="212">
        <f t="shared" si="0"/>
        <v>0</v>
      </c>
      <c r="K149" s="213"/>
      <c r="L149" s="36"/>
      <c r="M149" s="214" t="s">
        <v>1</v>
      </c>
      <c r="N149" s="215" t="s">
        <v>40</v>
      </c>
      <c r="O149" s="68"/>
      <c r="P149" s="216">
        <f t="shared" si="1"/>
        <v>0</v>
      </c>
      <c r="Q149" s="216">
        <v>0</v>
      </c>
      <c r="R149" s="216">
        <f t="shared" si="2"/>
        <v>0</v>
      </c>
      <c r="S149" s="216">
        <v>0</v>
      </c>
      <c r="T149" s="217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259</v>
      </c>
      <c r="AT149" s="218" t="s">
        <v>199</v>
      </c>
      <c r="AU149" s="218" t="s">
        <v>84</v>
      </c>
      <c r="AY149" s="14" t="s">
        <v>197</v>
      </c>
      <c r="BE149" s="219">
        <f t="shared" si="4"/>
        <v>0</v>
      </c>
      <c r="BF149" s="219">
        <f t="shared" si="5"/>
        <v>0</v>
      </c>
      <c r="BG149" s="219">
        <f t="shared" si="6"/>
        <v>0</v>
      </c>
      <c r="BH149" s="219">
        <f t="shared" si="7"/>
        <v>0</v>
      </c>
      <c r="BI149" s="219">
        <f t="shared" si="8"/>
        <v>0</v>
      </c>
      <c r="BJ149" s="14" t="s">
        <v>82</v>
      </c>
      <c r="BK149" s="219">
        <f t="shared" si="9"/>
        <v>0</v>
      </c>
      <c r="BL149" s="14" t="s">
        <v>259</v>
      </c>
      <c r="BM149" s="218" t="s">
        <v>614</v>
      </c>
    </row>
    <row r="150" spans="1:65" s="2" customFormat="1" ht="16.5" customHeight="1">
      <c r="A150" s="31"/>
      <c r="B150" s="32"/>
      <c r="C150" s="220" t="s">
        <v>7</v>
      </c>
      <c r="D150" s="220" t="s">
        <v>313</v>
      </c>
      <c r="E150" s="221" t="s">
        <v>615</v>
      </c>
      <c r="F150" s="222" t="s">
        <v>616</v>
      </c>
      <c r="G150" s="223" t="s">
        <v>340</v>
      </c>
      <c r="H150" s="224">
        <v>733</v>
      </c>
      <c r="I150" s="225"/>
      <c r="J150" s="226">
        <f t="shared" si="0"/>
        <v>0</v>
      </c>
      <c r="K150" s="227"/>
      <c r="L150" s="228"/>
      <c r="M150" s="229" t="s">
        <v>1</v>
      </c>
      <c r="N150" s="230" t="s">
        <v>40</v>
      </c>
      <c r="O150" s="68"/>
      <c r="P150" s="216">
        <f t="shared" si="1"/>
        <v>0</v>
      </c>
      <c r="Q150" s="216">
        <v>1.6000000000000001E-4</v>
      </c>
      <c r="R150" s="216">
        <f t="shared" si="2"/>
        <v>0.11728000000000001</v>
      </c>
      <c r="S150" s="216">
        <v>0</v>
      </c>
      <c r="T150" s="217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325</v>
      </c>
      <c r="AT150" s="218" t="s">
        <v>313</v>
      </c>
      <c r="AU150" s="218" t="s">
        <v>84</v>
      </c>
      <c r="AY150" s="14" t="s">
        <v>197</v>
      </c>
      <c r="BE150" s="219">
        <f t="shared" si="4"/>
        <v>0</v>
      </c>
      <c r="BF150" s="219">
        <f t="shared" si="5"/>
        <v>0</v>
      </c>
      <c r="BG150" s="219">
        <f t="shared" si="6"/>
        <v>0</v>
      </c>
      <c r="BH150" s="219">
        <f t="shared" si="7"/>
        <v>0</v>
      </c>
      <c r="BI150" s="219">
        <f t="shared" si="8"/>
        <v>0</v>
      </c>
      <c r="BJ150" s="14" t="s">
        <v>82</v>
      </c>
      <c r="BK150" s="219">
        <f t="shared" si="9"/>
        <v>0</v>
      </c>
      <c r="BL150" s="14" t="s">
        <v>259</v>
      </c>
      <c r="BM150" s="218" t="s">
        <v>617</v>
      </c>
    </row>
    <row r="151" spans="1:65" s="2" customFormat="1" ht="16.5" customHeight="1">
      <c r="A151" s="31"/>
      <c r="B151" s="32"/>
      <c r="C151" s="220" t="s">
        <v>284</v>
      </c>
      <c r="D151" s="220" t="s">
        <v>313</v>
      </c>
      <c r="E151" s="221" t="s">
        <v>618</v>
      </c>
      <c r="F151" s="222" t="s">
        <v>619</v>
      </c>
      <c r="G151" s="223" t="s">
        <v>340</v>
      </c>
      <c r="H151" s="224">
        <v>683</v>
      </c>
      <c r="I151" s="225"/>
      <c r="J151" s="226">
        <f t="shared" si="0"/>
        <v>0</v>
      </c>
      <c r="K151" s="227"/>
      <c r="L151" s="228"/>
      <c r="M151" s="229" t="s">
        <v>1</v>
      </c>
      <c r="N151" s="230" t="s">
        <v>40</v>
      </c>
      <c r="O151" s="68"/>
      <c r="P151" s="216">
        <f t="shared" si="1"/>
        <v>0</v>
      </c>
      <c r="Q151" s="216">
        <v>2.5000000000000001E-4</v>
      </c>
      <c r="R151" s="216">
        <f t="shared" si="2"/>
        <v>0.17075000000000001</v>
      </c>
      <c r="S151" s="216">
        <v>0</v>
      </c>
      <c r="T151" s="217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325</v>
      </c>
      <c r="AT151" s="218" t="s">
        <v>313</v>
      </c>
      <c r="AU151" s="218" t="s">
        <v>84</v>
      </c>
      <c r="AY151" s="14" t="s">
        <v>197</v>
      </c>
      <c r="BE151" s="219">
        <f t="shared" si="4"/>
        <v>0</v>
      </c>
      <c r="BF151" s="219">
        <f t="shared" si="5"/>
        <v>0</v>
      </c>
      <c r="BG151" s="219">
        <f t="shared" si="6"/>
        <v>0</v>
      </c>
      <c r="BH151" s="219">
        <f t="shared" si="7"/>
        <v>0</v>
      </c>
      <c r="BI151" s="219">
        <f t="shared" si="8"/>
        <v>0</v>
      </c>
      <c r="BJ151" s="14" t="s">
        <v>82</v>
      </c>
      <c r="BK151" s="219">
        <f t="shared" si="9"/>
        <v>0</v>
      </c>
      <c r="BL151" s="14" t="s">
        <v>259</v>
      </c>
      <c r="BM151" s="218" t="s">
        <v>620</v>
      </c>
    </row>
    <row r="152" spans="1:65" s="2" customFormat="1" ht="21.75" customHeight="1">
      <c r="A152" s="31"/>
      <c r="B152" s="32"/>
      <c r="C152" s="206" t="s">
        <v>288</v>
      </c>
      <c r="D152" s="206" t="s">
        <v>199</v>
      </c>
      <c r="E152" s="207" t="s">
        <v>621</v>
      </c>
      <c r="F152" s="208" t="s">
        <v>622</v>
      </c>
      <c r="G152" s="209" t="s">
        <v>340</v>
      </c>
      <c r="H152" s="210">
        <v>145</v>
      </c>
      <c r="I152" s="211"/>
      <c r="J152" s="212">
        <f t="shared" si="0"/>
        <v>0</v>
      </c>
      <c r="K152" s="213"/>
      <c r="L152" s="36"/>
      <c r="M152" s="214" t="s">
        <v>1</v>
      </c>
      <c r="N152" s="215" t="s">
        <v>40</v>
      </c>
      <c r="O152" s="68"/>
      <c r="P152" s="216">
        <f t="shared" si="1"/>
        <v>0</v>
      </c>
      <c r="Q152" s="216">
        <v>0</v>
      </c>
      <c r="R152" s="216">
        <f t="shared" si="2"/>
        <v>0</v>
      </c>
      <c r="S152" s="216">
        <v>0</v>
      </c>
      <c r="T152" s="217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259</v>
      </c>
      <c r="AT152" s="218" t="s">
        <v>199</v>
      </c>
      <c r="AU152" s="218" t="s">
        <v>84</v>
      </c>
      <c r="AY152" s="14" t="s">
        <v>197</v>
      </c>
      <c r="BE152" s="219">
        <f t="shared" si="4"/>
        <v>0</v>
      </c>
      <c r="BF152" s="219">
        <f t="shared" si="5"/>
        <v>0</v>
      </c>
      <c r="BG152" s="219">
        <f t="shared" si="6"/>
        <v>0</v>
      </c>
      <c r="BH152" s="219">
        <f t="shared" si="7"/>
        <v>0</v>
      </c>
      <c r="BI152" s="219">
        <f t="shared" si="8"/>
        <v>0</v>
      </c>
      <c r="BJ152" s="14" t="s">
        <v>82</v>
      </c>
      <c r="BK152" s="219">
        <f t="shared" si="9"/>
        <v>0</v>
      </c>
      <c r="BL152" s="14" t="s">
        <v>259</v>
      </c>
      <c r="BM152" s="218" t="s">
        <v>623</v>
      </c>
    </row>
    <row r="153" spans="1:65" s="2" customFormat="1" ht="16.5" customHeight="1">
      <c r="A153" s="31"/>
      <c r="B153" s="32"/>
      <c r="C153" s="220" t="s">
        <v>292</v>
      </c>
      <c r="D153" s="220" t="s">
        <v>313</v>
      </c>
      <c r="E153" s="221" t="s">
        <v>624</v>
      </c>
      <c r="F153" s="222" t="s">
        <v>625</v>
      </c>
      <c r="G153" s="223" t="s">
        <v>340</v>
      </c>
      <c r="H153" s="224">
        <v>145</v>
      </c>
      <c r="I153" s="225"/>
      <c r="J153" s="226">
        <f t="shared" si="0"/>
        <v>0</v>
      </c>
      <c r="K153" s="227"/>
      <c r="L153" s="228"/>
      <c r="M153" s="229" t="s">
        <v>1</v>
      </c>
      <c r="N153" s="230" t="s">
        <v>40</v>
      </c>
      <c r="O153" s="68"/>
      <c r="P153" s="216">
        <f t="shared" si="1"/>
        <v>0</v>
      </c>
      <c r="Q153" s="216">
        <v>3.1E-4</v>
      </c>
      <c r="R153" s="216">
        <f t="shared" si="2"/>
        <v>4.4949999999999997E-2</v>
      </c>
      <c r="S153" s="216">
        <v>0</v>
      </c>
      <c r="T153" s="217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325</v>
      </c>
      <c r="AT153" s="218" t="s">
        <v>313</v>
      </c>
      <c r="AU153" s="218" t="s">
        <v>84</v>
      </c>
      <c r="AY153" s="14" t="s">
        <v>197</v>
      </c>
      <c r="BE153" s="219">
        <f t="shared" si="4"/>
        <v>0</v>
      </c>
      <c r="BF153" s="219">
        <f t="shared" si="5"/>
        <v>0</v>
      </c>
      <c r="BG153" s="219">
        <f t="shared" si="6"/>
        <v>0</v>
      </c>
      <c r="BH153" s="219">
        <f t="shared" si="7"/>
        <v>0</v>
      </c>
      <c r="BI153" s="219">
        <f t="shared" si="8"/>
        <v>0</v>
      </c>
      <c r="BJ153" s="14" t="s">
        <v>82</v>
      </c>
      <c r="BK153" s="219">
        <f t="shared" si="9"/>
        <v>0</v>
      </c>
      <c r="BL153" s="14" t="s">
        <v>259</v>
      </c>
      <c r="BM153" s="218" t="s">
        <v>626</v>
      </c>
    </row>
    <row r="154" spans="1:65" s="2" customFormat="1" ht="21.75" customHeight="1">
      <c r="A154" s="31"/>
      <c r="B154" s="32"/>
      <c r="C154" s="206" t="s">
        <v>296</v>
      </c>
      <c r="D154" s="206" t="s">
        <v>199</v>
      </c>
      <c r="E154" s="207" t="s">
        <v>627</v>
      </c>
      <c r="F154" s="208" t="s">
        <v>628</v>
      </c>
      <c r="G154" s="209" t="s">
        <v>340</v>
      </c>
      <c r="H154" s="210">
        <v>578</v>
      </c>
      <c r="I154" s="211"/>
      <c r="J154" s="212">
        <f t="shared" si="0"/>
        <v>0</v>
      </c>
      <c r="K154" s="213"/>
      <c r="L154" s="36"/>
      <c r="M154" s="214" t="s">
        <v>1</v>
      </c>
      <c r="N154" s="215" t="s">
        <v>40</v>
      </c>
      <c r="O154" s="68"/>
      <c r="P154" s="216">
        <f t="shared" si="1"/>
        <v>0</v>
      </c>
      <c r="Q154" s="216">
        <v>0</v>
      </c>
      <c r="R154" s="216">
        <f t="shared" si="2"/>
        <v>0</v>
      </c>
      <c r="S154" s="216">
        <v>0</v>
      </c>
      <c r="T154" s="217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8" t="s">
        <v>259</v>
      </c>
      <c r="AT154" s="218" t="s">
        <v>199</v>
      </c>
      <c r="AU154" s="218" t="s">
        <v>84</v>
      </c>
      <c r="AY154" s="14" t="s">
        <v>197</v>
      </c>
      <c r="BE154" s="219">
        <f t="shared" si="4"/>
        <v>0</v>
      </c>
      <c r="BF154" s="219">
        <f t="shared" si="5"/>
        <v>0</v>
      </c>
      <c r="BG154" s="219">
        <f t="shared" si="6"/>
        <v>0</v>
      </c>
      <c r="BH154" s="219">
        <f t="shared" si="7"/>
        <v>0</v>
      </c>
      <c r="BI154" s="219">
        <f t="shared" si="8"/>
        <v>0</v>
      </c>
      <c r="BJ154" s="14" t="s">
        <v>82</v>
      </c>
      <c r="BK154" s="219">
        <f t="shared" si="9"/>
        <v>0</v>
      </c>
      <c r="BL154" s="14" t="s">
        <v>259</v>
      </c>
      <c r="BM154" s="218" t="s">
        <v>629</v>
      </c>
    </row>
    <row r="155" spans="1:65" s="2" customFormat="1" ht="16.5" customHeight="1">
      <c r="A155" s="31"/>
      <c r="B155" s="32"/>
      <c r="C155" s="220" t="s">
        <v>300</v>
      </c>
      <c r="D155" s="220" t="s">
        <v>313</v>
      </c>
      <c r="E155" s="221" t="s">
        <v>630</v>
      </c>
      <c r="F155" s="222" t="s">
        <v>631</v>
      </c>
      <c r="G155" s="223" t="s">
        <v>340</v>
      </c>
      <c r="H155" s="224">
        <v>578</v>
      </c>
      <c r="I155" s="225"/>
      <c r="J155" s="226">
        <f t="shared" si="0"/>
        <v>0</v>
      </c>
      <c r="K155" s="227"/>
      <c r="L155" s="228"/>
      <c r="M155" s="229" t="s">
        <v>1</v>
      </c>
      <c r="N155" s="230" t="s">
        <v>40</v>
      </c>
      <c r="O155" s="68"/>
      <c r="P155" s="216">
        <f t="shared" si="1"/>
        <v>0</v>
      </c>
      <c r="Q155" s="216">
        <v>6.9999999999999994E-5</v>
      </c>
      <c r="R155" s="216">
        <f t="shared" si="2"/>
        <v>4.0459999999999996E-2</v>
      </c>
      <c r="S155" s="216">
        <v>0</v>
      </c>
      <c r="T155" s="217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8" t="s">
        <v>325</v>
      </c>
      <c r="AT155" s="218" t="s">
        <v>313</v>
      </c>
      <c r="AU155" s="218" t="s">
        <v>84</v>
      </c>
      <c r="AY155" s="14" t="s">
        <v>197</v>
      </c>
      <c r="BE155" s="219">
        <f t="shared" si="4"/>
        <v>0</v>
      </c>
      <c r="BF155" s="219">
        <f t="shared" si="5"/>
        <v>0</v>
      </c>
      <c r="BG155" s="219">
        <f t="shared" si="6"/>
        <v>0</v>
      </c>
      <c r="BH155" s="219">
        <f t="shared" si="7"/>
        <v>0</v>
      </c>
      <c r="BI155" s="219">
        <f t="shared" si="8"/>
        <v>0</v>
      </c>
      <c r="BJ155" s="14" t="s">
        <v>82</v>
      </c>
      <c r="BK155" s="219">
        <f t="shared" si="9"/>
        <v>0</v>
      </c>
      <c r="BL155" s="14" t="s">
        <v>259</v>
      </c>
      <c r="BM155" s="218" t="s">
        <v>632</v>
      </c>
    </row>
    <row r="156" spans="1:65" s="2" customFormat="1" ht="16.5" customHeight="1">
      <c r="A156" s="31"/>
      <c r="B156" s="32"/>
      <c r="C156" s="206" t="s">
        <v>304</v>
      </c>
      <c r="D156" s="206" t="s">
        <v>199</v>
      </c>
      <c r="E156" s="207" t="s">
        <v>633</v>
      </c>
      <c r="F156" s="208" t="s">
        <v>634</v>
      </c>
      <c r="G156" s="209" t="s">
        <v>359</v>
      </c>
      <c r="H156" s="210">
        <v>2</v>
      </c>
      <c r="I156" s="211"/>
      <c r="J156" s="212">
        <f t="shared" si="0"/>
        <v>0</v>
      </c>
      <c r="K156" s="213"/>
      <c r="L156" s="36"/>
      <c r="M156" s="214" t="s">
        <v>1</v>
      </c>
      <c r="N156" s="215" t="s">
        <v>40</v>
      </c>
      <c r="O156" s="68"/>
      <c r="P156" s="216">
        <f t="shared" si="1"/>
        <v>0</v>
      </c>
      <c r="Q156" s="216">
        <v>0</v>
      </c>
      <c r="R156" s="216">
        <f t="shared" si="2"/>
        <v>0</v>
      </c>
      <c r="S156" s="216">
        <v>0</v>
      </c>
      <c r="T156" s="217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8" t="s">
        <v>259</v>
      </c>
      <c r="AT156" s="218" t="s">
        <v>199</v>
      </c>
      <c r="AU156" s="218" t="s">
        <v>84</v>
      </c>
      <c r="AY156" s="14" t="s">
        <v>197</v>
      </c>
      <c r="BE156" s="219">
        <f t="shared" si="4"/>
        <v>0</v>
      </c>
      <c r="BF156" s="219">
        <f t="shared" si="5"/>
        <v>0</v>
      </c>
      <c r="BG156" s="219">
        <f t="shared" si="6"/>
        <v>0</v>
      </c>
      <c r="BH156" s="219">
        <f t="shared" si="7"/>
        <v>0</v>
      </c>
      <c r="BI156" s="219">
        <f t="shared" si="8"/>
        <v>0</v>
      </c>
      <c r="BJ156" s="14" t="s">
        <v>82</v>
      </c>
      <c r="BK156" s="219">
        <f t="shared" si="9"/>
        <v>0</v>
      </c>
      <c r="BL156" s="14" t="s">
        <v>259</v>
      </c>
      <c r="BM156" s="218" t="s">
        <v>635</v>
      </c>
    </row>
    <row r="157" spans="1:65" s="2" customFormat="1" ht="16.5" customHeight="1">
      <c r="A157" s="31"/>
      <c r="B157" s="32"/>
      <c r="C157" s="220" t="s">
        <v>308</v>
      </c>
      <c r="D157" s="220" t="s">
        <v>313</v>
      </c>
      <c r="E157" s="221" t="s">
        <v>636</v>
      </c>
      <c r="F157" s="222" t="s">
        <v>637</v>
      </c>
      <c r="G157" s="223" t="s">
        <v>359</v>
      </c>
      <c r="H157" s="224">
        <v>2</v>
      </c>
      <c r="I157" s="225"/>
      <c r="J157" s="226">
        <f t="shared" si="0"/>
        <v>0</v>
      </c>
      <c r="K157" s="227"/>
      <c r="L157" s="228"/>
      <c r="M157" s="229" t="s">
        <v>1</v>
      </c>
      <c r="N157" s="230" t="s">
        <v>40</v>
      </c>
      <c r="O157" s="68"/>
      <c r="P157" s="216">
        <f t="shared" si="1"/>
        <v>0</v>
      </c>
      <c r="Q157" s="216">
        <v>0</v>
      </c>
      <c r="R157" s="216">
        <f t="shared" si="2"/>
        <v>0</v>
      </c>
      <c r="S157" s="216">
        <v>0</v>
      </c>
      <c r="T157" s="217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8" t="s">
        <v>325</v>
      </c>
      <c r="AT157" s="218" t="s">
        <v>313</v>
      </c>
      <c r="AU157" s="218" t="s">
        <v>84</v>
      </c>
      <c r="AY157" s="14" t="s">
        <v>197</v>
      </c>
      <c r="BE157" s="219">
        <f t="shared" si="4"/>
        <v>0</v>
      </c>
      <c r="BF157" s="219">
        <f t="shared" si="5"/>
        <v>0</v>
      </c>
      <c r="BG157" s="219">
        <f t="shared" si="6"/>
        <v>0</v>
      </c>
      <c r="BH157" s="219">
        <f t="shared" si="7"/>
        <v>0</v>
      </c>
      <c r="BI157" s="219">
        <f t="shared" si="8"/>
        <v>0</v>
      </c>
      <c r="BJ157" s="14" t="s">
        <v>82</v>
      </c>
      <c r="BK157" s="219">
        <f t="shared" si="9"/>
        <v>0</v>
      </c>
      <c r="BL157" s="14" t="s">
        <v>259</v>
      </c>
      <c r="BM157" s="218" t="s">
        <v>638</v>
      </c>
    </row>
    <row r="158" spans="1:65" s="2" customFormat="1" ht="16.5" customHeight="1">
      <c r="A158" s="31"/>
      <c r="B158" s="32"/>
      <c r="C158" s="206" t="s">
        <v>312</v>
      </c>
      <c r="D158" s="206" t="s">
        <v>199</v>
      </c>
      <c r="E158" s="207" t="s">
        <v>570</v>
      </c>
      <c r="F158" s="208" t="s">
        <v>639</v>
      </c>
      <c r="G158" s="209" t="s">
        <v>359</v>
      </c>
      <c r="H158" s="210">
        <v>2</v>
      </c>
      <c r="I158" s="211"/>
      <c r="J158" s="212">
        <f t="shared" si="0"/>
        <v>0</v>
      </c>
      <c r="K158" s="213"/>
      <c r="L158" s="36"/>
      <c r="M158" s="214" t="s">
        <v>1</v>
      </c>
      <c r="N158" s="215" t="s">
        <v>40</v>
      </c>
      <c r="O158" s="68"/>
      <c r="P158" s="216">
        <f t="shared" si="1"/>
        <v>0</v>
      </c>
      <c r="Q158" s="216">
        <v>0</v>
      </c>
      <c r="R158" s="216">
        <f t="shared" si="2"/>
        <v>0</v>
      </c>
      <c r="S158" s="216">
        <v>0</v>
      </c>
      <c r="T158" s="217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8" t="s">
        <v>259</v>
      </c>
      <c r="AT158" s="218" t="s">
        <v>199</v>
      </c>
      <c r="AU158" s="218" t="s">
        <v>84</v>
      </c>
      <c r="AY158" s="14" t="s">
        <v>197</v>
      </c>
      <c r="BE158" s="219">
        <f t="shared" si="4"/>
        <v>0</v>
      </c>
      <c r="BF158" s="219">
        <f t="shared" si="5"/>
        <v>0</v>
      </c>
      <c r="BG158" s="219">
        <f t="shared" si="6"/>
        <v>0</v>
      </c>
      <c r="BH158" s="219">
        <f t="shared" si="7"/>
        <v>0</v>
      </c>
      <c r="BI158" s="219">
        <f t="shared" si="8"/>
        <v>0</v>
      </c>
      <c r="BJ158" s="14" t="s">
        <v>82</v>
      </c>
      <c r="BK158" s="219">
        <f t="shared" si="9"/>
        <v>0</v>
      </c>
      <c r="BL158" s="14" t="s">
        <v>259</v>
      </c>
      <c r="BM158" s="218" t="s">
        <v>640</v>
      </c>
    </row>
    <row r="159" spans="1:65" s="2" customFormat="1" ht="16.5" customHeight="1">
      <c r="A159" s="31"/>
      <c r="B159" s="32"/>
      <c r="C159" s="220" t="s">
        <v>317</v>
      </c>
      <c r="D159" s="220" t="s">
        <v>313</v>
      </c>
      <c r="E159" s="221" t="s">
        <v>641</v>
      </c>
      <c r="F159" s="222" t="s">
        <v>642</v>
      </c>
      <c r="G159" s="223" t="s">
        <v>359</v>
      </c>
      <c r="H159" s="224">
        <v>2</v>
      </c>
      <c r="I159" s="225"/>
      <c r="J159" s="226">
        <f t="shared" si="0"/>
        <v>0</v>
      </c>
      <c r="K159" s="227"/>
      <c r="L159" s="228"/>
      <c r="M159" s="229" t="s">
        <v>1</v>
      </c>
      <c r="N159" s="230" t="s">
        <v>40</v>
      </c>
      <c r="O159" s="68"/>
      <c r="P159" s="216">
        <f t="shared" si="1"/>
        <v>0</v>
      </c>
      <c r="Q159" s="216">
        <v>0</v>
      </c>
      <c r="R159" s="216">
        <f t="shared" si="2"/>
        <v>0</v>
      </c>
      <c r="S159" s="216">
        <v>0</v>
      </c>
      <c r="T159" s="217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8" t="s">
        <v>325</v>
      </c>
      <c r="AT159" s="218" t="s">
        <v>313</v>
      </c>
      <c r="AU159" s="218" t="s">
        <v>84</v>
      </c>
      <c r="AY159" s="14" t="s">
        <v>197</v>
      </c>
      <c r="BE159" s="219">
        <f t="shared" si="4"/>
        <v>0</v>
      </c>
      <c r="BF159" s="219">
        <f t="shared" si="5"/>
        <v>0</v>
      </c>
      <c r="BG159" s="219">
        <f t="shared" si="6"/>
        <v>0</v>
      </c>
      <c r="BH159" s="219">
        <f t="shared" si="7"/>
        <v>0</v>
      </c>
      <c r="BI159" s="219">
        <f t="shared" si="8"/>
        <v>0</v>
      </c>
      <c r="BJ159" s="14" t="s">
        <v>82</v>
      </c>
      <c r="BK159" s="219">
        <f t="shared" si="9"/>
        <v>0</v>
      </c>
      <c r="BL159" s="14" t="s">
        <v>259</v>
      </c>
      <c r="BM159" s="218" t="s">
        <v>643</v>
      </c>
    </row>
    <row r="160" spans="1:65" s="2" customFormat="1" ht="21.75" customHeight="1">
      <c r="A160" s="31"/>
      <c r="B160" s="32"/>
      <c r="C160" s="206" t="s">
        <v>321</v>
      </c>
      <c r="D160" s="206" t="s">
        <v>199</v>
      </c>
      <c r="E160" s="207" t="s">
        <v>644</v>
      </c>
      <c r="F160" s="208" t="s">
        <v>645</v>
      </c>
      <c r="G160" s="209" t="s">
        <v>340</v>
      </c>
      <c r="H160" s="210">
        <v>108</v>
      </c>
      <c r="I160" s="211"/>
      <c r="J160" s="212">
        <f t="shared" si="0"/>
        <v>0</v>
      </c>
      <c r="K160" s="213"/>
      <c r="L160" s="36"/>
      <c r="M160" s="214" t="s">
        <v>1</v>
      </c>
      <c r="N160" s="215" t="s">
        <v>40</v>
      </c>
      <c r="O160" s="68"/>
      <c r="P160" s="216">
        <f t="shared" si="1"/>
        <v>0</v>
      </c>
      <c r="Q160" s="216">
        <v>0</v>
      </c>
      <c r="R160" s="216">
        <f t="shared" si="2"/>
        <v>0</v>
      </c>
      <c r="S160" s="216">
        <v>0</v>
      </c>
      <c r="T160" s="217">
        <f t="shared" si="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8" t="s">
        <v>259</v>
      </c>
      <c r="AT160" s="218" t="s">
        <v>199</v>
      </c>
      <c r="AU160" s="218" t="s">
        <v>84</v>
      </c>
      <c r="AY160" s="14" t="s">
        <v>197</v>
      </c>
      <c r="BE160" s="219">
        <f t="shared" si="4"/>
        <v>0</v>
      </c>
      <c r="BF160" s="219">
        <f t="shared" si="5"/>
        <v>0</v>
      </c>
      <c r="BG160" s="219">
        <f t="shared" si="6"/>
        <v>0</v>
      </c>
      <c r="BH160" s="219">
        <f t="shared" si="7"/>
        <v>0</v>
      </c>
      <c r="BI160" s="219">
        <f t="shared" si="8"/>
        <v>0</v>
      </c>
      <c r="BJ160" s="14" t="s">
        <v>82</v>
      </c>
      <c r="BK160" s="219">
        <f t="shared" si="9"/>
        <v>0</v>
      </c>
      <c r="BL160" s="14" t="s">
        <v>259</v>
      </c>
      <c r="BM160" s="218" t="s">
        <v>646</v>
      </c>
    </row>
    <row r="161" spans="1:65" s="2" customFormat="1" ht="21.75" customHeight="1">
      <c r="A161" s="31"/>
      <c r="B161" s="32"/>
      <c r="C161" s="220" t="s">
        <v>325</v>
      </c>
      <c r="D161" s="220" t="s">
        <v>313</v>
      </c>
      <c r="E161" s="221" t="s">
        <v>647</v>
      </c>
      <c r="F161" s="222" t="s">
        <v>648</v>
      </c>
      <c r="G161" s="223" t="s">
        <v>340</v>
      </c>
      <c r="H161" s="224">
        <v>108</v>
      </c>
      <c r="I161" s="225"/>
      <c r="J161" s="226">
        <f t="shared" si="0"/>
        <v>0</v>
      </c>
      <c r="K161" s="227"/>
      <c r="L161" s="228"/>
      <c r="M161" s="229" t="s">
        <v>1</v>
      </c>
      <c r="N161" s="230" t="s">
        <v>40</v>
      </c>
      <c r="O161" s="68"/>
      <c r="P161" s="216">
        <f t="shared" si="1"/>
        <v>0</v>
      </c>
      <c r="Q161" s="216">
        <v>0</v>
      </c>
      <c r="R161" s="216">
        <f t="shared" si="2"/>
        <v>0</v>
      </c>
      <c r="S161" s="216">
        <v>0</v>
      </c>
      <c r="T161" s="217">
        <f t="shared" si="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8" t="s">
        <v>325</v>
      </c>
      <c r="AT161" s="218" t="s">
        <v>313</v>
      </c>
      <c r="AU161" s="218" t="s">
        <v>84</v>
      </c>
      <c r="AY161" s="14" t="s">
        <v>197</v>
      </c>
      <c r="BE161" s="219">
        <f t="shared" si="4"/>
        <v>0</v>
      </c>
      <c r="BF161" s="219">
        <f t="shared" si="5"/>
        <v>0</v>
      </c>
      <c r="BG161" s="219">
        <f t="shared" si="6"/>
        <v>0</v>
      </c>
      <c r="BH161" s="219">
        <f t="shared" si="7"/>
        <v>0</v>
      </c>
      <c r="BI161" s="219">
        <f t="shared" si="8"/>
        <v>0</v>
      </c>
      <c r="BJ161" s="14" t="s">
        <v>82</v>
      </c>
      <c r="BK161" s="219">
        <f t="shared" si="9"/>
        <v>0</v>
      </c>
      <c r="BL161" s="14" t="s">
        <v>259</v>
      </c>
      <c r="BM161" s="218" t="s">
        <v>649</v>
      </c>
    </row>
    <row r="162" spans="1:65" s="2" customFormat="1" ht="21.75" customHeight="1">
      <c r="A162" s="31"/>
      <c r="B162" s="32"/>
      <c r="C162" s="206" t="s">
        <v>329</v>
      </c>
      <c r="D162" s="206" t="s">
        <v>199</v>
      </c>
      <c r="E162" s="207" t="s">
        <v>650</v>
      </c>
      <c r="F162" s="208" t="s">
        <v>651</v>
      </c>
      <c r="G162" s="209" t="s">
        <v>340</v>
      </c>
      <c r="H162" s="210">
        <v>100</v>
      </c>
      <c r="I162" s="211"/>
      <c r="J162" s="212">
        <f t="shared" ref="J162:J193" si="10">ROUND(I162*H162,1)</f>
        <v>0</v>
      </c>
      <c r="K162" s="213"/>
      <c r="L162" s="36"/>
      <c r="M162" s="214" t="s">
        <v>1</v>
      </c>
      <c r="N162" s="215" t="s">
        <v>40</v>
      </c>
      <c r="O162" s="68"/>
      <c r="P162" s="216">
        <f t="shared" ref="P162:P193" si="11">O162*H162</f>
        <v>0</v>
      </c>
      <c r="Q162" s="216">
        <v>0</v>
      </c>
      <c r="R162" s="216">
        <f t="shared" ref="R162:R193" si="12">Q162*H162</f>
        <v>0</v>
      </c>
      <c r="S162" s="216">
        <v>0</v>
      </c>
      <c r="T162" s="217">
        <f t="shared" ref="T162:T193" si="13"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8" t="s">
        <v>259</v>
      </c>
      <c r="AT162" s="218" t="s">
        <v>199</v>
      </c>
      <c r="AU162" s="218" t="s">
        <v>84</v>
      </c>
      <c r="AY162" s="14" t="s">
        <v>197</v>
      </c>
      <c r="BE162" s="219">
        <f t="shared" ref="BE162:BE194" si="14">IF(N162="základní",J162,0)</f>
        <v>0</v>
      </c>
      <c r="BF162" s="219">
        <f t="shared" ref="BF162:BF194" si="15">IF(N162="snížená",J162,0)</f>
        <v>0</v>
      </c>
      <c r="BG162" s="219">
        <f t="shared" ref="BG162:BG194" si="16">IF(N162="zákl. přenesená",J162,0)</f>
        <v>0</v>
      </c>
      <c r="BH162" s="219">
        <f t="shared" ref="BH162:BH194" si="17">IF(N162="sníž. přenesená",J162,0)</f>
        <v>0</v>
      </c>
      <c r="BI162" s="219">
        <f t="shared" ref="BI162:BI194" si="18">IF(N162="nulová",J162,0)</f>
        <v>0</v>
      </c>
      <c r="BJ162" s="14" t="s">
        <v>82</v>
      </c>
      <c r="BK162" s="219">
        <f t="shared" ref="BK162:BK194" si="19">ROUND(I162*H162,1)</f>
        <v>0</v>
      </c>
      <c r="BL162" s="14" t="s">
        <v>259</v>
      </c>
      <c r="BM162" s="218" t="s">
        <v>652</v>
      </c>
    </row>
    <row r="163" spans="1:65" s="2" customFormat="1" ht="16.5" customHeight="1">
      <c r="A163" s="31"/>
      <c r="B163" s="32"/>
      <c r="C163" s="220" t="s">
        <v>333</v>
      </c>
      <c r="D163" s="220" t="s">
        <v>313</v>
      </c>
      <c r="E163" s="221" t="s">
        <v>653</v>
      </c>
      <c r="F163" s="222" t="s">
        <v>654</v>
      </c>
      <c r="G163" s="223" t="s">
        <v>340</v>
      </c>
      <c r="H163" s="224">
        <v>100</v>
      </c>
      <c r="I163" s="225"/>
      <c r="J163" s="226">
        <f t="shared" si="10"/>
        <v>0</v>
      </c>
      <c r="K163" s="227"/>
      <c r="L163" s="228"/>
      <c r="M163" s="229" t="s">
        <v>1</v>
      </c>
      <c r="N163" s="230" t="s">
        <v>40</v>
      </c>
      <c r="O163" s="68"/>
      <c r="P163" s="216">
        <f t="shared" si="11"/>
        <v>0</v>
      </c>
      <c r="Q163" s="216">
        <v>1.23E-3</v>
      </c>
      <c r="R163" s="216">
        <f t="shared" si="12"/>
        <v>0.123</v>
      </c>
      <c r="S163" s="216">
        <v>0</v>
      </c>
      <c r="T163" s="217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8" t="s">
        <v>325</v>
      </c>
      <c r="AT163" s="218" t="s">
        <v>313</v>
      </c>
      <c r="AU163" s="218" t="s">
        <v>84</v>
      </c>
      <c r="AY163" s="14" t="s">
        <v>197</v>
      </c>
      <c r="BE163" s="219">
        <f t="shared" si="14"/>
        <v>0</v>
      </c>
      <c r="BF163" s="219">
        <f t="shared" si="15"/>
        <v>0</v>
      </c>
      <c r="BG163" s="219">
        <f t="shared" si="16"/>
        <v>0</v>
      </c>
      <c r="BH163" s="219">
        <f t="shared" si="17"/>
        <v>0</v>
      </c>
      <c r="BI163" s="219">
        <f t="shared" si="18"/>
        <v>0</v>
      </c>
      <c r="BJ163" s="14" t="s">
        <v>82</v>
      </c>
      <c r="BK163" s="219">
        <f t="shared" si="19"/>
        <v>0</v>
      </c>
      <c r="BL163" s="14" t="s">
        <v>259</v>
      </c>
      <c r="BM163" s="218" t="s">
        <v>655</v>
      </c>
    </row>
    <row r="164" spans="1:65" s="2" customFormat="1" ht="16.5" customHeight="1">
      <c r="A164" s="31"/>
      <c r="B164" s="32"/>
      <c r="C164" s="206" t="s">
        <v>337</v>
      </c>
      <c r="D164" s="206" t="s">
        <v>199</v>
      </c>
      <c r="E164" s="207" t="s">
        <v>656</v>
      </c>
      <c r="F164" s="208" t="s">
        <v>657</v>
      </c>
      <c r="G164" s="209" t="s">
        <v>359</v>
      </c>
      <c r="H164" s="210">
        <v>3</v>
      </c>
      <c r="I164" s="211"/>
      <c r="J164" s="212">
        <f t="shared" si="10"/>
        <v>0</v>
      </c>
      <c r="K164" s="213"/>
      <c r="L164" s="36"/>
      <c r="M164" s="214" t="s">
        <v>1</v>
      </c>
      <c r="N164" s="215" t="s">
        <v>40</v>
      </c>
      <c r="O164" s="68"/>
      <c r="P164" s="216">
        <f t="shared" si="11"/>
        <v>0</v>
      </c>
      <c r="Q164" s="216">
        <v>0</v>
      </c>
      <c r="R164" s="216">
        <f t="shared" si="12"/>
        <v>0</v>
      </c>
      <c r="S164" s="216">
        <v>0</v>
      </c>
      <c r="T164" s="217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8" t="s">
        <v>259</v>
      </c>
      <c r="AT164" s="218" t="s">
        <v>199</v>
      </c>
      <c r="AU164" s="218" t="s">
        <v>84</v>
      </c>
      <c r="AY164" s="14" t="s">
        <v>197</v>
      </c>
      <c r="BE164" s="219">
        <f t="shared" si="14"/>
        <v>0</v>
      </c>
      <c r="BF164" s="219">
        <f t="shared" si="15"/>
        <v>0</v>
      </c>
      <c r="BG164" s="219">
        <f t="shared" si="16"/>
        <v>0</v>
      </c>
      <c r="BH164" s="219">
        <f t="shared" si="17"/>
        <v>0</v>
      </c>
      <c r="BI164" s="219">
        <f t="shared" si="18"/>
        <v>0</v>
      </c>
      <c r="BJ164" s="14" t="s">
        <v>82</v>
      </c>
      <c r="BK164" s="219">
        <f t="shared" si="19"/>
        <v>0</v>
      </c>
      <c r="BL164" s="14" t="s">
        <v>259</v>
      </c>
      <c r="BM164" s="218" t="s">
        <v>658</v>
      </c>
    </row>
    <row r="165" spans="1:65" s="2" customFormat="1" ht="16.5" customHeight="1">
      <c r="A165" s="31"/>
      <c r="B165" s="32"/>
      <c r="C165" s="220" t="s">
        <v>342</v>
      </c>
      <c r="D165" s="220" t="s">
        <v>313</v>
      </c>
      <c r="E165" s="221" t="s">
        <v>659</v>
      </c>
      <c r="F165" s="222" t="s">
        <v>660</v>
      </c>
      <c r="G165" s="223" t="s">
        <v>359</v>
      </c>
      <c r="H165" s="224">
        <v>3</v>
      </c>
      <c r="I165" s="225"/>
      <c r="J165" s="226">
        <f t="shared" si="10"/>
        <v>0</v>
      </c>
      <c r="K165" s="227"/>
      <c r="L165" s="228"/>
      <c r="M165" s="229" t="s">
        <v>1</v>
      </c>
      <c r="N165" s="230" t="s">
        <v>40</v>
      </c>
      <c r="O165" s="68"/>
      <c r="P165" s="216">
        <f t="shared" si="11"/>
        <v>0</v>
      </c>
      <c r="Q165" s="216">
        <v>0</v>
      </c>
      <c r="R165" s="216">
        <f t="shared" si="12"/>
        <v>0</v>
      </c>
      <c r="S165" s="216">
        <v>0</v>
      </c>
      <c r="T165" s="217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8" t="s">
        <v>325</v>
      </c>
      <c r="AT165" s="218" t="s">
        <v>313</v>
      </c>
      <c r="AU165" s="218" t="s">
        <v>84</v>
      </c>
      <c r="AY165" s="14" t="s">
        <v>197</v>
      </c>
      <c r="BE165" s="219">
        <f t="shared" si="14"/>
        <v>0</v>
      </c>
      <c r="BF165" s="219">
        <f t="shared" si="15"/>
        <v>0</v>
      </c>
      <c r="BG165" s="219">
        <f t="shared" si="16"/>
        <v>0</v>
      </c>
      <c r="BH165" s="219">
        <f t="shared" si="17"/>
        <v>0</v>
      </c>
      <c r="BI165" s="219">
        <f t="shared" si="18"/>
        <v>0</v>
      </c>
      <c r="BJ165" s="14" t="s">
        <v>82</v>
      </c>
      <c r="BK165" s="219">
        <f t="shared" si="19"/>
        <v>0</v>
      </c>
      <c r="BL165" s="14" t="s">
        <v>259</v>
      </c>
      <c r="BM165" s="218" t="s">
        <v>661</v>
      </c>
    </row>
    <row r="166" spans="1:65" s="2" customFormat="1" ht="21.75" customHeight="1">
      <c r="A166" s="31"/>
      <c r="B166" s="32"/>
      <c r="C166" s="206" t="s">
        <v>346</v>
      </c>
      <c r="D166" s="206" t="s">
        <v>199</v>
      </c>
      <c r="E166" s="207" t="s">
        <v>662</v>
      </c>
      <c r="F166" s="208" t="s">
        <v>663</v>
      </c>
      <c r="G166" s="209" t="s">
        <v>359</v>
      </c>
      <c r="H166" s="210">
        <v>2</v>
      </c>
      <c r="I166" s="211"/>
      <c r="J166" s="212">
        <f t="shared" si="10"/>
        <v>0</v>
      </c>
      <c r="K166" s="213"/>
      <c r="L166" s="36"/>
      <c r="M166" s="214" t="s">
        <v>1</v>
      </c>
      <c r="N166" s="215" t="s">
        <v>40</v>
      </c>
      <c r="O166" s="68"/>
      <c r="P166" s="216">
        <f t="shared" si="11"/>
        <v>0</v>
      </c>
      <c r="Q166" s="216">
        <v>0</v>
      </c>
      <c r="R166" s="216">
        <f t="shared" si="12"/>
        <v>0</v>
      </c>
      <c r="S166" s="216">
        <v>0</v>
      </c>
      <c r="T166" s="217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8" t="s">
        <v>259</v>
      </c>
      <c r="AT166" s="218" t="s">
        <v>199</v>
      </c>
      <c r="AU166" s="218" t="s">
        <v>84</v>
      </c>
      <c r="AY166" s="14" t="s">
        <v>197</v>
      </c>
      <c r="BE166" s="219">
        <f t="shared" si="14"/>
        <v>0</v>
      </c>
      <c r="BF166" s="219">
        <f t="shared" si="15"/>
        <v>0</v>
      </c>
      <c r="BG166" s="219">
        <f t="shared" si="16"/>
        <v>0</v>
      </c>
      <c r="BH166" s="219">
        <f t="shared" si="17"/>
        <v>0</v>
      </c>
      <c r="BI166" s="219">
        <f t="shared" si="18"/>
        <v>0</v>
      </c>
      <c r="BJ166" s="14" t="s">
        <v>82</v>
      </c>
      <c r="BK166" s="219">
        <f t="shared" si="19"/>
        <v>0</v>
      </c>
      <c r="BL166" s="14" t="s">
        <v>259</v>
      </c>
      <c r="BM166" s="218" t="s">
        <v>664</v>
      </c>
    </row>
    <row r="167" spans="1:65" s="2" customFormat="1" ht="16.5" customHeight="1">
      <c r="A167" s="31"/>
      <c r="B167" s="32"/>
      <c r="C167" s="220" t="s">
        <v>351</v>
      </c>
      <c r="D167" s="220" t="s">
        <v>313</v>
      </c>
      <c r="E167" s="221" t="s">
        <v>665</v>
      </c>
      <c r="F167" s="222" t="s">
        <v>666</v>
      </c>
      <c r="G167" s="223" t="s">
        <v>359</v>
      </c>
      <c r="H167" s="224">
        <v>2</v>
      </c>
      <c r="I167" s="225"/>
      <c r="J167" s="226">
        <f t="shared" si="10"/>
        <v>0</v>
      </c>
      <c r="K167" s="227"/>
      <c r="L167" s="228"/>
      <c r="M167" s="229" t="s">
        <v>1</v>
      </c>
      <c r="N167" s="230" t="s">
        <v>40</v>
      </c>
      <c r="O167" s="68"/>
      <c r="P167" s="216">
        <f t="shared" si="11"/>
        <v>0</v>
      </c>
      <c r="Q167" s="216">
        <v>0</v>
      </c>
      <c r="R167" s="216">
        <f t="shared" si="12"/>
        <v>0</v>
      </c>
      <c r="S167" s="216">
        <v>0</v>
      </c>
      <c r="T167" s="217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8" t="s">
        <v>325</v>
      </c>
      <c r="AT167" s="218" t="s">
        <v>313</v>
      </c>
      <c r="AU167" s="218" t="s">
        <v>84</v>
      </c>
      <c r="AY167" s="14" t="s">
        <v>197</v>
      </c>
      <c r="BE167" s="219">
        <f t="shared" si="14"/>
        <v>0</v>
      </c>
      <c r="BF167" s="219">
        <f t="shared" si="15"/>
        <v>0</v>
      </c>
      <c r="BG167" s="219">
        <f t="shared" si="16"/>
        <v>0</v>
      </c>
      <c r="BH167" s="219">
        <f t="shared" si="17"/>
        <v>0</v>
      </c>
      <c r="BI167" s="219">
        <f t="shared" si="18"/>
        <v>0</v>
      </c>
      <c r="BJ167" s="14" t="s">
        <v>82</v>
      </c>
      <c r="BK167" s="219">
        <f t="shared" si="19"/>
        <v>0</v>
      </c>
      <c r="BL167" s="14" t="s">
        <v>259</v>
      </c>
      <c r="BM167" s="218" t="s">
        <v>667</v>
      </c>
    </row>
    <row r="168" spans="1:65" s="2" customFormat="1" ht="21.75" customHeight="1">
      <c r="A168" s="31"/>
      <c r="B168" s="32"/>
      <c r="C168" s="206" t="s">
        <v>356</v>
      </c>
      <c r="D168" s="206" t="s">
        <v>199</v>
      </c>
      <c r="E168" s="207" t="s">
        <v>668</v>
      </c>
      <c r="F168" s="208" t="s">
        <v>669</v>
      </c>
      <c r="G168" s="209" t="s">
        <v>359</v>
      </c>
      <c r="H168" s="210">
        <v>1</v>
      </c>
      <c r="I168" s="211"/>
      <c r="J168" s="212">
        <f t="shared" si="10"/>
        <v>0</v>
      </c>
      <c r="K168" s="213"/>
      <c r="L168" s="36"/>
      <c r="M168" s="214" t="s">
        <v>1</v>
      </c>
      <c r="N168" s="215" t="s">
        <v>40</v>
      </c>
      <c r="O168" s="68"/>
      <c r="P168" s="216">
        <f t="shared" si="11"/>
        <v>0</v>
      </c>
      <c r="Q168" s="216">
        <v>0</v>
      </c>
      <c r="R168" s="216">
        <f t="shared" si="12"/>
        <v>0</v>
      </c>
      <c r="S168" s="216">
        <v>0</v>
      </c>
      <c r="T168" s="217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8" t="s">
        <v>259</v>
      </c>
      <c r="AT168" s="218" t="s">
        <v>199</v>
      </c>
      <c r="AU168" s="218" t="s">
        <v>84</v>
      </c>
      <c r="AY168" s="14" t="s">
        <v>197</v>
      </c>
      <c r="BE168" s="219">
        <f t="shared" si="14"/>
        <v>0</v>
      </c>
      <c r="BF168" s="219">
        <f t="shared" si="15"/>
        <v>0</v>
      </c>
      <c r="BG168" s="219">
        <f t="shared" si="16"/>
        <v>0</v>
      </c>
      <c r="BH168" s="219">
        <f t="shared" si="17"/>
        <v>0</v>
      </c>
      <c r="BI168" s="219">
        <f t="shared" si="18"/>
        <v>0</v>
      </c>
      <c r="BJ168" s="14" t="s">
        <v>82</v>
      </c>
      <c r="BK168" s="219">
        <f t="shared" si="19"/>
        <v>0</v>
      </c>
      <c r="BL168" s="14" t="s">
        <v>259</v>
      </c>
      <c r="BM168" s="218" t="s">
        <v>670</v>
      </c>
    </row>
    <row r="169" spans="1:65" s="2" customFormat="1" ht="16.5" customHeight="1">
      <c r="A169" s="31"/>
      <c r="B169" s="32"/>
      <c r="C169" s="220" t="s">
        <v>361</v>
      </c>
      <c r="D169" s="220" t="s">
        <v>313</v>
      </c>
      <c r="E169" s="221" t="s">
        <v>671</v>
      </c>
      <c r="F169" s="222" t="s">
        <v>672</v>
      </c>
      <c r="G169" s="223" t="s">
        <v>359</v>
      </c>
      <c r="H169" s="224">
        <v>1</v>
      </c>
      <c r="I169" s="225"/>
      <c r="J169" s="226">
        <f t="shared" si="10"/>
        <v>0</v>
      </c>
      <c r="K169" s="227"/>
      <c r="L169" s="228"/>
      <c r="M169" s="229" t="s">
        <v>1</v>
      </c>
      <c r="N169" s="230" t="s">
        <v>40</v>
      </c>
      <c r="O169" s="68"/>
      <c r="P169" s="216">
        <f t="shared" si="11"/>
        <v>0</v>
      </c>
      <c r="Q169" s="216">
        <v>0</v>
      </c>
      <c r="R169" s="216">
        <f t="shared" si="12"/>
        <v>0</v>
      </c>
      <c r="S169" s="216">
        <v>0</v>
      </c>
      <c r="T169" s="217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8" t="s">
        <v>325</v>
      </c>
      <c r="AT169" s="218" t="s">
        <v>313</v>
      </c>
      <c r="AU169" s="218" t="s">
        <v>84</v>
      </c>
      <c r="AY169" s="14" t="s">
        <v>197</v>
      </c>
      <c r="BE169" s="219">
        <f t="shared" si="14"/>
        <v>0</v>
      </c>
      <c r="BF169" s="219">
        <f t="shared" si="15"/>
        <v>0</v>
      </c>
      <c r="BG169" s="219">
        <f t="shared" si="16"/>
        <v>0</v>
      </c>
      <c r="BH169" s="219">
        <f t="shared" si="17"/>
        <v>0</v>
      </c>
      <c r="BI169" s="219">
        <f t="shared" si="18"/>
        <v>0</v>
      </c>
      <c r="BJ169" s="14" t="s">
        <v>82</v>
      </c>
      <c r="BK169" s="219">
        <f t="shared" si="19"/>
        <v>0</v>
      </c>
      <c r="BL169" s="14" t="s">
        <v>259</v>
      </c>
      <c r="BM169" s="218" t="s">
        <v>673</v>
      </c>
    </row>
    <row r="170" spans="1:65" s="2" customFormat="1" ht="16.5" customHeight="1">
      <c r="A170" s="31"/>
      <c r="B170" s="32"/>
      <c r="C170" s="206" t="s">
        <v>365</v>
      </c>
      <c r="D170" s="206" t="s">
        <v>199</v>
      </c>
      <c r="E170" s="207" t="s">
        <v>674</v>
      </c>
      <c r="F170" s="208" t="s">
        <v>675</v>
      </c>
      <c r="G170" s="209" t="s">
        <v>359</v>
      </c>
      <c r="H170" s="210">
        <v>2</v>
      </c>
      <c r="I170" s="211"/>
      <c r="J170" s="212">
        <f t="shared" si="10"/>
        <v>0</v>
      </c>
      <c r="K170" s="213"/>
      <c r="L170" s="36"/>
      <c r="M170" s="214" t="s">
        <v>1</v>
      </c>
      <c r="N170" s="215" t="s">
        <v>40</v>
      </c>
      <c r="O170" s="68"/>
      <c r="P170" s="216">
        <f t="shared" si="11"/>
        <v>0</v>
      </c>
      <c r="Q170" s="216">
        <v>0</v>
      </c>
      <c r="R170" s="216">
        <f t="shared" si="12"/>
        <v>0</v>
      </c>
      <c r="S170" s="216">
        <v>0</v>
      </c>
      <c r="T170" s="217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8" t="s">
        <v>259</v>
      </c>
      <c r="AT170" s="218" t="s">
        <v>199</v>
      </c>
      <c r="AU170" s="218" t="s">
        <v>84</v>
      </c>
      <c r="AY170" s="14" t="s">
        <v>197</v>
      </c>
      <c r="BE170" s="219">
        <f t="shared" si="14"/>
        <v>0</v>
      </c>
      <c r="BF170" s="219">
        <f t="shared" si="15"/>
        <v>0</v>
      </c>
      <c r="BG170" s="219">
        <f t="shared" si="16"/>
        <v>0</v>
      </c>
      <c r="BH170" s="219">
        <f t="shared" si="17"/>
        <v>0</v>
      </c>
      <c r="BI170" s="219">
        <f t="shared" si="18"/>
        <v>0</v>
      </c>
      <c r="BJ170" s="14" t="s">
        <v>82</v>
      </c>
      <c r="BK170" s="219">
        <f t="shared" si="19"/>
        <v>0</v>
      </c>
      <c r="BL170" s="14" t="s">
        <v>259</v>
      </c>
      <c r="BM170" s="218" t="s">
        <v>676</v>
      </c>
    </row>
    <row r="171" spans="1:65" s="2" customFormat="1" ht="16.5" customHeight="1">
      <c r="A171" s="31"/>
      <c r="B171" s="32"/>
      <c r="C171" s="220" t="s">
        <v>369</v>
      </c>
      <c r="D171" s="220" t="s">
        <v>313</v>
      </c>
      <c r="E171" s="221" t="s">
        <v>677</v>
      </c>
      <c r="F171" s="222" t="s">
        <v>678</v>
      </c>
      <c r="G171" s="223" t="s">
        <v>359</v>
      </c>
      <c r="H171" s="224">
        <v>2</v>
      </c>
      <c r="I171" s="225"/>
      <c r="J171" s="226">
        <f t="shared" si="10"/>
        <v>0</v>
      </c>
      <c r="K171" s="227"/>
      <c r="L171" s="228"/>
      <c r="M171" s="229" t="s">
        <v>1</v>
      </c>
      <c r="N171" s="230" t="s">
        <v>40</v>
      </c>
      <c r="O171" s="68"/>
      <c r="P171" s="216">
        <f t="shared" si="11"/>
        <v>0</v>
      </c>
      <c r="Q171" s="216">
        <v>0</v>
      </c>
      <c r="R171" s="216">
        <f t="shared" si="12"/>
        <v>0</v>
      </c>
      <c r="S171" s="216">
        <v>0</v>
      </c>
      <c r="T171" s="217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8" t="s">
        <v>325</v>
      </c>
      <c r="AT171" s="218" t="s">
        <v>313</v>
      </c>
      <c r="AU171" s="218" t="s">
        <v>84</v>
      </c>
      <c r="AY171" s="14" t="s">
        <v>197</v>
      </c>
      <c r="BE171" s="219">
        <f t="shared" si="14"/>
        <v>0</v>
      </c>
      <c r="BF171" s="219">
        <f t="shared" si="15"/>
        <v>0</v>
      </c>
      <c r="BG171" s="219">
        <f t="shared" si="16"/>
        <v>0</v>
      </c>
      <c r="BH171" s="219">
        <f t="shared" si="17"/>
        <v>0</v>
      </c>
      <c r="BI171" s="219">
        <f t="shared" si="18"/>
        <v>0</v>
      </c>
      <c r="BJ171" s="14" t="s">
        <v>82</v>
      </c>
      <c r="BK171" s="219">
        <f t="shared" si="19"/>
        <v>0</v>
      </c>
      <c r="BL171" s="14" t="s">
        <v>259</v>
      </c>
      <c r="BM171" s="218" t="s">
        <v>679</v>
      </c>
    </row>
    <row r="172" spans="1:65" s="2" customFormat="1" ht="21.75" customHeight="1">
      <c r="A172" s="31"/>
      <c r="B172" s="32"/>
      <c r="C172" s="206" t="s">
        <v>373</v>
      </c>
      <c r="D172" s="206" t="s">
        <v>199</v>
      </c>
      <c r="E172" s="207" t="s">
        <v>680</v>
      </c>
      <c r="F172" s="208" t="s">
        <v>681</v>
      </c>
      <c r="G172" s="209" t="s">
        <v>359</v>
      </c>
      <c r="H172" s="210">
        <v>12</v>
      </c>
      <c r="I172" s="211"/>
      <c r="J172" s="212">
        <f t="shared" si="10"/>
        <v>0</v>
      </c>
      <c r="K172" s="213"/>
      <c r="L172" s="36"/>
      <c r="M172" s="214" t="s">
        <v>1</v>
      </c>
      <c r="N172" s="215" t="s">
        <v>40</v>
      </c>
      <c r="O172" s="68"/>
      <c r="P172" s="216">
        <f t="shared" si="11"/>
        <v>0</v>
      </c>
      <c r="Q172" s="216">
        <v>0</v>
      </c>
      <c r="R172" s="216">
        <f t="shared" si="12"/>
        <v>0</v>
      </c>
      <c r="S172" s="216">
        <v>0</v>
      </c>
      <c r="T172" s="217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8" t="s">
        <v>259</v>
      </c>
      <c r="AT172" s="218" t="s">
        <v>199</v>
      </c>
      <c r="AU172" s="218" t="s">
        <v>84</v>
      </c>
      <c r="AY172" s="14" t="s">
        <v>197</v>
      </c>
      <c r="BE172" s="219">
        <f t="shared" si="14"/>
        <v>0</v>
      </c>
      <c r="BF172" s="219">
        <f t="shared" si="15"/>
        <v>0</v>
      </c>
      <c r="BG172" s="219">
        <f t="shared" si="16"/>
        <v>0</v>
      </c>
      <c r="BH172" s="219">
        <f t="shared" si="17"/>
        <v>0</v>
      </c>
      <c r="BI172" s="219">
        <f t="shared" si="18"/>
        <v>0</v>
      </c>
      <c r="BJ172" s="14" t="s">
        <v>82</v>
      </c>
      <c r="BK172" s="219">
        <f t="shared" si="19"/>
        <v>0</v>
      </c>
      <c r="BL172" s="14" t="s">
        <v>259</v>
      </c>
      <c r="BM172" s="218" t="s">
        <v>682</v>
      </c>
    </row>
    <row r="173" spans="1:65" s="2" customFormat="1" ht="16.5" customHeight="1">
      <c r="A173" s="31"/>
      <c r="B173" s="32"/>
      <c r="C173" s="220" t="s">
        <v>378</v>
      </c>
      <c r="D173" s="220" t="s">
        <v>313</v>
      </c>
      <c r="E173" s="221" t="s">
        <v>683</v>
      </c>
      <c r="F173" s="222" t="s">
        <v>684</v>
      </c>
      <c r="G173" s="223" t="s">
        <v>359</v>
      </c>
      <c r="H173" s="224">
        <v>12</v>
      </c>
      <c r="I173" s="225"/>
      <c r="J173" s="226">
        <f t="shared" si="10"/>
        <v>0</v>
      </c>
      <c r="K173" s="227"/>
      <c r="L173" s="228"/>
      <c r="M173" s="229" t="s">
        <v>1</v>
      </c>
      <c r="N173" s="230" t="s">
        <v>40</v>
      </c>
      <c r="O173" s="68"/>
      <c r="P173" s="216">
        <f t="shared" si="11"/>
        <v>0</v>
      </c>
      <c r="Q173" s="216">
        <v>2.5000000000000001E-4</v>
      </c>
      <c r="R173" s="216">
        <f t="shared" si="12"/>
        <v>3.0000000000000001E-3</v>
      </c>
      <c r="S173" s="216">
        <v>0</v>
      </c>
      <c r="T173" s="217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8" t="s">
        <v>325</v>
      </c>
      <c r="AT173" s="218" t="s">
        <v>313</v>
      </c>
      <c r="AU173" s="218" t="s">
        <v>84</v>
      </c>
      <c r="AY173" s="14" t="s">
        <v>197</v>
      </c>
      <c r="BE173" s="219">
        <f t="shared" si="14"/>
        <v>0</v>
      </c>
      <c r="BF173" s="219">
        <f t="shared" si="15"/>
        <v>0</v>
      </c>
      <c r="BG173" s="219">
        <f t="shared" si="16"/>
        <v>0</v>
      </c>
      <c r="BH173" s="219">
        <f t="shared" si="17"/>
        <v>0</v>
      </c>
      <c r="BI173" s="219">
        <f t="shared" si="18"/>
        <v>0</v>
      </c>
      <c r="BJ173" s="14" t="s">
        <v>82</v>
      </c>
      <c r="BK173" s="219">
        <f t="shared" si="19"/>
        <v>0</v>
      </c>
      <c r="BL173" s="14" t="s">
        <v>259</v>
      </c>
      <c r="BM173" s="218" t="s">
        <v>685</v>
      </c>
    </row>
    <row r="174" spans="1:65" s="2" customFormat="1" ht="21.75" customHeight="1">
      <c r="A174" s="31"/>
      <c r="B174" s="32"/>
      <c r="C174" s="206" t="s">
        <v>382</v>
      </c>
      <c r="D174" s="206" t="s">
        <v>199</v>
      </c>
      <c r="E174" s="207" t="s">
        <v>686</v>
      </c>
      <c r="F174" s="208" t="s">
        <v>687</v>
      </c>
      <c r="G174" s="209" t="s">
        <v>359</v>
      </c>
      <c r="H174" s="210">
        <v>126</v>
      </c>
      <c r="I174" s="211"/>
      <c r="J174" s="212">
        <f t="shared" si="10"/>
        <v>0</v>
      </c>
      <c r="K174" s="213"/>
      <c r="L174" s="36"/>
      <c r="M174" s="214" t="s">
        <v>1</v>
      </c>
      <c r="N174" s="215" t="s">
        <v>40</v>
      </c>
      <c r="O174" s="68"/>
      <c r="P174" s="216">
        <f t="shared" si="11"/>
        <v>0</v>
      </c>
      <c r="Q174" s="216">
        <v>0</v>
      </c>
      <c r="R174" s="216">
        <f t="shared" si="12"/>
        <v>0</v>
      </c>
      <c r="S174" s="216">
        <v>0</v>
      </c>
      <c r="T174" s="217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8" t="s">
        <v>259</v>
      </c>
      <c r="AT174" s="218" t="s">
        <v>199</v>
      </c>
      <c r="AU174" s="218" t="s">
        <v>84</v>
      </c>
      <c r="AY174" s="14" t="s">
        <v>197</v>
      </c>
      <c r="BE174" s="219">
        <f t="shared" si="14"/>
        <v>0</v>
      </c>
      <c r="BF174" s="219">
        <f t="shared" si="15"/>
        <v>0</v>
      </c>
      <c r="BG174" s="219">
        <f t="shared" si="16"/>
        <v>0</v>
      </c>
      <c r="BH174" s="219">
        <f t="shared" si="17"/>
        <v>0</v>
      </c>
      <c r="BI174" s="219">
        <f t="shared" si="18"/>
        <v>0</v>
      </c>
      <c r="BJ174" s="14" t="s">
        <v>82</v>
      </c>
      <c r="BK174" s="219">
        <f t="shared" si="19"/>
        <v>0</v>
      </c>
      <c r="BL174" s="14" t="s">
        <v>259</v>
      </c>
      <c r="BM174" s="218" t="s">
        <v>688</v>
      </c>
    </row>
    <row r="175" spans="1:65" s="2" customFormat="1" ht="16.5" customHeight="1">
      <c r="A175" s="31"/>
      <c r="B175" s="32"/>
      <c r="C175" s="220" t="s">
        <v>386</v>
      </c>
      <c r="D175" s="220" t="s">
        <v>313</v>
      </c>
      <c r="E175" s="221" t="s">
        <v>689</v>
      </c>
      <c r="F175" s="222" t="s">
        <v>690</v>
      </c>
      <c r="G175" s="223" t="s">
        <v>359</v>
      </c>
      <c r="H175" s="224">
        <v>126</v>
      </c>
      <c r="I175" s="225"/>
      <c r="J175" s="226">
        <f t="shared" si="10"/>
        <v>0</v>
      </c>
      <c r="K175" s="227"/>
      <c r="L175" s="228"/>
      <c r="M175" s="229" t="s">
        <v>1</v>
      </c>
      <c r="N175" s="230" t="s">
        <v>40</v>
      </c>
      <c r="O175" s="68"/>
      <c r="P175" s="216">
        <f t="shared" si="11"/>
        <v>0</v>
      </c>
      <c r="Q175" s="216">
        <v>0</v>
      </c>
      <c r="R175" s="216">
        <f t="shared" si="12"/>
        <v>0</v>
      </c>
      <c r="S175" s="216">
        <v>0</v>
      </c>
      <c r="T175" s="217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8" t="s">
        <v>325</v>
      </c>
      <c r="AT175" s="218" t="s">
        <v>313</v>
      </c>
      <c r="AU175" s="218" t="s">
        <v>84</v>
      </c>
      <c r="AY175" s="14" t="s">
        <v>197</v>
      </c>
      <c r="BE175" s="219">
        <f t="shared" si="14"/>
        <v>0</v>
      </c>
      <c r="BF175" s="219">
        <f t="shared" si="15"/>
        <v>0</v>
      </c>
      <c r="BG175" s="219">
        <f t="shared" si="16"/>
        <v>0</v>
      </c>
      <c r="BH175" s="219">
        <f t="shared" si="17"/>
        <v>0</v>
      </c>
      <c r="BI175" s="219">
        <f t="shared" si="18"/>
        <v>0</v>
      </c>
      <c r="BJ175" s="14" t="s">
        <v>82</v>
      </c>
      <c r="BK175" s="219">
        <f t="shared" si="19"/>
        <v>0</v>
      </c>
      <c r="BL175" s="14" t="s">
        <v>259</v>
      </c>
      <c r="BM175" s="218" t="s">
        <v>691</v>
      </c>
    </row>
    <row r="176" spans="1:65" s="2" customFormat="1" ht="16.5" customHeight="1">
      <c r="A176" s="31"/>
      <c r="B176" s="32"/>
      <c r="C176" s="220" t="s">
        <v>390</v>
      </c>
      <c r="D176" s="220" t="s">
        <v>313</v>
      </c>
      <c r="E176" s="221" t="s">
        <v>692</v>
      </c>
      <c r="F176" s="222" t="s">
        <v>693</v>
      </c>
      <c r="G176" s="223" t="s">
        <v>359</v>
      </c>
      <c r="H176" s="224">
        <v>252</v>
      </c>
      <c r="I176" s="225"/>
      <c r="J176" s="226">
        <f t="shared" si="10"/>
        <v>0</v>
      </c>
      <c r="K176" s="227"/>
      <c r="L176" s="228"/>
      <c r="M176" s="229" t="s">
        <v>1</v>
      </c>
      <c r="N176" s="230" t="s">
        <v>40</v>
      </c>
      <c r="O176" s="68"/>
      <c r="P176" s="216">
        <f t="shared" si="11"/>
        <v>0</v>
      </c>
      <c r="Q176" s="216">
        <v>0</v>
      </c>
      <c r="R176" s="216">
        <f t="shared" si="12"/>
        <v>0</v>
      </c>
      <c r="S176" s="216">
        <v>0</v>
      </c>
      <c r="T176" s="217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8" t="s">
        <v>325</v>
      </c>
      <c r="AT176" s="218" t="s">
        <v>313</v>
      </c>
      <c r="AU176" s="218" t="s">
        <v>84</v>
      </c>
      <c r="AY176" s="14" t="s">
        <v>197</v>
      </c>
      <c r="BE176" s="219">
        <f t="shared" si="14"/>
        <v>0</v>
      </c>
      <c r="BF176" s="219">
        <f t="shared" si="15"/>
        <v>0</v>
      </c>
      <c r="BG176" s="219">
        <f t="shared" si="16"/>
        <v>0</v>
      </c>
      <c r="BH176" s="219">
        <f t="shared" si="17"/>
        <v>0</v>
      </c>
      <c r="BI176" s="219">
        <f t="shared" si="18"/>
        <v>0</v>
      </c>
      <c r="BJ176" s="14" t="s">
        <v>82</v>
      </c>
      <c r="BK176" s="219">
        <f t="shared" si="19"/>
        <v>0</v>
      </c>
      <c r="BL176" s="14" t="s">
        <v>259</v>
      </c>
      <c r="BM176" s="218" t="s">
        <v>694</v>
      </c>
    </row>
    <row r="177" spans="1:65" s="2" customFormat="1" ht="16.5" customHeight="1">
      <c r="A177" s="31"/>
      <c r="B177" s="32"/>
      <c r="C177" s="206" t="s">
        <v>394</v>
      </c>
      <c r="D177" s="206" t="s">
        <v>199</v>
      </c>
      <c r="E177" s="207" t="s">
        <v>695</v>
      </c>
      <c r="F177" s="208" t="s">
        <v>696</v>
      </c>
      <c r="G177" s="209" t="s">
        <v>359</v>
      </c>
      <c r="H177" s="210">
        <v>2</v>
      </c>
      <c r="I177" s="211"/>
      <c r="J177" s="212">
        <f t="shared" si="10"/>
        <v>0</v>
      </c>
      <c r="K177" s="213"/>
      <c r="L177" s="36"/>
      <c r="M177" s="214" t="s">
        <v>1</v>
      </c>
      <c r="N177" s="215" t="s">
        <v>40</v>
      </c>
      <c r="O177" s="68"/>
      <c r="P177" s="216">
        <f t="shared" si="11"/>
        <v>0</v>
      </c>
      <c r="Q177" s="216">
        <v>0</v>
      </c>
      <c r="R177" s="216">
        <f t="shared" si="12"/>
        <v>0</v>
      </c>
      <c r="S177" s="216">
        <v>0</v>
      </c>
      <c r="T177" s="217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8" t="s">
        <v>259</v>
      </c>
      <c r="AT177" s="218" t="s">
        <v>199</v>
      </c>
      <c r="AU177" s="218" t="s">
        <v>84</v>
      </c>
      <c r="AY177" s="14" t="s">
        <v>197</v>
      </c>
      <c r="BE177" s="219">
        <f t="shared" si="14"/>
        <v>0</v>
      </c>
      <c r="BF177" s="219">
        <f t="shared" si="15"/>
        <v>0</v>
      </c>
      <c r="BG177" s="219">
        <f t="shared" si="16"/>
        <v>0</v>
      </c>
      <c r="BH177" s="219">
        <f t="shared" si="17"/>
        <v>0</v>
      </c>
      <c r="BI177" s="219">
        <f t="shared" si="18"/>
        <v>0</v>
      </c>
      <c r="BJ177" s="14" t="s">
        <v>82</v>
      </c>
      <c r="BK177" s="219">
        <f t="shared" si="19"/>
        <v>0</v>
      </c>
      <c r="BL177" s="14" t="s">
        <v>259</v>
      </c>
      <c r="BM177" s="218" t="s">
        <v>697</v>
      </c>
    </row>
    <row r="178" spans="1:65" s="2" customFormat="1" ht="16.5" customHeight="1">
      <c r="A178" s="31"/>
      <c r="B178" s="32"/>
      <c r="C178" s="220" t="s">
        <v>398</v>
      </c>
      <c r="D178" s="220" t="s">
        <v>313</v>
      </c>
      <c r="E178" s="221" t="s">
        <v>698</v>
      </c>
      <c r="F178" s="222" t="s">
        <v>699</v>
      </c>
      <c r="G178" s="223" t="s">
        <v>359</v>
      </c>
      <c r="H178" s="224">
        <v>2</v>
      </c>
      <c r="I178" s="225"/>
      <c r="J178" s="226">
        <f t="shared" si="10"/>
        <v>0</v>
      </c>
      <c r="K178" s="227"/>
      <c r="L178" s="228"/>
      <c r="M178" s="229" t="s">
        <v>1</v>
      </c>
      <c r="N178" s="230" t="s">
        <v>40</v>
      </c>
      <c r="O178" s="68"/>
      <c r="P178" s="216">
        <f t="shared" si="11"/>
        <v>0</v>
      </c>
      <c r="Q178" s="216">
        <v>0</v>
      </c>
      <c r="R178" s="216">
        <f t="shared" si="12"/>
        <v>0</v>
      </c>
      <c r="S178" s="216">
        <v>0</v>
      </c>
      <c r="T178" s="217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8" t="s">
        <v>325</v>
      </c>
      <c r="AT178" s="218" t="s">
        <v>313</v>
      </c>
      <c r="AU178" s="218" t="s">
        <v>84</v>
      </c>
      <c r="AY178" s="14" t="s">
        <v>197</v>
      </c>
      <c r="BE178" s="219">
        <f t="shared" si="14"/>
        <v>0</v>
      </c>
      <c r="BF178" s="219">
        <f t="shared" si="15"/>
        <v>0</v>
      </c>
      <c r="BG178" s="219">
        <f t="shared" si="16"/>
        <v>0</v>
      </c>
      <c r="BH178" s="219">
        <f t="shared" si="17"/>
        <v>0</v>
      </c>
      <c r="BI178" s="219">
        <f t="shared" si="18"/>
        <v>0</v>
      </c>
      <c r="BJ178" s="14" t="s">
        <v>82</v>
      </c>
      <c r="BK178" s="219">
        <f t="shared" si="19"/>
        <v>0</v>
      </c>
      <c r="BL178" s="14" t="s">
        <v>259</v>
      </c>
      <c r="BM178" s="218" t="s">
        <v>700</v>
      </c>
    </row>
    <row r="179" spans="1:65" s="2" customFormat="1" ht="16.5" customHeight="1">
      <c r="A179" s="31"/>
      <c r="B179" s="32"/>
      <c r="C179" s="206" t="s">
        <v>402</v>
      </c>
      <c r="D179" s="206" t="s">
        <v>199</v>
      </c>
      <c r="E179" s="207" t="s">
        <v>701</v>
      </c>
      <c r="F179" s="208" t="s">
        <v>702</v>
      </c>
      <c r="G179" s="209" t="s">
        <v>340</v>
      </c>
      <c r="H179" s="210">
        <v>308</v>
      </c>
      <c r="I179" s="211"/>
      <c r="J179" s="212">
        <f t="shared" si="10"/>
        <v>0</v>
      </c>
      <c r="K179" s="213"/>
      <c r="L179" s="36"/>
      <c r="M179" s="214" t="s">
        <v>1</v>
      </c>
      <c r="N179" s="215" t="s">
        <v>40</v>
      </c>
      <c r="O179" s="68"/>
      <c r="P179" s="216">
        <f t="shared" si="11"/>
        <v>0</v>
      </c>
      <c r="Q179" s="216">
        <v>0</v>
      </c>
      <c r="R179" s="216">
        <f t="shared" si="12"/>
        <v>0</v>
      </c>
      <c r="S179" s="216">
        <v>0</v>
      </c>
      <c r="T179" s="217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8" t="s">
        <v>259</v>
      </c>
      <c r="AT179" s="218" t="s">
        <v>199</v>
      </c>
      <c r="AU179" s="218" t="s">
        <v>84</v>
      </c>
      <c r="AY179" s="14" t="s">
        <v>197</v>
      </c>
      <c r="BE179" s="219">
        <f t="shared" si="14"/>
        <v>0</v>
      </c>
      <c r="BF179" s="219">
        <f t="shared" si="15"/>
        <v>0</v>
      </c>
      <c r="BG179" s="219">
        <f t="shared" si="16"/>
        <v>0</v>
      </c>
      <c r="BH179" s="219">
        <f t="shared" si="17"/>
        <v>0</v>
      </c>
      <c r="BI179" s="219">
        <f t="shared" si="18"/>
        <v>0</v>
      </c>
      <c r="BJ179" s="14" t="s">
        <v>82</v>
      </c>
      <c r="BK179" s="219">
        <f t="shared" si="19"/>
        <v>0</v>
      </c>
      <c r="BL179" s="14" t="s">
        <v>259</v>
      </c>
      <c r="BM179" s="218" t="s">
        <v>703</v>
      </c>
    </row>
    <row r="180" spans="1:65" s="2" customFormat="1" ht="21.75" customHeight="1">
      <c r="A180" s="31"/>
      <c r="B180" s="32"/>
      <c r="C180" s="220" t="s">
        <v>406</v>
      </c>
      <c r="D180" s="220" t="s">
        <v>313</v>
      </c>
      <c r="E180" s="221" t="s">
        <v>704</v>
      </c>
      <c r="F180" s="222" t="s">
        <v>705</v>
      </c>
      <c r="G180" s="223" t="s">
        <v>340</v>
      </c>
      <c r="H180" s="224">
        <v>308</v>
      </c>
      <c r="I180" s="225"/>
      <c r="J180" s="226">
        <f t="shared" si="10"/>
        <v>0</v>
      </c>
      <c r="K180" s="227"/>
      <c r="L180" s="228"/>
      <c r="M180" s="229" t="s">
        <v>1</v>
      </c>
      <c r="N180" s="230" t="s">
        <v>40</v>
      </c>
      <c r="O180" s="68"/>
      <c r="P180" s="216">
        <f t="shared" si="11"/>
        <v>0</v>
      </c>
      <c r="Q180" s="216">
        <v>3.5000000000000001E-3</v>
      </c>
      <c r="R180" s="216">
        <f t="shared" si="12"/>
        <v>1.0780000000000001</v>
      </c>
      <c r="S180" s="216">
        <v>0</v>
      </c>
      <c r="T180" s="217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8" t="s">
        <v>325</v>
      </c>
      <c r="AT180" s="218" t="s">
        <v>313</v>
      </c>
      <c r="AU180" s="218" t="s">
        <v>84</v>
      </c>
      <c r="AY180" s="14" t="s">
        <v>197</v>
      </c>
      <c r="BE180" s="219">
        <f t="shared" si="14"/>
        <v>0</v>
      </c>
      <c r="BF180" s="219">
        <f t="shared" si="15"/>
        <v>0</v>
      </c>
      <c r="BG180" s="219">
        <f t="shared" si="16"/>
        <v>0</v>
      </c>
      <c r="BH180" s="219">
        <f t="shared" si="17"/>
        <v>0</v>
      </c>
      <c r="BI180" s="219">
        <f t="shared" si="18"/>
        <v>0</v>
      </c>
      <c r="BJ180" s="14" t="s">
        <v>82</v>
      </c>
      <c r="BK180" s="219">
        <f t="shared" si="19"/>
        <v>0</v>
      </c>
      <c r="BL180" s="14" t="s">
        <v>259</v>
      </c>
      <c r="BM180" s="218" t="s">
        <v>706</v>
      </c>
    </row>
    <row r="181" spans="1:65" s="2" customFormat="1" ht="21.75" customHeight="1">
      <c r="A181" s="31"/>
      <c r="B181" s="32"/>
      <c r="C181" s="206" t="s">
        <v>410</v>
      </c>
      <c r="D181" s="206" t="s">
        <v>199</v>
      </c>
      <c r="E181" s="207" t="s">
        <v>707</v>
      </c>
      <c r="F181" s="208" t="s">
        <v>708</v>
      </c>
      <c r="G181" s="209" t="s">
        <v>359</v>
      </c>
      <c r="H181" s="210">
        <v>256</v>
      </c>
      <c r="I181" s="211"/>
      <c r="J181" s="212">
        <f t="shared" si="10"/>
        <v>0</v>
      </c>
      <c r="K181" s="213"/>
      <c r="L181" s="36"/>
      <c r="M181" s="214" t="s">
        <v>1</v>
      </c>
      <c r="N181" s="215" t="s">
        <v>40</v>
      </c>
      <c r="O181" s="68"/>
      <c r="P181" s="216">
        <f t="shared" si="11"/>
        <v>0</v>
      </c>
      <c r="Q181" s="216">
        <v>0</v>
      </c>
      <c r="R181" s="216">
        <f t="shared" si="12"/>
        <v>0</v>
      </c>
      <c r="S181" s="216">
        <v>0</v>
      </c>
      <c r="T181" s="217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8" t="s">
        <v>259</v>
      </c>
      <c r="AT181" s="218" t="s">
        <v>199</v>
      </c>
      <c r="AU181" s="218" t="s">
        <v>84</v>
      </c>
      <c r="AY181" s="14" t="s">
        <v>197</v>
      </c>
      <c r="BE181" s="219">
        <f t="shared" si="14"/>
        <v>0</v>
      </c>
      <c r="BF181" s="219">
        <f t="shared" si="15"/>
        <v>0</v>
      </c>
      <c r="BG181" s="219">
        <f t="shared" si="16"/>
        <v>0</v>
      </c>
      <c r="BH181" s="219">
        <f t="shared" si="17"/>
        <v>0</v>
      </c>
      <c r="BI181" s="219">
        <f t="shared" si="18"/>
        <v>0</v>
      </c>
      <c r="BJ181" s="14" t="s">
        <v>82</v>
      </c>
      <c r="BK181" s="219">
        <f t="shared" si="19"/>
        <v>0</v>
      </c>
      <c r="BL181" s="14" t="s">
        <v>259</v>
      </c>
      <c r="BM181" s="218" t="s">
        <v>709</v>
      </c>
    </row>
    <row r="182" spans="1:65" s="2" customFormat="1" ht="16.5" customHeight="1">
      <c r="A182" s="31"/>
      <c r="B182" s="32"/>
      <c r="C182" s="220" t="s">
        <v>414</v>
      </c>
      <c r="D182" s="220" t="s">
        <v>313</v>
      </c>
      <c r="E182" s="221" t="s">
        <v>710</v>
      </c>
      <c r="F182" s="222" t="s">
        <v>711</v>
      </c>
      <c r="G182" s="223" t="s">
        <v>359</v>
      </c>
      <c r="H182" s="224">
        <v>256</v>
      </c>
      <c r="I182" s="225"/>
      <c r="J182" s="226">
        <f t="shared" si="10"/>
        <v>0</v>
      </c>
      <c r="K182" s="227"/>
      <c r="L182" s="228"/>
      <c r="M182" s="229" t="s">
        <v>1</v>
      </c>
      <c r="N182" s="230" t="s">
        <v>40</v>
      </c>
      <c r="O182" s="68"/>
      <c r="P182" s="216">
        <f t="shared" si="11"/>
        <v>0</v>
      </c>
      <c r="Q182" s="216">
        <v>0</v>
      </c>
      <c r="R182" s="216">
        <f t="shared" si="12"/>
        <v>0</v>
      </c>
      <c r="S182" s="216">
        <v>0</v>
      </c>
      <c r="T182" s="217">
        <f t="shared" si="1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8" t="s">
        <v>325</v>
      </c>
      <c r="AT182" s="218" t="s">
        <v>313</v>
      </c>
      <c r="AU182" s="218" t="s">
        <v>84</v>
      </c>
      <c r="AY182" s="14" t="s">
        <v>197</v>
      </c>
      <c r="BE182" s="219">
        <f t="shared" si="14"/>
        <v>0</v>
      </c>
      <c r="BF182" s="219">
        <f t="shared" si="15"/>
        <v>0</v>
      </c>
      <c r="BG182" s="219">
        <f t="shared" si="16"/>
        <v>0</v>
      </c>
      <c r="BH182" s="219">
        <f t="shared" si="17"/>
        <v>0</v>
      </c>
      <c r="BI182" s="219">
        <f t="shared" si="18"/>
        <v>0</v>
      </c>
      <c r="BJ182" s="14" t="s">
        <v>82</v>
      </c>
      <c r="BK182" s="219">
        <f t="shared" si="19"/>
        <v>0</v>
      </c>
      <c r="BL182" s="14" t="s">
        <v>259</v>
      </c>
      <c r="BM182" s="218" t="s">
        <v>712</v>
      </c>
    </row>
    <row r="183" spans="1:65" s="2" customFormat="1" ht="21.75" customHeight="1">
      <c r="A183" s="31"/>
      <c r="B183" s="32"/>
      <c r="C183" s="206" t="s">
        <v>418</v>
      </c>
      <c r="D183" s="206" t="s">
        <v>199</v>
      </c>
      <c r="E183" s="207" t="s">
        <v>713</v>
      </c>
      <c r="F183" s="208" t="s">
        <v>714</v>
      </c>
      <c r="G183" s="209" t="s">
        <v>340</v>
      </c>
      <c r="H183" s="210">
        <v>420</v>
      </c>
      <c r="I183" s="211"/>
      <c r="J183" s="212">
        <f t="shared" si="10"/>
        <v>0</v>
      </c>
      <c r="K183" s="213"/>
      <c r="L183" s="36"/>
      <c r="M183" s="214" t="s">
        <v>1</v>
      </c>
      <c r="N183" s="215" t="s">
        <v>40</v>
      </c>
      <c r="O183" s="68"/>
      <c r="P183" s="216">
        <f t="shared" si="11"/>
        <v>0</v>
      </c>
      <c r="Q183" s="216">
        <v>0</v>
      </c>
      <c r="R183" s="216">
        <f t="shared" si="12"/>
        <v>0</v>
      </c>
      <c r="S183" s="216">
        <v>0</v>
      </c>
      <c r="T183" s="217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8" t="s">
        <v>259</v>
      </c>
      <c r="AT183" s="218" t="s">
        <v>199</v>
      </c>
      <c r="AU183" s="218" t="s">
        <v>84</v>
      </c>
      <c r="AY183" s="14" t="s">
        <v>197</v>
      </c>
      <c r="BE183" s="219">
        <f t="shared" si="14"/>
        <v>0</v>
      </c>
      <c r="BF183" s="219">
        <f t="shared" si="15"/>
        <v>0</v>
      </c>
      <c r="BG183" s="219">
        <f t="shared" si="16"/>
        <v>0</v>
      </c>
      <c r="BH183" s="219">
        <f t="shared" si="17"/>
        <v>0</v>
      </c>
      <c r="BI183" s="219">
        <f t="shared" si="18"/>
        <v>0</v>
      </c>
      <c r="BJ183" s="14" t="s">
        <v>82</v>
      </c>
      <c r="BK183" s="219">
        <f t="shared" si="19"/>
        <v>0</v>
      </c>
      <c r="BL183" s="14" t="s">
        <v>259</v>
      </c>
      <c r="BM183" s="218" t="s">
        <v>715</v>
      </c>
    </row>
    <row r="184" spans="1:65" s="2" customFormat="1" ht="16.5" customHeight="1">
      <c r="A184" s="31"/>
      <c r="B184" s="32"/>
      <c r="C184" s="220" t="s">
        <v>422</v>
      </c>
      <c r="D184" s="220" t="s">
        <v>313</v>
      </c>
      <c r="E184" s="221" t="s">
        <v>716</v>
      </c>
      <c r="F184" s="222" t="s">
        <v>717</v>
      </c>
      <c r="G184" s="223" t="s">
        <v>464</v>
      </c>
      <c r="H184" s="224">
        <v>168</v>
      </c>
      <c r="I184" s="225"/>
      <c r="J184" s="226">
        <f t="shared" si="10"/>
        <v>0</v>
      </c>
      <c r="K184" s="227"/>
      <c r="L184" s="228"/>
      <c r="M184" s="229" t="s">
        <v>1</v>
      </c>
      <c r="N184" s="230" t="s">
        <v>40</v>
      </c>
      <c r="O184" s="68"/>
      <c r="P184" s="216">
        <f t="shared" si="11"/>
        <v>0</v>
      </c>
      <c r="Q184" s="216">
        <v>1E-3</v>
      </c>
      <c r="R184" s="216">
        <f t="shared" si="12"/>
        <v>0.16800000000000001</v>
      </c>
      <c r="S184" s="216">
        <v>0</v>
      </c>
      <c r="T184" s="217">
        <f t="shared" si="1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8" t="s">
        <v>325</v>
      </c>
      <c r="AT184" s="218" t="s">
        <v>313</v>
      </c>
      <c r="AU184" s="218" t="s">
        <v>84</v>
      </c>
      <c r="AY184" s="14" t="s">
        <v>197</v>
      </c>
      <c r="BE184" s="219">
        <f t="shared" si="14"/>
        <v>0</v>
      </c>
      <c r="BF184" s="219">
        <f t="shared" si="15"/>
        <v>0</v>
      </c>
      <c r="BG184" s="219">
        <f t="shared" si="16"/>
        <v>0</v>
      </c>
      <c r="BH184" s="219">
        <f t="shared" si="17"/>
        <v>0</v>
      </c>
      <c r="BI184" s="219">
        <f t="shared" si="18"/>
        <v>0</v>
      </c>
      <c r="BJ184" s="14" t="s">
        <v>82</v>
      </c>
      <c r="BK184" s="219">
        <f t="shared" si="19"/>
        <v>0</v>
      </c>
      <c r="BL184" s="14" t="s">
        <v>259</v>
      </c>
      <c r="BM184" s="218" t="s">
        <v>718</v>
      </c>
    </row>
    <row r="185" spans="1:65" s="2" customFormat="1" ht="21.75" customHeight="1">
      <c r="A185" s="31"/>
      <c r="B185" s="32"/>
      <c r="C185" s="206" t="s">
        <v>427</v>
      </c>
      <c r="D185" s="206" t="s">
        <v>199</v>
      </c>
      <c r="E185" s="207" t="s">
        <v>719</v>
      </c>
      <c r="F185" s="208" t="s">
        <v>720</v>
      </c>
      <c r="G185" s="209" t="s">
        <v>359</v>
      </c>
      <c r="H185" s="210">
        <v>16</v>
      </c>
      <c r="I185" s="211"/>
      <c r="J185" s="212">
        <f t="shared" si="10"/>
        <v>0</v>
      </c>
      <c r="K185" s="213"/>
      <c r="L185" s="36"/>
      <c r="M185" s="214" t="s">
        <v>1</v>
      </c>
      <c r="N185" s="215" t="s">
        <v>40</v>
      </c>
      <c r="O185" s="68"/>
      <c r="P185" s="216">
        <f t="shared" si="11"/>
        <v>0</v>
      </c>
      <c r="Q185" s="216">
        <v>0</v>
      </c>
      <c r="R185" s="216">
        <f t="shared" si="12"/>
        <v>0</v>
      </c>
      <c r="S185" s="216">
        <v>0</v>
      </c>
      <c r="T185" s="217">
        <f t="shared" si="1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8" t="s">
        <v>259</v>
      </c>
      <c r="AT185" s="218" t="s">
        <v>199</v>
      </c>
      <c r="AU185" s="218" t="s">
        <v>84</v>
      </c>
      <c r="AY185" s="14" t="s">
        <v>197</v>
      </c>
      <c r="BE185" s="219">
        <f t="shared" si="14"/>
        <v>0</v>
      </c>
      <c r="BF185" s="219">
        <f t="shared" si="15"/>
        <v>0</v>
      </c>
      <c r="BG185" s="219">
        <f t="shared" si="16"/>
        <v>0</v>
      </c>
      <c r="BH185" s="219">
        <f t="shared" si="17"/>
        <v>0</v>
      </c>
      <c r="BI185" s="219">
        <f t="shared" si="18"/>
        <v>0</v>
      </c>
      <c r="BJ185" s="14" t="s">
        <v>82</v>
      </c>
      <c r="BK185" s="219">
        <f t="shared" si="19"/>
        <v>0</v>
      </c>
      <c r="BL185" s="14" t="s">
        <v>259</v>
      </c>
      <c r="BM185" s="218" t="s">
        <v>721</v>
      </c>
    </row>
    <row r="186" spans="1:65" s="2" customFormat="1" ht="16.5" customHeight="1">
      <c r="A186" s="31"/>
      <c r="B186" s="32"/>
      <c r="C186" s="220" t="s">
        <v>432</v>
      </c>
      <c r="D186" s="220" t="s">
        <v>313</v>
      </c>
      <c r="E186" s="221" t="s">
        <v>722</v>
      </c>
      <c r="F186" s="222" t="s">
        <v>723</v>
      </c>
      <c r="G186" s="223" t="s">
        <v>359</v>
      </c>
      <c r="H186" s="224">
        <v>16</v>
      </c>
      <c r="I186" s="225"/>
      <c r="J186" s="226">
        <f t="shared" si="10"/>
        <v>0</v>
      </c>
      <c r="K186" s="227"/>
      <c r="L186" s="228"/>
      <c r="M186" s="229" t="s">
        <v>1</v>
      </c>
      <c r="N186" s="230" t="s">
        <v>40</v>
      </c>
      <c r="O186" s="68"/>
      <c r="P186" s="216">
        <f t="shared" si="11"/>
        <v>0</v>
      </c>
      <c r="Q186" s="216">
        <v>1.67E-3</v>
      </c>
      <c r="R186" s="216">
        <f t="shared" si="12"/>
        <v>2.6720000000000001E-2</v>
      </c>
      <c r="S186" s="216">
        <v>0</v>
      </c>
      <c r="T186" s="217">
        <f t="shared" si="1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8" t="s">
        <v>325</v>
      </c>
      <c r="AT186" s="218" t="s">
        <v>313</v>
      </c>
      <c r="AU186" s="218" t="s">
        <v>84</v>
      </c>
      <c r="AY186" s="14" t="s">
        <v>197</v>
      </c>
      <c r="BE186" s="219">
        <f t="shared" si="14"/>
        <v>0</v>
      </c>
      <c r="BF186" s="219">
        <f t="shared" si="15"/>
        <v>0</v>
      </c>
      <c r="BG186" s="219">
        <f t="shared" si="16"/>
        <v>0</v>
      </c>
      <c r="BH186" s="219">
        <f t="shared" si="17"/>
        <v>0</v>
      </c>
      <c r="BI186" s="219">
        <f t="shared" si="18"/>
        <v>0</v>
      </c>
      <c r="BJ186" s="14" t="s">
        <v>82</v>
      </c>
      <c r="BK186" s="219">
        <f t="shared" si="19"/>
        <v>0</v>
      </c>
      <c r="BL186" s="14" t="s">
        <v>259</v>
      </c>
      <c r="BM186" s="218" t="s">
        <v>724</v>
      </c>
    </row>
    <row r="187" spans="1:65" s="2" customFormat="1" ht="16.5" customHeight="1">
      <c r="A187" s="31"/>
      <c r="B187" s="32"/>
      <c r="C187" s="206" t="s">
        <v>436</v>
      </c>
      <c r="D187" s="206" t="s">
        <v>199</v>
      </c>
      <c r="E187" s="207" t="s">
        <v>725</v>
      </c>
      <c r="F187" s="208" t="s">
        <v>726</v>
      </c>
      <c r="G187" s="209" t="s">
        <v>359</v>
      </c>
      <c r="H187" s="210">
        <v>32</v>
      </c>
      <c r="I187" s="211"/>
      <c r="J187" s="212">
        <f t="shared" si="10"/>
        <v>0</v>
      </c>
      <c r="K187" s="213"/>
      <c r="L187" s="36"/>
      <c r="M187" s="214" t="s">
        <v>1</v>
      </c>
      <c r="N187" s="215" t="s">
        <v>40</v>
      </c>
      <c r="O187" s="68"/>
      <c r="P187" s="216">
        <f t="shared" si="11"/>
        <v>0</v>
      </c>
      <c r="Q187" s="216">
        <v>0</v>
      </c>
      <c r="R187" s="216">
        <f t="shared" si="12"/>
        <v>0</v>
      </c>
      <c r="S187" s="216">
        <v>0</v>
      </c>
      <c r="T187" s="217">
        <f t="shared" si="1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8" t="s">
        <v>259</v>
      </c>
      <c r="AT187" s="218" t="s">
        <v>199</v>
      </c>
      <c r="AU187" s="218" t="s">
        <v>84</v>
      </c>
      <c r="AY187" s="14" t="s">
        <v>197</v>
      </c>
      <c r="BE187" s="219">
        <f t="shared" si="14"/>
        <v>0</v>
      </c>
      <c r="BF187" s="219">
        <f t="shared" si="15"/>
        <v>0</v>
      </c>
      <c r="BG187" s="219">
        <f t="shared" si="16"/>
        <v>0</v>
      </c>
      <c r="BH187" s="219">
        <f t="shared" si="17"/>
        <v>0</v>
      </c>
      <c r="BI187" s="219">
        <f t="shared" si="18"/>
        <v>0</v>
      </c>
      <c r="BJ187" s="14" t="s">
        <v>82</v>
      </c>
      <c r="BK187" s="219">
        <f t="shared" si="19"/>
        <v>0</v>
      </c>
      <c r="BL187" s="14" t="s">
        <v>259</v>
      </c>
      <c r="BM187" s="218" t="s">
        <v>727</v>
      </c>
    </row>
    <row r="188" spans="1:65" s="2" customFormat="1" ht="16.5" customHeight="1">
      <c r="A188" s="31"/>
      <c r="B188" s="32"/>
      <c r="C188" s="220" t="s">
        <v>442</v>
      </c>
      <c r="D188" s="220" t="s">
        <v>313</v>
      </c>
      <c r="E188" s="221" t="s">
        <v>728</v>
      </c>
      <c r="F188" s="222" t="s">
        <v>729</v>
      </c>
      <c r="G188" s="223" t="s">
        <v>359</v>
      </c>
      <c r="H188" s="224">
        <v>32</v>
      </c>
      <c r="I188" s="225"/>
      <c r="J188" s="226">
        <f t="shared" si="10"/>
        <v>0</v>
      </c>
      <c r="K188" s="227"/>
      <c r="L188" s="228"/>
      <c r="M188" s="229" t="s">
        <v>1</v>
      </c>
      <c r="N188" s="230" t="s">
        <v>40</v>
      </c>
      <c r="O188" s="68"/>
      <c r="P188" s="216">
        <f t="shared" si="11"/>
        <v>0</v>
      </c>
      <c r="Q188" s="216">
        <v>2.3000000000000001E-4</v>
      </c>
      <c r="R188" s="216">
        <f t="shared" si="12"/>
        <v>7.3600000000000002E-3</v>
      </c>
      <c r="S188" s="216">
        <v>0</v>
      </c>
      <c r="T188" s="217">
        <f t="shared" si="1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8" t="s">
        <v>325</v>
      </c>
      <c r="AT188" s="218" t="s">
        <v>313</v>
      </c>
      <c r="AU188" s="218" t="s">
        <v>84</v>
      </c>
      <c r="AY188" s="14" t="s">
        <v>197</v>
      </c>
      <c r="BE188" s="219">
        <f t="shared" si="14"/>
        <v>0</v>
      </c>
      <c r="BF188" s="219">
        <f t="shared" si="15"/>
        <v>0</v>
      </c>
      <c r="BG188" s="219">
        <f t="shared" si="16"/>
        <v>0</v>
      </c>
      <c r="BH188" s="219">
        <f t="shared" si="17"/>
        <v>0</v>
      </c>
      <c r="BI188" s="219">
        <f t="shared" si="18"/>
        <v>0</v>
      </c>
      <c r="BJ188" s="14" t="s">
        <v>82</v>
      </c>
      <c r="BK188" s="219">
        <f t="shared" si="19"/>
        <v>0</v>
      </c>
      <c r="BL188" s="14" t="s">
        <v>259</v>
      </c>
      <c r="BM188" s="218" t="s">
        <v>730</v>
      </c>
    </row>
    <row r="189" spans="1:65" s="2" customFormat="1" ht="16.5" customHeight="1">
      <c r="A189" s="31"/>
      <c r="B189" s="32"/>
      <c r="C189" s="206" t="s">
        <v>447</v>
      </c>
      <c r="D189" s="206" t="s">
        <v>199</v>
      </c>
      <c r="E189" s="207" t="s">
        <v>641</v>
      </c>
      <c r="F189" s="208" t="s">
        <v>731</v>
      </c>
      <c r="G189" s="209" t="s">
        <v>340</v>
      </c>
      <c r="H189" s="210">
        <v>126</v>
      </c>
      <c r="I189" s="211"/>
      <c r="J189" s="212">
        <f t="shared" si="10"/>
        <v>0</v>
      </c>
      <c r="K189" s="213"/>
      <c r="L189" s="36"/>
      <c r="M189" s="214" t="s">
        <v>1</v>
      </c>
      <c r="N189" s="215" t="s">
        <v>40</v>
      </c>
      <c r="O189" s="68"/>
      <c r="P189" s="216">
        <f t="shared" si="11"/>
        <v>0</v>
      </c>
      <c r="Q189" s="216">
        <v>0</v>
      </c>
      <c r="R189" s="216">
        <f t="shared" si="12"/>
        <v>0</v>
      </c>
      <c r="S189" s="216">
        <v>0</v>
      </c>
      <c r="T189" s="217">
        <f t="shared" si="1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18" t="s">
        <v>259</v>
      </c>
      <c r="AT189" s="218" t="s">
        <v>199</v>
      </c>
      <c r="AU189" s="218" t="s">
        <v>84</v>
      </c>
      <c r="AY189" s="14" t="s">
        <v>197</v>
      </c>
      <c r="BE189" s="219">
        <f t="shared" si="14"/>
        <v>0</v>
      </c>
      <c r="BF189" s="219">
        <f t="shared" si="15"/>
        <v>0</v>
      </c>
      <c r="BG189" s="219">
        <f t="shared" si="16"/>
        <v>0</v>
      </c>
      <c r="BH189" s="219">
        <f t="shared" si="17"/>
        <v>0</v>
      </c>
      <c r="BI189" s="219">
        <f t="shared" si="18"/>
        <v>0</v>
      </c>
      <c r="BJ189" s="14" t="s">
        <v>82</v>
      </c>
      <c r="BK189" s="219">
        <f t="shared" si="19"/>
        <v>0</v>
      </c>
      <c r="BL189" s="14" t="s">
        <v>259</v>
      </c>
      <c r="BM189" s="218" t="s">
        <v>732</v>
      </c>
    </row>
    <row r="190" spans="1:65" s="2" customFormat="1" ht="16.5" customHeight="1">
      <c r="A190" s="31"/>
      <c r="B190" s="32"/>
      <c r="C190" s="220" t="s">
        <v>453</v>
      </c>
      <c r="D190" s="220" t="s">
        <v>313</v>
      </c>
      <c r="E190" s="221" t="s">
        <v>733</v>
      </c>
      <c r="F190" s="222" t="s">
        <v>734</v>
      </c>
      <c r="G190" s="223" t="s">
        <v>340</v>
      </c>
      <c r="H190" s="224">
        <v>126</v>
      </c>
      <c r="I190" s="225"/>
      <c r="J190" s="226">
        <f t="shared" si="10"/>
        <v>0</v>
      </c>
      <c r="K190" s="227"/>
      <c r="L190" s="228"/>
      <c r="M190" s="229" t="s">
        <v>1</v>
      </c>
      <c r="N190" s="230" t="s">
        <v>40</v>
      </c>
      <c r="O190" s="68"/>
      <c r="P190" s="216">
        <f t="shared" si="11"/>
        <v>0</v>
      </c>
      <c r="Q190" s="216">
        <v>0</v>
      </c>
      <c r="R190" s="216">
        <f t="shared" si="12"/>
        <v>0</v>
      </c>
      <c r="S190" s="216">
        <v>0</v>
      </c>
      <c r="T190" s="217">
        <f t="shared" si="1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8" t="s">
        <v>325</v>
      </c>
      <c r="AT190" s="218" t="s">
        <v>313</v>
      </c>
      <c r="AU190" s="218" t="s">
        <v>84</v>
      </c>
      <c r="AY190" s="14" t="s">
        <v>197</v>
      </c>
      <c r="BE190" s="219">
        <f t="shared" si="14"/>
        <v>0</v>
      </c>
      <c r="BF190" s="219">
        <f t="shared" si="15"/>
        <v>0</v>
      </c>
      <c r="BG190" s="219">
        <f t="shared" si="16"/>
        <v>0</v>
      </c>
      <c r="BH190" s="219">
        <f t="shared" si="17"/>
        <v>0</v>
      </c>
      <c r="BI190" s="219">
        <f t="shared" si="18"/>
        <v>0</v>
      </c>
      <c r="BJ190" s="14" t="s">
        <v>82</v>
      </c>
      <c r="BK190" s="219">
        <f t="shared" si="19"/>
        <v>0</v>
      </c>
      <c r="BL190" s="14" t="s">
        <v>259</v>
      </c>
      <c r="BM190" s="218" t="s">
        <v>735</v>
      </c>
    </row>
    <row r="191" spans="1:65" s="2" customFormat="1" ht="21.75" customHeight="1">
      <c r="A191" s="31"/>
      <c r="B191" s="32"/>
      <c r="C191" s="206" t="s">
        <v>461</v>
      </c>
      <c r="D191" s="206" t="s">
        <v>199</v>
      </c>
      <c r="E191" s="207" t="s">
        <v>736</v>
      </c>
      <c r="F191" s="208" t="s">
        <v>737</v>
      </c>
      <c r="G191" s="209" t="s">
        <v>359</v>
      </c>
      <c r="H191" s="210">
        <v>588</v>
      </c>
      <c r="I191" s="211"/>
      <c r="J191" s="212">
        <f t="shared" si="10"/>
        <v>0</v>
      </c>
      <c r="K191" s="213"/>
      <c r="L191" s="36"/>
      <c r="M191" s="214" t="s">
        <v>1</v>
      </c>
      <c r="N191" s="215" t="s">
        <v>40</v>
      </c>
      <c r="O191" s="68"/>
      <c r="P191" s="216">
        <f t="shared" si="11"/>
        <v>0</v>
      </c>
      <c r="Q191" s="216">
        <v>0</v>
      </c>
      <c r="R191" s="216">
        <f t="shared" si="12"/>
        <v>0</v>
      </c>
      <c r="S191" s="216">
        <v>0</v>
      </c>
      <c r="T191" s="217">
        <f t="shared" si="1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18" t="s">
        <v>259</v>
      </c>
      <c r="AT191" s="218" t="s">
        <v>199</v>
      </c>
      <c r="AU191" s="218" t="s">
        <v>84</v>
      </c>
      <c r="AY191" s="14" t="s">
        <v>197</v>
      </c>
      <c r="BE191" s="219">
        <f t="shared" si="14"/>
        <v>0</v>
      </c>
      <c r="BF191" s="219">
        <f t="shared" si="15"/>
        <v>0</v>
      </c>
      <c r="BG191" s="219">
        <f t="shared" si="16"/>
        <v>0</v>
      </c>
      <c r="BH191" s="219">
        <f t="shared" si="17"/>
        <v>0</v>
      </c>
      <c r="BI191" s="219">
        <f t="shared" si="18"/>
        <v>0</v>
      </c>
      <c r="BJ191" s="14" t="s">
        <v>82</v>
      </c>
      <c r="BK191" s="219">
        <f t="shared" si="19"/>
        <v>0</v>
      </c>
      <c r="BL191" s="14" t="s">
        <v>259</v>
      </c>
      <c r="BM191" s="218" t="s">
        <v>738</v>
      </c>
    </row>
    <row r="192" spans="1:65" s="2" customFormat="1" ht="21.75" customHeight="1">
      <c r="A192" s="31"/>
      <c r="B192" s="32"/>
      <c r="C192" s="206" t="s">
        <v>466</v>
      </c>
      <c r="D192" s="206" t="s">
        <v>199</v>
      </c>
      <c r="E192" s="207" t="s">
        <v>739</v>
      </c>
      <c r="F192" s="208" t="s">
        <v>740</v>
      </c>
      <c r="G192" s="209" t="s">
        <v>359</v>
      </c>
      <c r="H192" s="210">
        <v>20</v>
      </c>
      <c r="I192" s="211"/>
      <c r="J192" s="212">
        <f t="shared" si="10"/>
        <v>0</v>
      </c>
      <c r="K192" s="213"/>
      <c r="L192" s="36"/>
      <c r="M192" s="214" t="s">
        <v>1</v>
      </c>
      <c r="N192" s="215" t="s">
        <v>40</v>
      </c>
      <c r="O192" s="68"/>
      <c r="P192" s="216">
        <f t="shared" si="11"/>
        <v>0</v>
      </c>
      <c r="Q192" s="216">
        <v>0</v>
      </c>
      <c r="R192" s="216">
        <f t="shared" si="12"/>
        <v>0</v>
      </c>
      <c r="S192" s="216">
        <v>0</v>
      </c>
      <c r="T192" s="217">
        <f t="shared" si="1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18" t="s">
        <v>259</v>
      </c>
      <c r="AT192" s="218" t="s">
        <v>199</v>
      </c>
      <c r="AU192" s="218" t="s">
        <v>84</v>
      </c>
      <c r="AY192" s="14" t="s">
        <v>197</v>
      </c>
      <c r="BE192" s="219">
        <f t="shared" si="14"/>
        <v>0</v>
      </c>
      <c r="BF192" s="219">
        <f t="shared" si="15"/>
        <v>0</v>
      </c>
      <c r="BG192" s="219">
        <f t="shared" si="16"/>
        <v>0</v>
      </c>
      <c r="BH192" s="219">
        <f t="shared" si="17"/>
        <v>0</v>
      </c>
      <c r="BI192" s="219">
        <f t="shared" si="18"/>
        <v>0</v>
      </c>
      <c r="BJ192" s="14" t="s">
        <v>82</v>
      </c>
      <c r="BK192" s="219">
        <f t="shared" si="19"/>
        <v>0</v>
      </c>
      <c r="BL192" s="14" t="s">
        <v>259</v>
      </c>
      <c r="BM192" s="218" t="s">
        <v>741</v>
      </c>
    </row>
    <row r="193" spans="1:65" s="2" customFormat="1" ht="21.75" customHeight="1">
      <c r="A193" s="31"/>
      <c r="B193" s="32"/>
      <c r="C193" s="206" t="s">
        <v>445</v>
      </c>
      <c r="D193" s="206" t="s">
        <v>199</v>
      </c>
      <c r="E193" s="207" t="s">
        <v>742</v>
      </c>
      <c r="F193" s="208" t="s">
        <v>743</v>
      </c>
      <c r="G193" s="209" t="s">
        <v>359</v>
      </c>
      <c r="H193" s="210">
        <v>1</v>
      </c>
      <c r="I193" s="211"/>
      <c r="J193" s="212">
        <f t="shared" si="10"/>
        <v>0</v>
      </c>
      <c r="K193" s="213"/>
      <c r="L193" s="36"/>
      <c r="M193" s="214" t="s">
        <v>1</v>
      </c>
      <c r="N193" s="215" t="s">
        <v>40</v>
      </c>
      <c r="O193" s="68"/>
      <c r="P193" s="216">
        <f t="shared" si="11"/>
        <v>0</v>
      </c>
      <c r="Q193" s="216">
        <v>0</v>
      </c>
      <c r="R193" s="216">
        <f t="shared" si="12"/>
        <v>0</v>
      </c>
      <c r="S193" s="216">
        <v>0</v>
      </c>
      <c r="T193" s="217">
        <f t="shared" si="1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8" t="s">
        <v>259</v>
      </c>
      <c r="AT193" s="218" t="s">
        <v>199</v>
      </c>
      <c r="AU193" s="218" t="s">
        <v>84</v>
      </c>
      <c r="AY193" s="14" t="s">
        <v>197</v>
      </c>
      <c r="BE193" s="219">
        <f t="shared" si="14"/>
        <v>0</v>
      </c>
      <c r="BF193" s="219">
        <f t="shared" si="15"/>
        <v>0</v>
      </c>
      <c r="BG193" s="219">
        <f t="shared" si="16"/>
        <v>0</v>
      </c>
      <c r="BH193" s="219">
        <f t="shared" si="17"/>
        <v>0</v>
      </c>
      <c r="BI193" s="219">
        <f t="shared" si="18"/>
        <v>0</v>
      </c>
      <c r="BJ193" s="14" t="s">
        <v>82</v>
      </c>
      <c r="BK193" s="219">
        <f t="shared" si="19"/>
        <v>0</v>
      </c>
      <c r="BL193" s="14" t="s">
        <v>259</v>
      </c>
      <c r="BM193" s="218" t="s">
        <v>744</v>
      </c>
    </row>
    <row r="194" spans="1:65" s="2" customFormat="1" ht="21.75" customHeight="1">
      <c r="A194" s="31"/>
      <c r="B194" s="32"/>
      <c r="C194" s="206" t="s">
        <v>473</v>
      </c>
      <c r="D194" s="206" t="s">
        <v>199</v>
      </c>
      <c r="E194" s="207" t="s">
        <v>745</v>
      </c>
      <c r="F194" s="208" t="s">
        <v>746</v>
      </c>
      <c r="G194" s="209" t="s">
        <v>359</v>
      </c>
      <c r="H194" s="210">
        <v>2</v>
      </c>
      <c r="I194" s="211"/>
      <c r="J194" s="212">
        <f t="shared" ref="J194" si="20">ROUND(I194*H194,1)</f>
        <v>0</v>
      </c>
      <c r="K194" s="213"/>
      <c r="L194" s="36"/>
      <c r="M194" s="214" t="s">
        <v>1</v>
      </c>
      <c r="N194" s="215" t="s">
        <v>40</v>
      </c>
      <c r="O194" s="68"/>
      <c r="P194" s="216">
        <f t="shared" ref="P194" si="21">O194*H194</f>
        <v>0</v>
      </c>
      <c r="Q194" s="216">
        <v>0</v>
      </c>
      <c r="R194" s="216">
        <f t="shared" ref="R194" si="22">Q194*H194</f>
        <v>0</v>
      </c>
      <c r="S194" s="216">
        <v>0</v>
      </c>
      <c r="T194" s="217">
        <f t="shared" ref="T194" si="23"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18" t="s">
        <v>259</v>
      </c>
      <c r="AT194" s="218" t="s">
        <v>199</v>
      </c>
      <c r="AU194" s="218" t="s">
        <v>84</v>
      </c>
      <c r="AY194" s="14" t="s">
        <v>197</v>
      </c>
      <c r="BE194" s="219">
        <f t="shared" si="14"/>
        <v>0</v>
      </c>
      <c r="BF194" s="219">
        <f t="shared" si="15"/>
        <v>0</v>
      </c>
      <c r="BG194" s="219">
        <f t="shared" si="16"/>
        <v>0</v>
      </c>
      <c r="BH194" s="219">
        <f t="shared" si="17"/>
        <v>0</v>
      </c>
      <c r="BI194" s="219">
        <f t="shared" si="18"/>
        <v>0</v>
      </c>
      <c r="BJ194" s="14" t="s">
        <v>82</v>
      </c>
      <c r="BK194" s="219">
        <f t="shared" si="19"/>
        <v>0</v>
      </c>
      <c r="BL194" s="14" t="s">
        <v>259</v>
      </c>
      <c r="BM194" s="218" t="s">
        <v>747</v>
      </c>
    </row>
    <row r="195" spans="1:65" s="12" customFormat="1" ht="22.9" customHeight="1">
      <c r="B195" s="190"/>
      <c r="C195" s="191"/>
      <c r="D195" s="192" t="s">
        <v>74</v>
      </c>
      <c r="E195" s="204" t="s">
        <v>748</v>
      </c>
      <c r="F195" s="204" t="s">
        <v>749</v>
      </c>
      <c r="G195" s="191"/>
      <c r="H195" s="191"/>
      <c r="I195" s="194"/>
      <c r="J195" s="205">
        <f>BK195</f>
        <v>0</v>
      </c>
      <c r="K195" s="191"/>
      <c r="L195" s="196"/>
      <c r="M195" s="197"/>
      <c r="N195" s="198"/>
      <c r="O195" s="198"/>
      <c r="P195" s="199">
        <f>SUM(P196:P202)</f>
        <v>0</v>
      </c>
      <c r="Q195" s="198"/>
      <c r="R195" s="199">
        <f>SUM(R196:R202)</f>
        <v>0</v>
      </c>
      <c r="S195" s="198"/>
      <c r="T195" s="200">
        <f>SUM(T196:T202)</f>
        <v>0</v>
      </c>
      <c r="AR195" s="201" t="s">
        <v>84</v>
      </c>
      <c r="AT195" s="202" t="s">
        <v>74</v>
      </c>
      <c r="AU195" s="202" t="s">
        <v>82</v>
      </c>
      <c r="AY195" s="201" t="s">
        <v>197</v>
      </c>
      <c r="BK195" s="203">
        <f>SUM(BK196:BK202)</f>
        <v>0</v>
      </c>
    </row>
    <row r="196" spans="1:65" s="2" customFormat="1" ht="16.5" customHeight="1">
      <c r="A196" s="31"/>
      <c r="B196" s="32"/>
      <c r="C196" s="206" t="s">
        <v>477</v>
      </c>
      <c r="D196" s="206" t="s">
        <v>199</v>
      </c>
      <c r="E196" s="207" t="s">
        <v>750</v>
      </c>
      <c r="F196" s="208" t="s">
        <v>751</v>
      </c>
      <c r="G196" s="209" t="s">
        <v>359</v>
      </c>
      <c r="H196" s="210">
        <v>1</v>
      </c>
      <c r="I196" s="211"/>
      <c r="J196" s="212">
        <f t="shared" ref="J196:J202" si="24">ROUND(I196*H196,1)</f>
        <v>0</v>
      </c>
      <c r="K196" s="213"/>
      <c r="L196" s="36"/>
      <c r="M196" s="214" t="s">
        <v>1</v>
      </c>
      <c r="N196" s="215" t="s">
        <v>40</v>
      </c>
      <c r="O196" s="68"/>
      <c r="P196" s="216">
        <f t="shared" ref="P196:P202" si="25">O196*H196</f>
        <v>0</v>
      </c>
      <c r="Q196" s="216">
        <v>0</v>
      </c>
      <c r="R196" s="216">
        <f t="shared" ref="R196:R202" si="26">Q196*H196</f>
        <v>0</v>
      </c>
      <c r="S196" s="216">
        <v>0</v>
      </c>
      <c r="T196" s="217">
        <f t="shared" ref="T196:T202" si="27"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18" t="s">
        <v>259</v>
      </c>
      <c r="AT196" s="218" t="s">
        <v>199</v>
      </c>
      <c r="AU196" s="218" t="s">
        <v>84</v>
      </c>
      <c r="AY196" s="14" t="s">
        <v>197</v>
      </c>
      <c r="BE196" s="219">
        <f t="shared" ref="BE196:BE202" si="28">IF(N196="základní",J196,0)</f>
        <v>0</v>
      </c>
      <c r="BF196" s="219">
        <f t="shared" ref="BF196:BF202" si="29">IF(N196="snížená",J196,0)</f>
        <v>0</v>
      </c>
      <c r="BG196" s="219">
        <f t="shared" ref="BG196:BG202" si="30">IF(N196="zákl. přenesená",J196,0)</f>
        <v>0</v>
      </c>
      <c r="BH196" s="219">
        <f t="shared" ref="BH196:BH202" si="31">IF(N196="sníž. přenesená",J196,0)</f>
        <v>0</v>
      </c>
      <c r="BI196" s="219">
        <f t="shared" ref="BI196:BI202" si="32">IF(N196="nulová",J196,0)</f>
        <v>0</v>
      </c>
      <c r="BJ196" s="14" t="s">
        <v>82</v>
      </c>
      <c r="BK196" s="219">
        <f t="shared" ref="BK196:BK202" si="33">ROUND(I196*H196,1)</f>
        <v>0</v>
      </c>
      <c r="BL196" s="14" t="s">
        <v>259</v>
      </c>
      <c r="BM196" s="218" t="s">
        <v>752</v>
      </c>
    </row>
    <row r="197" spans="1:65" s="2" customFormat="1" ht="16.5" customHeight="1">
      <c r="A197" s="31"/>
      <c r="B197" s="32"/>
      <c r="C197" s="206" t="s">
        <v>481</v>
      </c>
      <c r="D197" s="206" t="s">
        <v>199</v>
      </c>
      <c r="E197" s="207" t="s">
        <v>753</v>
      </c>
      <c r="F197" s="208" t="s">
        <v>754</v>
      </c>
      <c r="G197" s="209" t="s">
        <v>359</v>
      </c>
      <c r="H197" s="210">
        <v>1</v>
      </c>
      <c r="I197" s="211"/>
      <c r="J197" s="212">
        <f t="shared" si="24"/>
        <v>0</v>
      </c>
      <c r="K197" s="213"/>
      <c r="L197" s="36"/>
      <c r="M197" s="214" t="s">
        <v>1</v>
      </c>
      <c r="N197" s="215" t="s">
        <v>40</v>
      </c>
      <c r="O197" s="68"/>
      <c r="P197" s="216">
        <f t="shared" si="25"/>
        <v>0</v>
      </c>
      <c r="Q197" s="216">
        <v>0</v>
      </c>
      <c r="R197" s="216">
        <f t="shared" si="26"/>
        <v>0</v>
      </c>
      <c r="S197" s="216">
        <v>0</v>
      </c>
      <c r="T197" s="217">
        <f t="shared" si="27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18" t="s">
        <v>259</v>
      </c>
      <c r="AT197" s="218" t="s">
        <v>199</v>
      </c>
      <c r="AU197" s="218" t="s">
        <v>84</v>
      </c>
      <c r="AY197" s="14" t="s">
        <v>197</v>
      </c>
      <c r="BE197" s="219">
        <f t="shared" si="28"/>
        <v>0</v>
      </c>
      <c r="BF197" s="219">
        <f t="shared" si="29"/>
        <v>0</v>
      </c>
      <c r="BG197" s="219">
        <f t="shared" si="30"/>
        <v>0</v>
      </c>
      <c r="BH197" s="219">
        <f t="shared" si="31"/>
        <v>0</v>
      </c>
      <c r="BI197" s="219">
        <f t="shared" si="32"/>
        <v>0</v>
      </c>
      <c r="BJ197" s="14" t="s">
        <v>82</v>
      </c>
      <c r="BK197" s="219">
        <f t="shared" si="33"/>
        <v>0</v>
      </c>
      <c r="BL197" s="14" t="s">
        <v>259</v>
      </c>
      <c r="BM197" s="218" t="s">
        <v>755</v>
      </c>
    </row>
    <row r="198" spans="1:65" s="2" customFormat="1" ht="16.5" customHeight="1">
      <c r="A198" s="31"/>
      <c r="B198" s="32"/>
      <c r="C198" s="206" t="s">
        <v>485</v>
      </c>
      <c r="D198" s="206" t="s">
        <v>199</v>
      </c>
      <c r="E198" s="207" t="s">
        <v>756</v>
      </c>
      <c r="F198" s="208" t="s">
        <v>757</v>
      </c>
      <c r="G198" s="209" t="s">
        <v>758</v>
      </c>
      <c r="H198" s="210">
        <v>24</v>
      </c>
      <c r="I198" s="211"/>
      <c r="J198" s="212">
        <f t="shared" si="24"/>
        <v>0</v>
      </c>
      <c r="K198" s="213"/>
      <c r="L198" s="36"/>
      <c r="M198" s="214" t="s">
        <v>1</v>
      </c>
      <c r="N198" s="215" t="s">
        <v>40</v>
      </c>
      <c r="O198" s="68"/>
      <c r="P198" s="216">
        <f t="shared" si="25"/>
        <v>0</v>
      </c>
      <c r="Q198" s="216">
        <v>0</v>
      </c>
      <c r="R198" s="216">
        <f t="shared" si="26"/>
        <v>0</v>
      </c>
      <c r="S198" s="216">
        <v>0</v>
      </c>
      <c r="T198" s="217">
        <f t="shared" si="27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18" t="s">
        <v>259</v>
      </c>
      <c r="AT198" s="218" t="s">
        <v>199</v>
      </c>
      <c r="AU198" s="218" t="s">
        <v>84</v>
      </c>
      <c r="AY198" s="14" t="s">
        <v>197</v>
      </c>
      <c r="BE198" s="219">
        <f t="shared" si="28"/>
        <v>0</v>
      </c>
      <c r="BF198" s="219">
        <f t="shared" si="29"/>
        <v>0</v>
      </c>
      <c r="BG198" s="219">
        <f t="shared" si="30"/>
        <v>0</v>
      </c>
      <c r="BH198" s="219">
        <f t="shared" si="31"/>
        <v>0</v>
      </c>
      <c r="BI198" s="219">
        <f t="shared" si="32"/>
        <v>0</v>
      </c>
      <c r="BJ198" s="14" t="s">
        <v>82</v>
      </c>
      <c r="BK198" s="219">
        <f t="shared" si="33"/>
        <v>0</v>
      </c>
      <c r="BL198" s="14" t="s">
        <v>259</v>
      </c>
      <c r="BM198" s="218" t="s">
        <v>759</v>
      </c>
    </row>
    <row r="199" spans="1:65" s="2" customFormat="1" ht="16.5" customHeight="1">
      <c r="A199" s="31"/>
      <c r="B199" s="32"/>
      <c r="C199" s="206" t="s">
        <v>489</v>
      </c>
      <c r="D199" s="206" t="s">
        <v>199</v>
      </c>
      <c r="E199" s="207" t="s">
        <v>760</v>
      </c>
      <c r="F199" s="208" t="s">
        <v>761</v>
      </c>
      <c r="G199" s="209" t="s">
        <v>359</v>
      </c>
      <c r="H199" s="210">
        <v>1</v>
      </c>
      <c r="I199" s="211"/>
      <c r="J199" s="212">
        <f t="shared" si="24"/>
        <v>0</v>
      </c>
      <c r="K199" s="213"/>
      <c r="L199" s="36"/>
      <c r="M199" s="214" t="s">
        <v>1</v>
      </c>
      <c r="N199" s="215" t="s">
        <v>40</v>
      </c>
      <c r="O199" s="68"/>
      <c r="P199" s="216">
        <f t="shared" si="25"/>
        <v>0</v>
      </c>
      <c r="Q199" s="216">
        <v>0</v>
      </c>
      <c r="R199" s="216">
        <f t="shared" si="26"/>
        <v>0</v>
      </c>
      <c r="S199" s="216">
        <v>0</v>
      </c>
      <c r="T199" s="217">
        <f t="shared" si="27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18" t="s">
        <v>259</v>
      </c>
      <c r="AT199" s="218" t="s">
        <v>199</v>
      </c>
      <c r="AU199" s="218" t="s">
        <v>84</v>
      </c>
      <c r="AY199" s="14" t="s">
        <v>197</v>
      </c>
      <c r="BE199" s="219">
        <f t="shared" si="28"/>
        <v>0</v>
      </c>
      <c r="BF199" s="219">
        <f t="shared" si="29"/>
        <v>0</v>
      </c>
      <c r="BG199" s="219">
        <f t="shared" si="30"/>
        <v>0</v>
      </c>
      <c r="BH199" s="219">
        <f t="shared" si="31"/>
        <v>0</v>
      </c>
      <c r="BI199" s="219">
        <f t="shared" si="32"/>
        <v>0</v>
      </c>
      <c r="BJ199" s="14" t="s">
        <v>82</v>
      </c>
      <c r="BK199" s="219">
        <f t="shared" si="33"/>
        <v>0</v>
      </c>
      <c r="BL199" s="14" t="s">
        <v>259</v>
      </c>
      <c r="BM199" s="218" t="s">
        <v>762</v>
      </c>
    </row>
    <row r="200" spans="1:65" s="2" customFormat="1" ht="16.5" customHeight="1">
      <c r="A200" s="31"/>
      <c r="B200" s="32"/>
      <c r="C200" s="206" t="s">
        <v>493</v>
      </c>
      <c r="D200" s="206" t="s">
        <v>199</v>
      </c>
      <c r="E200" s="207" t="s">
        <v>763</v>
      </c>
      <c r="F200" s="208" t="s">
        <v>764</v>
      </c>
      <c r="G200" s="209" t="s">
        <v>765</v>
      </c>
      <c r="H200" s="236"/>
      <c r="I200" s="211"/>
      <c r="J200" s="212">
        <f t="shared" si="24"/>
        <v>0</v>
      </c>
      <c r="K200" s="213"/>
      <c r="L200" s="36"/>
      <c r="M200" s="214" t="s">
        <v>1</v>
      </c>
      <c r="N200" s="215" t="s">
        <v>40</v>
      </c>
      <c r="O200" s="68"/>
      <c r="P200" s="216">
        <f t="shared" si="25"/>
        <v>0</v>
      </c>
      <c r="Q200" s="216">
        <v>0</v>
      </c>
      <c r="R200" s="216">
        <f t="shared" si="26"/>
        <v>0</v>
      </c>
      <c r="S200" s="216">
        <v>0</v>
      </c>
      <c r="T200" s="217">
        <f t="shared" si="27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18" t="s">
        <v>259</v>
      </c>
      <c r="AT200" s="218" t="s">
        <v>199</v>
      </c>
      <c r="AU200" s="218" t="s">
        <v>84</v>
      </c>
      <c r="AY200" s="14" t="s">
        <v>197</v>
      </c>
      <c r="BE200" s="219">
        <f t="shared" si="28"/>
        <v>0</v>
      </c>
      <c r="BF200" s="219">
        <f t="shared" si="29"/>
        <v>0</v>
      </c>
      <c r="BG200" s="219">
        <f t="shared" si="30"/>
        <v>0</v>
      </c>
      <c r="BH200" s="219">
        <f t="shared" si="31"/>
        <v>0</v>
      </c>
      <c r="BI200" s="219">
        <f t="shared" si="32"/>
        <v>0</v>
      </c>
      <c r="BJ200" s="14" t="s">
        <v>82</v>
      </c>
      <c r="BK200" s="219">
        <f t="shared" si="33"/>
        <v>0</v>
      </c>
      <c r="BL200" s="14" t="s">
        <v>259</v>
      </c>
      <c r="BM200" s="218" t="s">
        <v>766</v>
      </c>
    </row>
    <row r="201" spans="1:65" s="2" customFormat="1" ht="16.5" customHeight="1">
      <c r="A201" s="31"/>
      <c r="B201" s="32"/>
      <c r="C201" s="220" t="s">
        <v>499</v>
      </c>
      <c r="D201" s="220" t="s">
        <v>313</v>
      </c>
      <c r="E201" s="221" t="s">
        <v>767</v>
      </c>
      <c r="F201" s="222" t="s">
        <v>768</v>
      </c>
      <c r="G201" s="223" t="s">
        <v>765</v>
      </c>
      <c r="H201" s="237"/>
      <c r="I201" s="225"/>
      <c r="J201" s="226">
        <f t="shared" si="24"/>
        <v>0</v>
      </c>
      <c r="K201" s="227"/>
      <c r="L201" s="228"/>
      <c r="M201" s="229" t="s">
        <v>1</v>
      </c>
      <c r="N201" s="230" t="s">
        <v>40</v>
      </c>
      <c r="O201" s="68"/>
      <c r="P201" s="216">
        <f t="shared" si="25"/>
        <v>0</v>
      </c>
      <c r="Q201" s="216">
        <v>0</v>
      </c>
      <c r="R201" s="216">
        <f t="shared" si="26"/>
        <v>0</v>
      </c>
      <c r="S201" s="216">
        <v>0</v>
      </c>
      <c r="T201" s="217">
        <f t="shared" si="27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18" t="s">
        <v>325</v>
      </c>
      <c r="AT201" s="218" t="s">
        <v>313</v>
      </c>
      <c r="AU201" s="218" t="s">
        <v>84</v>
      </c>
      <c r="AY201" s="14" t="s">
        <v>197</v>
      </c>
      <c r="BE201" s="219">
        <f t="shared" si="28"/>
        <v>0</v>
      </c>
      <c r="BF201" s="219">
        <f t="shared" si="29"/>
        <v>0</v>
      </c>
      <c r="BG201" s="219">
        <f t="shared" si="30"/>
        <v>0</v>
      </c>
      <c r="BH201" s="219">
        <f t="shared" si="31"/>
        <v>0</v>
      </c>
      <c r="BI201" s="219">
        <f t="shared" si="32"/>
        <v>0</v>
      </c>
      <c r="BJ201" s="14" t="s">
        <v>82</v>
      </c>
      <c r="BK201" s="219">
        <f t="shared" si="33"/>
        <v>0</v>
      </c>
      <c r="BL201" s="14" t="s">
        <v>259</v>
      </c>
      <c r="BM201" s="218" t="s">
        <v>769</v>
      </c>
    </row>
    <row r="202" spans="1:65" s="2" customFormat="1" ht="21.75" customHeight="1">
      <c r="A202" s="31"/>
      <c r="B202" s="32"/>
      <c r="C202" s="206" t="s">
        <v>503</v>
      </c>
      <c r="D202" s="206" t="s">
        <v>199</v>
      </c>
      <c r="E202" s="207" t="s">
        <v>770</v>
      </c>
      <c r="F202" s="208" t="s">
        <v>771</v>
      </c>
      <c r="G202" s="209" t="s">
        <v>359</v>
      </c>
      <c r="H202" s="210">
        <v>1</v>
      </c>
      <c r="I202" s="211"/>
      <c r="J202" s="212">
        <f t="shared" si="24"/>
        <v>0</v>
      </c>
      <c r="K202" s="213"/>
      <c r="L202" s="36"/>
      <c r="M202" s="231" t="s">
        <v>1</v>
      </c>
      <c r="N202" s="232" t="s">
        <v>40</v>
      </c>
      <c r="O202" s="233"/>
      <c r="P202" s="234">
        <f t="shared" si="25"/>
        <v>0</v>
      </c>
      <c r="Q202" s="234">
        <v>0</v>
      </c>
      <c r="R202" s="234">
        <f t="shared" si="26"/>
        <v>0</v>
      </c>
      <c r="S202" s="234">
        <v>0</v>
      </c>
      <c r="T202" s="235">
        <f t="shared" si="27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18" t="s">
        <v>259</v>
      </c>
      <c r="AT202" s="218" t="s">
        <v>199</v>
      </c>
      <c r="AU202" s="218" t="s">
        <v>84</v>
      </c>
      <c r="AY202" s="14" t="s">
        <v>197</v>
      </c>
      <c r="BE202" s="219">
        <f t="shared" si="28"/>
        <v>0</v>
      </c>
      <c r="BF202" s="219">
        <f t="shared" si="29"/>
        <v>0</v>
      </c>
      <c r="BG202" s="219">
        <f t="shared" si="30"/>
        <v>0</v>
      </c>
      <c r="BH202" s="219">
        <f t="shared" si="31"/>
        <v>0</v>
      </c>
      <c r="BI202" s="219">
        <f t="shared" si="32"/>
        <v>0</v>
      </c>
      <c r="BJ202" s="14" t="s">
        <v>82</v>
      </c>
      <c r="BK202" s="219">
        <f t="shared" si="33"/>
        <v>0</v>
      </c>
      <c r="BL202" s="14" t="s">
        <v>259</v>
      </c>
      <c r="BM202" s="218" t="s">
        <v>772</v>
      </c>
    </row>
    <row r="203" spans="1:65" s="2" customFormat="1" ht="6.95" customHeight="1">
      <c r="A203" s="31"/>
      <c r="B203" s="51"/>
      <c r="C203" s="52"/>
      <c r="D203" s="52"/>
      <c r="E203" s="52"/>
      <c r="F203" s="52"/>
      <c r="G203" s="52"/>
      <c r="H203" s="52"/>
      <c r="I203" s="155"/>
      <c r="J203" s="52"/>
      <c r="K203" s="52"/>
      <c r="L203" s="36"/>
      <c r="M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</row>
  </sheetData>
  <sheetProtection algorithmName="SHA-512" hashValue="WwrzZANkcnhjJAFl0d+lTwanQEzIXZbcMnEj3WIJaos7G3Y/qlPq16KufHxdZahWfmg+teGJRX6ATfHsq/U+Hw==" saltValue="FYV0oAkBh0QbgiXj8CDsapPfRFmYvTEHKWUZ2Scuxxw5Rm7+IKK48lUH8hl04ZndVIauVWIt+We8OVH7OvgkLw==" spinCount="100000" sheet="1" objects="1" scenarios="1" formatColumns="0" formatRows="0" autoFilter="0"/>
  <autoFilter ref="C126:K202"/>
  <mergeCells count="15">
    <mergeCell ref="E113:H113"/>
    <mergeCell ref="E117:H117"/>
    <mergeCell ref="E115:H115"/>
    <mergeCell ref="E119:H11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105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1:46" s="1" customFormat="1" ht="24.95" customHeight="1">
      <c r="B4" s="17"/>
      <c r="D4" s="116" t="s">
        <v>156</v>
      </c>
      <c r="I4" s="112"/>
      <c r="L4" s="17"/>
      <c r="M4" s="117" t="s">
        <v>10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16</v>
      </c>
      <c r="I6" s="112"/>
      <c r="L6" s="17"/>
    </row>
    <row r="7" spans="1:46" s="1" customFormat="1" ht="16.5" customHeight="1">
      <c r="B7" s="17"/>
      <c r="E7" s="292" t="str">
        <f>'Rekapitulace stavby'!K6</f>
        <v>Novostavba produkční stáje s dojírnou - 1. etapa - stáj</v>
      </c>
      <c r="F7" s="293"/>
      <c r="G7" s="293"/>
      <c r="H7" s="293"/>
      <c r="I7" s="112"/>
      <c r="L7" s="17"/>
    </row>
    <row r="8" spans="1:46" ht="12.75">
      <c r="B8" s="17"/>
      <c r="D8" s="118" t="s">
        <v>157</v>
      </c>
      <c r="L8" s="17"/>
    </row>
    <row r="9" spans="1:46" s="1" customFormat="1" ht="16.5" customHeight="1">
      <c r="B9" s="17"/>
      <c r="E9" s="292" t="s">
        <v>158</v>
      </c>
      <c r="F9" s="253"/>
      <c r="G9" s="253"/>
      <c r="H9" s="253"/>
      <c r="I9" s="112"/>
      <c r="L9" s="17"/>
    </row>
    <row r="10" spans="1:46" s="1" customFormat="1" ht="12" customHeight="1">
      <c r="B10" s="17"/>
      <c r="D10" s="118" t="s">
        <v>159</v>
      </c>
      <c r="I10" s="112"/>
      <c r="L10" s="17"/>
    </row>
    <row r="11" spans="1:46" s="2" customFormat="1" ht="16.5" customHeight="1">
      <c r="A11" s="31"/>
      <c r="B11" s="36"/>
      <c r="C11" s="31"/>
      <c r="D11" s="31"/>
      <c r="E11" s="294" t="s">
        <v>160</v>
      </c>
      <c r="F11" s="295"/>
      <c r="G11" s="295"/>
      <c r="H11" s="295"/>
      <c r="I11" s="120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8" t="s">
        <v>547</v>
      </c>
      <c r="E12" s="31"/>
      <c r="F12" s="31"/>
      <c r="G12" s="31"/>
      <c r="H12" s="31"/>
      <c r="I12" s="120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6.5" customHeight="1">
      <c r="A13" s="31"/>
      <c r="B13" s="36"/>
      <c r="C13" s="31"/>
      <c r="D13" s="31"/>
      <c r="E13" s="296" t="s">
        <v>773</v>
      </c>
      <c r="F13" s="295"/>
      <c r="G13" s="295"/>
      <c r="H13" s="295"/>
      <c r="I13" s="120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>
      <c r="A14" s="31"/>
      <c r="B14" s="36"/>
      <c r="C14" s="31"/>
      <c r="D14" s="31"/>
      <c r="E14" s="31"/>
      <c r="F14" s="31"/>
      <c r="G14" s="31"/>
      <c r="H14" s="31"/>
      <c r="I14" s="120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18" t="s">
        <v>18</v>
      </c>
      <c r="E15" s="31"/>
      <c r="F15" s="106" t="s">
        <v>1</v>
      </c>
      <c r="G15" s="31"/>
      <c r="H15" s="31"/>
      <c r="I15" s="121" t="s">
        <v>19</v>
      </c>
      <c r="J15" s="106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20</v>
      </c>
      <c r="E16" s="31"/>
      <c r="F16" s="106" t="s">
        <v>21</v>
      </c>
      <c r="G16" s="31"/>
      <c r="H16" s="31"/>
      <c r="I16" s="121" t="s">
        <v>22</v>
      </c>
      <c r="J16" s="122">
        <f>'Rekapitulace stavby'!AN8</f>
        <v>43949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0.9" customHeight="1">
      <c r="A17" s="31"/>
      <c r="B17" s="36"/>
      <c r="C17" s="31"/>
      <c r="D17" s="31"/>
      <c r="E17" s="31"/>
      <c r="F17" s="31"/>
      <c r="G17" s="31"/>
      <c r="H17" s="31"/>
      <c r="I17" s="120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18" t="s">
        <v>23</v>
      </c>
      <c r="E18" s="31"/>
      <c r="F18" s="31"/>
      <c r="G18" s="31"/>
      <c r="H18" s="31"/>
      <c r="I18" s="121" t="s">
        <v>24</v>
      </c>
      <c r="J18" s="106" t="s">
        <v>25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6" t="s">
        <v>26</v>
      </c>
      <c r="F19" s="31"/>
      <c r="G19" s="31"/>
      <c r="H19" s="31"/>
      <c r="I19" s="121" t="s">
        <v>27</v>
      </c>
      <c r="J19" s="106" t="s">
        <v>28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20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18" t="s">
        <v>29</v>
      </c>
      <c r="E21" s="31"/>
      <c r="F21" s="31"/>
      <c r="G21" s="31"/>
      <c r="H21" s="31"/>
      <c r="I21" s="121" t="s">
        <v>24</v>
      </c>
      <c r="J21" s="27" t="str">
        <f>'Rekapitulace stavby'!AN13</f>
        <v>Vyplň údaj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297" t="str">
        <f>'Rekapitulace stavby'!E14</f>
        <v>Vyplň údaj</v>
      </c>
      <c r="F22" s="298"/>
      <c r="G22" s="298"/>
      <c r="H22" s="298"/>
      <c r="I22" s="121" t="s">
        <v>27</v>
      </c>
      <c r="J22" s="27" t="str">
        <f>'Rekapitulace stavby'!AN14</f>
        <v>Vyplň údaj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20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18" t="s">
        <v>31</v>
      </c>
      <c r="E24" s="31"/>
      <c r="F24" s="31"/>
      <c r="G24" s="31"/>
      <c r="H24" s="31"/>
      <c r="I24" s="121" t="s">
        <v>24</v>
      </c>
      <c r="J24" s="106" t="str">
        <f>IF('Rekapitulace stavby'!AN16="","",'Rekapitulace stavby'!AN16)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8" customHeight="1">
      <c r="A25" s="31"/>
      <c r="B25" s="36"/>
      <c r="C25" s="31"/>
      <c r="D25" s="31"/>
      <c r="E25" s="106" t="str">
        <f>IF('Rekapitulace stavby'!E17="","",'Rekapitulace stavby'!E17)</f>
        <v xml:space="preserve"> </v>
      </c>
      <c r="F25" s="31"/>
      <c r="G25" s="31"/>
      <c r="H25" s="31"/>
      <c r="I25" s="121" t="s">
        <v>27</v>
      </c>
      <c r="J25" s="106" t="str">
        <f>IF('Rekapitulace stavby'!AN17="","",'Rekapitulace stavby'!AN17)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20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12" customHeight="1">
      <c r="A27" s="31"/>
      <c r="B27" s="36"/>
      <c r="C27" s="31"/>
      <c r="D27" s="118" t="s">
        <v>32</v>
      </c>
      <c r="E27" s="31"/>
      <c r="F27" s="31"/>
      <c r="G27" s="31"/>
      <c r="H27" s="31"/>
      <c r="I27" s="121" t="s">
        <v>24</v>
      </c>
      <c r="J27" s="106" t="str">
        <f>IF('Rekapitulace stavby'!AN19="","",'Rekapitulace stavby'!AN19)</f>
        <v/>
      </c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8" customHeight="1">
      <c r="A28" s="31"/>
      <c r="B28" s="36"/>
      <c r="C28" s="31"/>
      <c r="D28" s="31"/>
      <c r="E28" s="106" t="str">
        <f>IF('Rekapitulace stavby'!E20="","",'Rekapitulace stavby'!E20)</f>
        <v xml:space="preserve"> </v>
      </c>
      <c r="F28" s="31"/>
      <c r="G28" s="31"/>
      <c r="H28" s="31"/>
      <c r="I28" s="121" t="s">
        <v>27</v>
      </c>
      <c r="J28" s="106" t="str">
        <f>IF('Rekapitulace stavby'!AN20="","",'Rekapitulace stavby'!AN20)</f>
        <v/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31"/>
      <c r="E29" s="31"/>
      <c r="F29" s="31"/>
      <c r="G29" s="31"/>
      <c r="H29" s="31"/>
      <c r="I29" s="120"/>
      <c r="J29" s="31"/>
      <c r="K29" s="3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" customHeight="1">
      <c r="A30" s="31"/>
      <c r="B30" s="36"/>
      <c r="C30" s="31"/>
      <c r="D30" s="118" t="s">
        <v>34</v>
      </c>
      <c r="E30" s="31"/>
      <c r="F30" s="31"/>
      <c r="G30" s="31"/>
      <c r="H30" s="31"/>
      <c r="I30" s="120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8" customFormat="1" ht="16.5" customHeight="1">
      <c r="A31" s="123"/>
      <c r="B31" s="124"/>
      <c r="C31" s="123"/>
      <c r="D31" s="123"/>
      <c r="E31" s="291" t="s">
        <v>1</v>
      </c>
      <c r="F31" s="291"/>
      <c r="G31" s="291"/>
      <c r="H31" s="291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1"/>
      <c r="B32" s="36"/>
      <c r="C32" s="31"/>
      <c r="D32" s="31"/>
      <c r="E32" s="31"/>
      <c r="F32" s="31"/>
      <c r="G32" s="31"/>
      <c r="H32" s="31"/>
      <c r="I32" s="120"/>
      <c r="J32" s="31"/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7"/>
      <c r="E33" s="127"/>
      <c r="F33" s="127"/>
      <c r="G33" s="127"/>
      <c r="H33" s="127"/>
      <c r="I33" s="128"/>
      <c r="J33" s="127"/>
      <c r="K33" s="127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9" t="s">
        <v>35</v>
      </c>
      <c r="E34" s="31"/>
      <c r="F34" s="31"/>
      <c r="G34" s="31"/>
      <c r="H34" s="31"/>
      <c r="I34" s="120"/>
      <c r="J34" s="130">
        <f>ROUND(J126, 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7"/>
      <c r="E35" s="127"/>
      <c r="F35" s="127"/>
      <c r="G35" s="127"/>
      <c r="H35" s="127"/>
      <c r="I35" s="128"/>
      <c r="J35" s="127"/>
      <c r="K35" s="127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31" t="s">
        <v>37</v>
      </c>
      <c r="G36" s="31"/>
      <c r="H36" s="31"/>
      <c r="I36" s="132" t="s">
        <v>36</v>
      </c>
      <c r="J36" s="131" t="s">
        <v>38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19" t="s">
        <v>39</v>
      </c>
      <c r="E37" s="118" t="s">
        <v>40</v>
      </c>
      <c r="F37" s="133">
        <f>ROUND((SUM(BE126:BE143)),  1)</f>
        <v>0</v>
      </c>
      <c r="G37" s="31"/>
      <c r="H37" s="31"/>
      <c r="I37" s="134">
        <v>0.21</v>
      </c>
      <c r="J37" s="133">
        <f>ROUND(((SUM(BE126:BE143))*I37),  1)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8" t="s">
        <v>41</v>
      </c>
      <c r="F38" s="133">
        <f>ROUND((SUM(BF126:BF143)),  1)</f>
        <v>0</v>
      </c>
      <c r="G38" s="31"/>
      <c r="H38" s="31"/>
      <c r="I38" s="134">
        <v>0.15</v>
      </c>
      <c r="J38" s="133">
        <f>ROUND(((SUM(BF126:BF143))*I38),  1)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ROUND((SUM(BG126:BG143)),  1)</f>
        <v>0</v>
      </c>
      <c r="G39" s="31"/>
      <c r="H39" s="31"/>
      <c r="I39" s="134">
        <v>0.21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6"/>
      <c r="C40" s="31"/>
      <c r="D40" s="31"/>
      <c r="E40" s="118" t="s">
        <v>43</v>
      </c>
      <c r="F40" s="133">
        <f>ROUND((SUM(BH126:BH143)),  1)</f>
        <v>0</v>
      </c>
      <c r="G40" s="31"/>
      <c r="H40" s="31"/>
      <c r="I40" s="134">
        <v>0.15</v>
      </c>
      <c r="J40" s="133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hidden="1" customHeight="1">
      <c r="A41" s="31"/>
      <c r="B41" s="36"/>
      <c r="C41" s="31"/>
      <c r="D41" s="31"/>
      <c r="E41" s="118" t="s">
        <v>44</v>
      </c>
      <c r="F41" s="133">
        <f>ROUND((SUM(BI126:BI143)),  1)</f>
        <v>0</v>
      </c>
      <c r="G41" s="31"/>
      <c r="H41" s="31"/>
      <c r="I41" s="134">
        <v>0</v>
      </c>
      <c r="J41" s="133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120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5"/>
      <c r="D43" s="136" t="s">
        <v>45</v>
      </c>
      <c r="E43" s="137"/>
      <c r="F43" s="137"/>
      <c r="G43" s="138" t="s">
        <v>46</v>
      </c>
      <c r="H43" s="139" t="s">
        <v>47</v>
      </c>
      <c r="I43" s="140"/>
      <c r="J43" s="141">
        <f>SUM(J34:J41)</f>
        <v>0</v>
      </c>
      <c r="K43" s="142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120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hidden="1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hidden="1" customHeight="1">
      <c r="A82" s="31"/>
      <c r="B82" s="32"/>
      <c r="C82" s="20" t="s">
        <v>163</v>
      </c>
      <c r="D82" s="33"/>
      <c r="E82" s="33"/>
      <c r="F82" s="33"/>
      <c r="G82" s="33"/>
      <c r="H82" s="33"/>
      <c r="I82" s="120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120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20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hidden="1" customHeight="1">
      <c r="A85" s="31"/>
      <c r="B85" s="32"/>
      <c r="C85" s="33"/>
      <c r="D85" s="33"/>
      <c r="E85" s="287" t="str">
        <f>E7</f>
        <v>Novostavba produkční stáje s dojírnou - 1. etapa - stáj</v>
      </c>
      <c r="F85" s="288"/>
      <c r="G85" s="288"/>
      <c r="H85" s="288"/>
      <c r="I85" s="120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hidden="1" customHeight="1">
      <c r="B86" s="18"/>
      <c r="C86" s="26" t="s">
        <v>157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1" customFormat="1" ht="16.5" hidden="1" customHeight="1">
      <c r="B87" s="18"/>
      <c r="C87" s="19"/>
      <c r="D87" s="19"/>
      <c r="E87" s="287" t="s">
        <v>158</v>
      </c>
      <c r="F87" s="258"/>
      <c r="G87" s="258"/>
      <c r="H87" s="258"/>
      <c r="I87" s="112"/>
      <c r="J87" s="19"/>
      <c r="K87" s="19"/>
      <c r="L87" s="17"/>
    </row>
    <row r="88" spans="1:31" s="1" customFormat="1" ht="12" hidden="1" customHeight="1">
      <c r="B88" s="18"/>
      <c r="C88" s="26" t="s">
        <v>159</v>
      </c>
      <c r="D88" s="19"/>
      <c r="E88" s="19"/>
      <c r="F88" s="19"/>
      <c r="G88" s="19"/>
      <c r="H88" s="19"/>
      <c r="I88" s="112"/>
      <c r="J88" s="19"/>
      <c r="K88" s="19"/>
      <c r="L88" s="17"/>
    </row>
    <row r="89" spans="1:31" s="2" customFormat="1" ht="16.5" hidden="1" customHeight="1">
      <c r="A89" s="31"/>
      <c r="B89" s="32"/>
      <c r="C89" s="33"/>
      <c r="D89" s="33"/>
      <c r="E89" s="289" t="s">
        <v>160</v>
      </c>
      <c r="F89" s="290"/>
      <c r="G89" s="290"/>
      <c r="H89" s="290"/>
      <c r="I89" s="120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hidden="1" customHeight="1">
      <c r="A90" s="31"/>
      <c r="B90" s="32"/>
      <c r="C90" s="26" t="s">
        <v>547</v>
      </c>
      <c r="D90" s="33"/>
      <c r="E90" s="33"/>
      <c r="F90" s="33"/>
      <c r="G90" s="33"/>
      <c r="H90" s="33"/>
      <c r="I90" s="120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6.5" hidden="1" customHeight="1">
      <c r="A91" s="31"/>
      <c r="B91" s="32"/>
      <c r="C91" s="33"/>
      <c r="D91" s="33"/>
      <c r="E91" s="284" t="str">
        <f>E13</f>
        <v>02 - Uzemnění</v>
      </c>
      <c r="F91" s="290"/>
      <c r="G91" s="290"/>
      <c r="H91" s="290"/>
      <c r="I91" s="120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hidden="1" customHeight="1">
      <c r="A92" s="31"/>
      <c r="B92" s="32"/>
      <c r="C92" s="33"/>
      <c r="D92" s="33"/>
      <c r="E92" s="33"/>
      <c r="F92" s="33"/>
      <c r="G92" s="33"/>
      <c r="H92" s="33"/>
      <c r="I92" s="120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2" hidden="1" customHeight="1">
      <c r="A93" s="31"/>
      <c r="B93" s="32"/>
      <c r="C93" s="26" t="s">
        <v>20</v>
      </c>
      <c r="D93" s="33"/>
      <c r="E93" s="33"/>
      <c r="F93" s="24" t="str">
        <f>F16</f>
        <v xml:space="preserve"> </v>
      </c>
      <c r="G93" s="33"/>
      <c r="H93" s="33"/>
      <c r="I93" s="121" t="s">
        <v>22</v>
      </c>
      <c r="J93" s="63">
        <f>IF(J16="","",J16)</f>
        <v>43949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6.95" hidden="1" customHeight="1">
      <c r="A94" s="31"/>
      <c r="B94" s="32"/>
      <c r="C94" s="33"/>
      <c r="D94" s="33"/>
      <c r="E94" s="33"/>
      <c r="F94" s="33"/>
      <c r="G94" s="33"/>
      <c r="H94" s="33"/>
      <c r="I94" s="120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5.2" hidden="1" customHeight="1">
      <c r="A95" s="31"/>
      <c r="B95" s="32"/>
      <c r="C95" s="26" t="s">
        <v>23</v>
      </c>
      <c r="D95" s="33"/>
      <c r="E95" s="33"/>
      <c r="F95" s="24" t="str">
        <f>E19</f>
        <v>ZOD Starosedlský Hrádek</v>
      </c>
      <c r="G95" s="33"/>
      <c r="H95" s="33"/>
      <c r="I95" s="121" t="s">
        <v>31</v>
      </c>
      <c r="J95" s="29" t="str">
        <f>E25</f>
        <v xml:space="preserve"> </v>
      </c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5.2" hidden="1" customHeight="1">
      <c r="A96" s="31"/>
      <c r="B96" s="32"/>
      <c r="C96" s="26" t="s">
        <v>29</v>
      </c>
      <c r="D96" s="33"/>
      <c r="E96" s="33"/>
      <c r="F96" s="24" t="str">
        <f>IF(E22="","",E22)</f>
        <v>Vyplň údaj</v>
      </c>
      <c r="G96" s="33"/>
      <c r="H96" s="33"/>
      <c r="I96" s="121" t="s">
        <v>32</v>
      </c>
      <c r="J96" s="29" t="str">
        <f>E28</f>
        <v xml:space="preserve"> 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hidden="1" customHeight="1">
      <c r="A97" s="31"/>
      <c r="B97" s="32"/>
      <c r="C97" s="33"/>
      <c r="D97" s="33"/>
      <c r="E97" s="33"/>
      <c r="F97" s="33"/>
      <c r="G97" s="33"/>
      <c r="H97" s="33"/>
      <c r="I97" s="120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9.25" hidden="1" customHeight="1">
      <c r="A98" s="31"/>
      <c r="B98" s="32"/>
      <c r="C98" s="159" t="s">
        <v>164</v>
      </c>
      <c r="D98" s="160"/>
      <c r="E98" s="160"/>
      <c r="F98" s="160"/>
      <c r="G98" s="160"/>
      <c r="H98" s="160"/>
      <c r="I98" s="161"/>
      <c r="J98" s="162" t="s">
        <v>165</v>
      </c>
      <c r="K98" s="160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47" s="2" customFormat="1" ht="10.35" hidden="1" customHeight="1">
      <c r="A99" s="31"/>
      <c r="B99" s="32"/>
      <c r="C99" s="33"/>
      <c r="D99" s="33"/>
      <c r="E99" s="33"/>
      <c r="F99" s="33"/>
      <c r="G99" s="33"/>
      <c r="H99" s="33"/>
      <c r="I99" s="120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47" s="2" customFormat="1" ht="22.9" hidden="1" customHeight="1">
      <c r="A100" s="31"/>
      <c r="B100" s="32"/>
      <c r="C100" s="163" t="s">
        <v>166</v>
      </c>
      <c r="D100" s="33"/>
      <c r="E100" s="33"/>
      <c r="F100" s="33"/>
      <c r="G100" s="33"/>
      <c r="H100" s="33"/>
      <c r="I100" s="120"/>
      <c r="J100" s="81">
        <f>J126</f>
        <v>0</v>
      </c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U100" s="14" t="s">
        <v>167</v>
      </c>
    </row>
    <row r="101" spans="1:47" s="9" customFormat="1" ht="24.95" hidden="1" customHeight="1">
      <c r="B101" s="164"/>
      <c r="C101" s="165"/>
      <c r="D101" s="166" t="s">
        <v>549</v>
      </c>
      <c r="E101" s="167"/>
      <c r="F101" s="167"/>
      <c r="G101" s="167"/>
      <c r="H101" s="167"/>
      <c r="I101" s="168"/>
      <c r="J101" s="169">
        <f>J127</f>
        <v>0</v>
      </c>
      <c r="K101" s="165"/>
      <c r="L101" s="170"/>
    </row>
    <row r="102" spans="1:47" s="10" customFormat="1" ht="19.899999999999999" hidden="1" customHeight="1">
      <c r="B102" s="171"/>
      <c r="C102" s="100"/>
      <c r="D102" s="172" t="s">
        <v>550</v>
      </c>
      <c r="E102" s="173"/>
      <c r="F102" s="173"/>
      <c r="G102" s="173"/>
      <c r="H102" s="173"/>
      <c r="I102" s="174"/>
      <c r="J102" s="175">
        <f>J128</f>
        <v>0</v>
      </c>
      <c r="K102" s="100"/>
      <c r="L102" s="176"/>
    </row>
    <row r="103" spans="1:47" s="2" customFormat="1" ht="21.75" hidden="1" customHeight="1">
      <c r="A103" s="31"/>
      <c r="B103" s="32"/>
      <c r="C103" s="33"/>
      <c r="D103" s="33"/>
      <c r="E103" s="33"/>
      <c r="F103" s="33"/>
      <c r="G103" s="33"/>
      <c r="H103" s="33"/>
      <c r="I103" s="120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47" s="2" customFormat="1" ht="6.95" hidden="1" customHeight="1">
      <c r="A104" s="31"/>
      <c r="B104" s="51"/>
      <c r="C104" s="52"/>
      <c r="D104" s="52"/>
      <c r="E104" s="52"/>
      <c r="F104" s="52"/>
      <c r="G104" s="52"/>
      <c r="H104" s="52"/>
      <c r="I104" s="155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47" hidden="1"/>
    <row r="106" spans="1:47" hidden="1"/>
    <row r="107" spans="1:47" hidden="1"/>
    <row r="108" spans="1:47" s="2" customFormat="1" ht="6.95" customHeight="1">
      <c r="A108" s="31"/>
      <c r="B108" s="53"/>
      <c r="C108" s="54"/>
      <c r="D108" s="54"/>
      <c r="E108" s="54"/>
      <c r="F108" s="54"/>
      <c r="G108" s="54"/>
      <c r="H108" s="54"/>
      <c r="I108" s="158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24.95" customHeight="1">
      <c r="A109" s="31"/>
      <c r="B109" s="32"/>
      <c r="C109" s="20" t="s">
        <v>182</v>
      </c>
      <c r="D109" s="33"/>
      <c r="E109" s="33"/>
      <c r="F109" s="33"/>
      <c r="G109" s="33"/>
      <c r="H109" s="33"/>
      <c r="I109" s="120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120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12" customHeight="1">
      <c r="A111" s="31"/>
      <c r="B111" s="32"/>
      <c r="C111" s="26" t="s">
        <v>16</v>
      </c>
      <c r="D111" s="33"/>
      <c r="E111" s="33"/>
      <c r="F111" s="33"/>
      <c r="G111" s="33"/>
      <c r="H111" s="33"/>
      <c r="I111" s="120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16.5" customHeight="1">
      <c r="A112" s="31"/>
      <c r="B112" s="32"/>
      <c r="C112" s="33"/>
      <c r="D112" s="33"/>
      <c r="E112" s="287" t="str">
        <f>E7</f>
        <v>Novostavba produkční stáje s dojírnou - 1. etapa - stáj</v>
      </c>
      <c r="F112" s="288"/>
      <c r="G112" s="288"/>
      <c r="H112" s="288"/>
      <c r="I112" s="120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1" customFormat="1" ht="12" customHeight="1">
      <c r="B113" s="18"/>
      <c r="C113" s="26" t="s">
        <v>157</v>
      </c>
      <c r="D113" s="19"/>
      <c r="E113" s="19"/>
      <c r="F113" s="19"/>
      <c r="G113" s="19"/>
      <c r="H113" s="19"/>
      <c r="I113" s="112"/>
      <c r="J113" s="19"/>
      <c r="K113" s="19"/>
      <c r="L113" s="17"/>
    </row>
    <row r="114" spans="1:63" s="1" customFormat="1" ht="16.5" customHeight="1">
      <c r="B114" s="18"/>
      <c r="C114" s="19"/>
      <c r="D114" s="19"/>
      <c r="E114" s="287" t="s">
        <v>158</v>
      </c>
      <c r="F114" s="258"/>
      <c r="G114" s="258"/>
      <c r="H114" s="258"/>
      <c r="I114" s="112"/>
      <c r="J114" s="19"/>
      <c r="K114" s="19"/>
      <c r="L114" s="17"/>
    </row>
    <row r="115" spans="1:63" s="1" customFormat="1" ht="12" customHeight="1">
      <c r="B115" s="18"/>
      <c r="C115" s="26" t="s">
        <v>159</v>
      </c>
      <c r="D115" s="19"/>
      <c r="E115" s="19"/>
      <c r="F115" s="19"/>
      <c r="G115" s="19"/>
      <c r="H115" s="19"/>
      <c r="I115" s="112"/>
      <c r="J115" s="19"/>
      <c r="K115" s="19"/>
      <c r="L115" s="17"/>
    </row>
    <row r="116" spans="1:63" s="2" customFormat="1" ht="16.5" customHeight="1">
      <c r="A116" s="31"/>
      <c r="B116" s="32"/>
      <c r="C116" s="33"/>
      <c r="D116" s="33"/>
      <c r="E116" s="289" t="s">
        <v>160</v>
      </c>
      <c r="F116" s="290"/>
      <c r="G116" s="290"/>
      <c r="H116" s="290"/>
      <c r="I116" s="120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6" t="s">
        <v>547</v>
      </c>
      <c r="D117" s="33"/>
      <c r="E117" s="33"/>
      <c r="F117" s="33"/>
      <c r="G117" s="33"/>
      <c r="H117" s="33"/>
      <c r="I117" s="120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3"/>
      <c r="D118" s="33"/>
      <c r="E118" s="284" t="str">
        <f>E13</f>
        <v>02 - Uzemnění</v>
      </c>
      <c r="F118" s="290"/>
      <c r="G118" s="290"/>
      <c r="H118" s="290"/>
      <c r="I118" s="120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120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2" customHeight="1">
      <c r="A120" s="31"/>
      <c r="B120" s="32"/>
      <c r="C120" s="26" t="s">
        <v>20</v>
      </c>
      <c r="D120" s="33"/>
      <c r="E120" s="33"/>
      <c r="F120" s="24" t="str">
        <f>F16</f>
        <v xml:space="preserve"> </v>
      </c>
      <c r="G120" s="33"/>
      <c r="H120" s="33"/>
      <c r="I120" s="121" t="s">
        <v>22</v>
      </c>
      <c r="J120" s="63">
        <f>IF(J16="","",J16)</f>
        <v>43949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120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5.2" customHeight="1">
      <c r="A122" s="31"/>
      <c r="B122" s="32"/>
      <c r="C122" s="26" t="s">
        <v>23</v>
      </c>
      <c r="D122" s="33"/>
      <c r="E122" s="33"/>
      <c r="F122" s="24" t="str">
        <f>E19</f>
        <v>ZOD Starosedlský Hrádek</v>
      </c>
      <c r="G122" s="33"/>
      <c r="H122" s="33"/>
      <c r="I122" s="121" t="s">
        <v>31</v>
      </c>
      <c r="J122" s="29" t="str">
        <f>E25</f>
        <v xml:space="preserve"> 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6" t="s">
        <v>29</v>
      </c>
      <c r="D123" s="33"/>
      <c r="E123" s="33"/>
      <c r="F123" s="24" t="str">
        <f>IF(E22="","",E22)</f>
        <v>Vyplň údaj</v>
      </c>
      <c r="G123" s="33"/>
      <c r="H123" s="33"/>
      <c r="I123" s="121" t="s">
        <v>32</v>
      </c>
      <c r="J123" s="29" t="str">
        <f>E28</f>
        <v xml:space="preserve"> 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0.35" customHeight="1">
      <c r="A124" s="31"/>
      <c r="B124" s="32"/>
      <c r="C124" s="33"/>
      <c r="D124" s="33"/>
      <c r="E124" s="33"/>
      <c r="F124" s="33"/>
      <c r="G124" s="33"/>
      <c r="H124" s="33"/>
      <c r="I124" s="120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11" customFormat="1" ht="29.25" customHeight="1">
      <c r="A125" s="177"/>
      <c r="B125" s="178"/>
      <c r="C125" s="179" t="s">
        <v>183</v>
      </c>
      <c r="D125" s="180" t="s">
        <v>60</v>
      </c>
      <c r="E125" s="180" t="s">
        <v>56</v>
      </c>
      <c r="F125" s="180" t="s">
        <v>57</v>
      </c>
      <c r="G125" s="180" t="s">
        <v>184</v>
      </c>
      <c r="H125" s="180" t="s">
        <v>185</v>
      </c>
      <c r="I125" s="181" t="s">
        <v>186</v>
      </c>
      <c r="J125" s="182" t="s">
        <v>165</v>
      </c>
      <c r="K125" s="183" t="s">
        <v>187</v>
      </c>
      <c r="L125" s="184"/>
      <c r="M125" s="72" t="s">
        <v>1</v>
      </c>
      <c r="N125" s="73" t="s">
        <v>39</v>
      </c>
      <c r="O125" s="73" t="s">
        <v>188</v>
      </c>
      <c r="P125" s="73" t="s">
        <v>189</v>
      </c>
      <c r="Q125" s="73" t="s">
        <v>190</v>
      </c>
      <c r="R125" s="73" t="s">
        <v>191</v>
      </c>
      <c r="S125" s="73" t="s">
        <v>192</v>
      </c>
      <c r="T125" s="74" t="s">
        <v>193</v>
      </c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</row>
    <row r="126" spans="1:63" s="2" customFormat="1" ht="22.9" customHeight="1">
      <c r="A126" s="31"/>
      <c r="B126" s="32"/>
      <c r="C126" s="79" t="s">
        <v>194</v>
      </c>
      <c r="D126" s="33"/>
      <c r="E126" s="33"/>
      <c r="F126" s="33"/>
      <c r="G126" s="33"/>
      <c r="H126" s="33"/>
      <c r="I126" s="120"/>
      <c r="J126" s="185">
        <f>BK126</f>
        <v>0</v>
      </c>
      <c r="K126" s="33"/>
      <c r="L126" s="36"/>
      <c r="M126" s="75"/>
      <c r="N126" s="186"/>
      <c r="O126" s="76"/>
      <c r="P126" s="187">
        <f>P127</f>
        <v>0</v>
      </c>
      <c r="Q126" s="76"/>
      <c r="R126" s="187">
        <f>R127</f>
        <v>1.0946800000000001</v>
      </c>
      <c r="S126" s="76"/>
      <c r="T126" s="188">
        <f>T127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74</v>
      </c>
      <c r="AU126" s="14" t="s">
        <v>167</v>
      </c>
      <c r="BK126" s="189">
        <f>BK127</f>
        <v>0</v>
      </c>
    </row>
    <row r="127" spans="1:63" s="12" customFormat="1" ht="25.9" customHeight="1">
      <c r="B127" s="190"/>
      <c r="C127" s="191"/>
      <c r="D127" s="192" t="s">
        <v>74</v>
      </c>
      <c r="E127" s="193" t="s">
        <v>457</v>
      </c>
      <c r="F127" s="193" t="s">
        <v>552</v>
      </c>
      <c r="G127" s="191"/>
      <c r="H127" s="191"/>
      <c r="I127" s="194"/>
      <c r="J127" s="195">
        <f>BK127</f>
        <v>0</v>
      </c>
      <c r="K127" s="191"/>
      <c r="L127" s="196"/>
      <c r="M127" s="197"/>
      <c r="N127" s="198"/>
      <c r="O127" s="198"/>
      <c r="P127" s="199">
        <f>P128</f>
        <v>0</v>
      </c>
      <c r="Q127" s="198"/>
      <c r="R127" s="199">
        <f>R128</f>
        <v>1.0946800000000001</v>
      </c>
      <c r="S127" s="198"/>
      <c r="T127" s="200">
        <f>T128</f>
        <v>0</v>
      </c>
      <c r="AR127" s="201" t="s">
        <v>84</v>
      </c>
      <c r="AT127" s="202" t="s">
        <v>74</v>
      </c>
      <c r="AU127" s="202" t="s">
        <v>75</v>
      </c>
      <c r="AY127" s="201" t="s">
        <v>197</v>
      </c>
      <c r="BK127" s="203">
        <f>BK128</f>
        <v>0</v>
      </c>
    </row>
    <row r="128" spans="1:63" s="12" customFormat="1" ht="22.9" customHeight="1">
      <c r="B128" s="190"/>
      <c r="C128" s="191"/>
      <c r="D128" s="192" t="s">
        <v>74</v>
      </c>
      <c r="E128" s="204" t="s">
        <v>553</v>
      </c>
      <c r="F128" s="204" t="s">
        <v>554</v>
      </c>
      <c r="G128" s="191"/>
      <c r="H128" s="191"/>
      <c r="I128" s="194"/>
      <c r="J128" s="205">
        <f>BK128</f>
        <v>0</v>
      </c>
      <c r="K128" s="191"/>
      <c r="L128" s="196"/>
      <c r="M128" s="197"/>
      <c r="N128" s="198"/>
      <c r="O128" s="198"/>
      <c r="P128" s="199">
        <f>SUM(P129:P143)</f>
        <v>0</v>
      </c>
      <c r="Q128" s="198"/>
      <c r="R128" s="199">
        <f>SUM(R129:R143)</f>
        <v>1.0946800000000001</v>
      </c>
      <c r="S128" s="198"/>
      <c r="T128" s="200">
        <f>SUM(T129:T143)</f>
        <v>0</v>
      </c>
      <c r="AR128" s="201" t="s">
        <v>84</v>
      </c>
      <c r="AT128" s="202" t="s">
        <v>74</v>
      </c>
      <c r="AU128" s="202" t="s">
        <v>82</v>
      </c>
      <c r="AY128" s="201" t="s">
        <v>197</v>
      </c>
      <c r="BK128" s="203">
        <f>SUM(BK129:BK143)</f>
        <v>0</v>
      </c>
    </row>
    <row r="129" spans="1:65" s="2" customFormat="1" ht="21.75" customHeight="1">
      <c r="A129" s="31"/>
      <c r="B129" s="32"/>
      <c r="C129" s="206" t="s">
        <v>82</v>
      </c>
      <c r="D129" s="206" t="s">
        <v>199</v>
      </c>
      <c r="E129" s="207" t="s">
        <v>774</v>
      </c>
      <c r="F129" s="208" t="s">
        <v>775</v>
      </c>
      <c r="G129" s="209" t="s">
        <v>340</v>
      </c>
      <c r="H129" s="210">
        <v>870</v>
      </c>
      <c r="I129" s="211"/>
      <c r="J129" s="212">
        <f t="shared" ref="J129:J143" si="0">ROUND(I129*H129,1)</f>
        <v>0</v>
      </c>
      <c r="K129" s="213"/>
      <c r="L129" s="36"/>
      <c r="M129" s="214" t="s">
        <v>1</v>
      </c>
      <c r="N129" s="215" t="s">
        <v>40</v>
      </c>
      <c r="O129" s="68"/>
      <c r="P129" s="216">
        <f t="shared" ref="P129:P143" si="1">O129*H129</f>
        <v>0</v>
      </c>
      <c r="Q129" s="216">
        <v>0</v>
      </c>
      <c r="R129" s="216">
        <f t="shared" ref="R129:R143" si="2">Q129*H129</f>
        <v>0</v>
      </c>
      <c r="S129" s="216">
        <v>0</v>
      </c>
      <c r="T129" s="217">
        <f t="shared" ref="T129:T143" si="3"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8" t="s">
        <v>259</v>
      </c>
      <c r="AT129" s="218" t="s">
        <v>199</v>
      </c>
      <c r="AU129" s="218" t="s">
        <v>84</v>
      </c>
      <c r="AY129" s="14" t="s">
        <v>197</v>
      </c>
      <c r="BE129" s="219">
        <f t="shared" ref="BE129:BE143" si="4">IF(N129="základní",J129,0)</f>
        <v>0</v>
      </c>
      <c r="BF129" s="219">
        <f t="shared" ref="BF129:BF143" si="5">IF(N129="snížená",J129,0)</f>
        <v>0</v>
      </c>
      <c r="BG129" s="219">
        <f t="shared" ref="BG129:BG143" si="6">IF(N129="zákl. přenesená",J129,0)</f>
        <v>0</v>
      </c>
      <c r="BH129" s="219">
        <f t="shared" ref="BH129:BH143" si="7">IF(N129="sníž. přenesená",J129,0)</f>
        <v>0</v>
      </c>
      <c r="BI129" s="219">
        <f t="shared" ref="BI129:BI143" si="8">IF(N129="nulová",J129,0)</f>
        <v>0</v>
      </c>
      <c r="BJ129" s="14" t="s">
        <v>82</v>
      </c>
      <c r="BK129" s="219">
        <f t="shared" ref="BK129:BK143" si="9">ROUND(I129*H129,1)</f>
        <v>0</v>
      </c>
      <c r="BL129" s="14" t="s">
        <v>259</v>
      </c>
      <c r="BM129" s="218" t="s">
        <v>776</v>
      </c>
    </row>
    <row r="130" spans="1:65" s="2" customFormat="1" ht="16.5" customHeight="1">
      <c r="A130" s="31"/>
      <c r="B130" s="32"/>
      <c r="C130" s="220" t="s">
        <v>84</v>
      </c>
      <c r="D130" s="220" t="s">
        <v>313</v>
      </c>
      <c r="E130" s="221" t="s">
        <v>777</v>
      </c>
      <c r="F130" s="222" t="s">
        <v>778</v>
      </c>
      <c r="G130" s="223" t="s">
        <v>464</v>
      </c>
      <c r="H130" s="224">
        <v>870</v>
      </c>
      <c r="I130" s="225"/>
      <c r="J130" s="226">
        <f t="shared" si="0"/>
        <v>0</v>
      </c>
      <c r="K130" s="227"/>
      <c r="L130" s="228"/>
      <c r="M130" s="229" t="s">
        <v>1</v>
      </c>
      <c r="N130" s="230" t="s">
        <v>40</v>
      </c>
      <c r="O130" s="68"/>
      <c r="P130" s="216">
        <f t="shared" si="1"/>
        <v>0</v>
      </c>
      <c r="Q130" s="216">
        <v>1E-3</v>
      </c>
      <c r="R130" s="216">
        <f t="shared" si="2"/>
        <v>0.87</v>
      </c>
      <c r="S130" s="216">
        <v>0</v>
      </c>
      <c r="T130" s="217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325</v>
      </c>
      <c r="AT130" s="218" t="s">
        <v>313</v>
      </c>
      <c r="AU130" s="218" t="s">
        <v>84</v>
      </c>
      <c r="AY130" s="14" t="s">
        <v>197</v>
      </c>
      <c r="BE130" s="219">
        <f t="shared" si="4"/>
        <v>0</v>
      </c>
      <c r="BF130" s="219">
        <f t="shared" si="5"/>
        <v>0</v>
      </c>
      <c r="BG130" s="219">
        <f t="shared" si="6"/>
        <v>0</v>
      </c>
      <c r="BH130" s="219">
        <f t="shared" si="7"/>
        <v>0</v>
      </c>
      <c r="BI130" s="219">
        <f t="shared" si="8"/>
        <v>0</v>
      </c>
      <c r="BJ130" s="14" t="s">
        <v>82</v>
      </c>
      <c r="BK130" s="219">
        <f t="shared" si="9"/>
        <v>0</v>
      </c>
      <c r="BL130" s="14" t="s">
        <v>259</v>
      </c>
      <c r="BM130" s="218" t="s">
        <v>779</v>
      </c>
    </row>
    <row r="131" spans="1:65" s="2" customFormat="1" ht="21.75" customHeight="1">
      <c r="A131" s="31"/>
      <c r="B131" s="32"/>
      <c r="C131" s="206" t="s">
        <v>92</v>
      </c>
      <c r="D131" s="206" t="s">
        <v>199</v>
      </c>
      <c r="E131" s="207" t="s">
        <v>780</v>
      </c>
      <c r="F131" s="208" t="s">
        <v>781</v>
      </c>
      <c r="G131" s="209" t="s">
        <v>340</v>
      </c>
      <c r="H131" s="210">
        <v>204</v>
      </c>
      <c r="I131" s="211"/>
      <c r="J131" s="212">
        <f t="shared" si="0"/>
        <v>0</v>
      </c>
      <c r="K131" s="213"/>
      <c r="L131" s="36"/>
      <c r="M131" s="214" t="s">
        <v>1</v>
      </c>
      <c r="N131" s="215" t="s">
        <v>40</v>
      </c>
      <c r="O131" s="68"/>
      <c r="P131" s="216">
        <f t="shared" si="1"/>
        <v>0</v>
      </c>
      <c r="Q131" s="216">
        <v>0</v>
      </c>
      <c r="R131" s="216">
        <f t="shared" si="2"/>
        <v>0</v>
      </c>
      <c r="S131" s="216">
        <v>0</v>
      </c>
      <c r="T131" s="217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259</v>
      </c>
      <c r="AT131" s="218" t="s">
        <v>199</v>
      </c>
      <c r="AU131" s="218" t="s">
        <v>84</v>
      </c>
      <c r="AY131" s="14" t="s">
        <v>197</v>
      </c>
      <c r="BE131" s="219">
        <f t="shared" si="4"/>
        <v>0</v>
      </c>
      <c r="BF131" s="219">
        <f t="shared" si="5"/>
        <v>0</v>
      </c>
      <c r="BG131" s="219">
        <f t="shared" si="6"/>
        <v>0</v>
      </c>
      <c r="BH131" s="219">
        <f t="shared" si="7"/>
        <v>0</v>
      </c>
      <c r="BI131" s="219">
        <f t="shared" si="8"/>
        <v>0</v>
      </c>
      <c r="BJ131" s="14" t="s">
        <v>82</v>
      </c>
      <c r="BK131" s="219">
        <f t="shared" si="9"/>
        <v>0</v>
      </c>
      <c r="BL131" s="14" t="s">
        <v>259</v>
      </c>
      <c r="BM131" s="218" t="s">
        <v>782</v>
      </c>
    </row>
    <row r="132" spans="1:65" s="2" customFormat="1" ht="16.5" customHeight="1">
      <c r="A132" s="31"/>
      <c r="B132" s="32"/>
      <c r="C132" s="220" t="s">
        <v>101</v>
      </c>
      <c r="D132" s="220" t="s">
        <v>313</v>
      </c>
      <c r="E132" s="221" t="s">
        <v>783</v>
      </c>
      <c r="F132" s="222" t="s">
        <v>784</v>
      </c>
      <c r="G132" s="223" t="s">
        <v>464</v>
      </c>
      <c r="H132" s="224">
        <v>126.48</v>
      </c>
      <c r="I132" s="225"/>
      <c r="J132" s="226">
        <f t="shared" si="0"/>
        <v>0</v>
      </c>
      <c r="K132" s="227"/>
      <c r="L132" s="228"/>
      <c r="M132" s="229" t="s">
        <v>1</v>
      </c>
      <c r="N132" s="230" t="s">
        <v>40</v>
      </c>
      <c r="O132" s="68"/>
      <c r="P132" s="216">
        <f t="shared" si="1"/>
        <v>0</v>
      </c>
      <c r="Q132" s="216">
        <v>1E-3</v>
      </c>
      <c r="R132" s="216">
        <f t="shared" si="2"/>
        <v>0.12648000000000001</v>
      </c>
      <c r="S132" s="216">
        <v>0</v>
      </c>
      <c r="T132" s="217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325</v>
      </c>
      <c r="AT132" s="218" t="s">
        <v>313</v>
      </c>
      <c r="AU132" s="218" t="s">
        <v>84</v>
      </c>
      <c r="AY132" s="14" t="s">
        <v>197</v>
      </c>
      <c r="BE132" s="219">
        <f t="shared" si="4"/>
        <v>0</v>
      </c>
      <c r="BF132" s="219">
        <f t="shared" si="5"/>
        <v>0</v>
      </c>
      <c r="BG132" s="219">
        <f t="shared" si="6"/>
        <v>0</v>
      </c>
      <c r="BH132" s="219">
        <f t="shared" si="7"/>
        <v>0</v>
      </c>
      <c r="BI132" s="219">
        <f t="shared" si="8"/>
        <v>0</v>
      </c>
      <c r="BJ132" s="14" t="s">
        <v>82</v>
      </c>
      <c r="BK132" s="219">
        <f t="shared" si="9"/>
        <v>0</v>
      </c>
      <c r="BL132" s="14" t="s">
        <v>259</v>
      </c>
      <c r="BM132" s="218" t="s">
        <v>785</v>
      </c>
    </row>
    <row r="133" spans="1:65" s="2" customFormat="1" ht="16.5" customHeight="1">
      <c r="A133" s="31"/>
      <c r="B133" s="32"/>
      <c r="C133" s="206" t="s">
        <v>214</v>
      </c>
      <c r="D133" s="206" t="s">
        <v>199</v>
      </c>
      <c r="E133" s="207" t="s">
        <v>786</v>
      </c>
      <c r="F133" s="208" t="s">
        <v>787</v>
      </c>
      <c r="G133" s="209" t="s">
        <v>359</v>
      </c>
      <c r="H133" s="210">
        <v>320</v>
      </c>
      <c r="I133" s="211"/>
      <c r="J133" s="212">
        <f t="shared" si="0"/>
        <v>0</v>
      </c>
      <c r="K133" s="213"/>
      <c r="L133" s="36"/>
      <c r="M133" s="214" t="s">
        <v>1</v>
      </c>
      <c r="N133" s="215" t="s">
        <v>40</v>
      </c>
      <c r="O133" s="68"/>
      <c r="P133" s="216">
        <f t="shared" si="1"/>
        <v>0</v>
      </c>
      <c r="Q133" s="216">
        <v>0</v>
      </c>
      <c r="R133" s="216">
        <f t="shared" si="2"/>
        <v>0</v>
      </c>
      <c r="S133" s="216">
        <v>0</v>
      </c>
      <c r="T133" s="21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259</v>
      </c>
      <c r="AT133" s="218" t="s">
        <v>199</v>
      </c>
      <c r="AU133" s="218" t="s">
        <v>84</v>
      </c>
      <c r="AY133" s="14" t="s">
        <v>197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4" t="s">
        <v>82</v>
      </c>
      <c r="BK133" s="219">
        <f t="shared" si="9"/>
        <v>0</v>
      </c>
      <c r="BL133" s="14" t="s">
        <v>259</v>
      </c>
      <c r="BM133" s="218" t="s">
        <v>788</v>
      </c>
    </row>
    <row r="134" spans="1:65" s="2" customFormat="1" ht="21.75" customHeight="1">
      <c r="A134" s="31"/>
      <c r="B134" s="32"/>
      <c r="C134" s="220" t="s">
        <v>218</v>
      </c>
      <c r="D134" s="220" t="s">
        <v>313</v>
      </c>
      <c r="E134" s="221" t="s">
        <v>789</v>
      </c>
      <c r="F134" s="222" t="s">
        <v>790</v>
      </c>
      <c r="G134" s="223" t="s">
        <v>359</v>
      </c>
      <c r="H134" s="224">
        <v>98</v>
      </c>
      <c r="I134" s="225"/>
      <c r="J134" s="226">
        <f t="shared" si="0"/>
        <v>0</v>
      </c>
      <c r="K134" s="227"/>
      <c r="L134" s="228"/>
      <c r="M134" s="229" t="s">
        <v>1</v>
      </c>
      <c r="N134" s="230" t="s">
        <v>40</v>
      </c>
      <c r="O134" s="68"/>
      <c r="P134" s="216">
        <f t="shared" si="1"/>
        <v>0</v>
      </c>
      <c r="Q134" s="216">
        <v>6.9999999999999999E-4</v>
      </c>
      <c r="R134" s="216">
        <f t="shared" si="2"/>
        <v>6.8599999999999994E-2</v>
      </c>
      <c r="S134" s="216">
        <v>0</v>
      </c>
      <c r="T134" s="21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325</v>
      </c>
      <c r="AT134" s="218" t="s">
        <v>313</v>
      </c>
      <c r="AU134" s="218" t="s">
        <v>84</v>
      </c>
      <c r="AY134" s="14" t="s">
        <v>197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4" t="s">
        <v>82</v>
      </c>
      <c r="BK134" s="219">
        <f t="shared" si="9"/>
        <v>0</v>
      </c>
      <c r="BL134" s="14" t="s">
        <v>259</v>
      </c>
      <c r="BM134" s="218" t="s">
        <v>791</v>
      </c>
    </row>
    <row r="135" spans="1:65" s="2" customFormat="1" ht="16.5" customHeight="1">
      <c r="A135" s="31"/>
      <c r="B135" s="32"/>
      <c r="C135" s="220" t="s">
        <v>222</v>
      </c>
      <c r="D135" s="220" t="s">
        <v>313</v>
      </c>
      <c r="E135" s="221" t="s">
        <v>792</v>
      </c>
      <c r="F135" s="222" t="s">
        <v>793</v>
      </c>
      <c r="G135" s="223" t="s">
        <v>359</v>
      </c>
      <c r="H135" s="224">
        <v>68</v>
      </c>
      <c r="I135" s="225"/>
      <c r="J135" s="226">
        <f t="shared" si="0"/>
        <v>0</v>
      </c>
      <c r="K135" s="227"/>
      <c r="L135" s="228"/>
      <c r="M135" s="229" t="s">
        <v>1</v>
      </c>
      <c r="N135" s="230" t="s">
        <v>40</v>
      </c>
      <c r="O135" s="68"/>
      <c r="P135" s="216">
        <f t="shared" si="1"/>
        <v>0</v>
      </c>
      <c r="Q135" s="216">
        <v>1.6000000000000001E-4</v>
      </c>
      <c r="R135" s="216">
        <f t="shared" si="2"/>
        <v>1.0880000000000001E-2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325</v>
      </c>
      <c r="AT135" s="218" t="s">
        <v>313</v>
      </c>
      <c r="AU135" s="218" t="s">
        <v>84</v>
      </c>
      <c r="AY135" s="14" t="s">
        <v>197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82</v>
      </c>
      <c r="BK135" s="219">
        <f t="shared" si="9"/>
        <v>0</v>
      </c>
      <c r="BL135" s="14" t="s">
        <v>259</v>
      </c>
      <c r="BM135" s="218" t="s">
        <v>794</v>
      </c>
    </row>
    <row r="136" spans="1:65" s="2" customFormat="1" ht="16.5" customHeight="1">
      <c r="A136" s="31"/>
      <c r="B136" s="32"/>
      <c r="C136" s="220" t="s">
        <v>226</v>
      </c>
      <c r="D136" s="220" t="s">
        <v>313</v>
      </c>
      <c r="E136" s="221" t="s">
        <v>795</v>
      </c>
      <c r="F136" s="222" t="s">
        <v>796</v>
      </c>
      <c r="G136" s="223" t="s">
        <v>359</v>
      </c>
      <c r="H136" s="224">
        <v>26</v>
      </c>
      <c r="I136" s="225"/>
      <c r="J136" s="226">
        <f t="shared" si="0"/>
        <v>0</v>
      </c>
      <c r="K136" s="227"/>
      <c r="L136" s="228"/>
      <c r="M136" s="229" t="s">
        <v>1</v>
      </c>
      <c r="N136" s="230" t="s">
        <v>40</v>
      </c>
      <c r="O136" s="68"/>
      <c r="P136" s="216">
        <f t="shared" si="1"/>
        <v>0</v>
      </c>
      <c r="Q136" s="216">
        <v>8.0000000000000007E-5</v>
      </c>
      <c r="R136" s="216">
        <f t="shared" si="2"/>
        <v>2.0800000000000003E-3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325</v>
      </c>
      <c r="AT136" s="218" t="s">
        <v>313</v>
      </c>
      <c r="AU136" s="218" t="s">
        <v>84</v>
      </c>
      <c r="AY136" s="14" t="s">
        <v>197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82</v>
      </c>
      <c r="BK136" s="219">
        <f t="shared" si="9"/>
        <v>0</v>
      </c>
      <c r="BL136" s="14" t="s">
        <v>259</v>
      </c>
      <c r="BM136" s="218" t="s">
        <v>797</v>
      </c>
    </row>
    <row r="137" spans="1:65" s="2" customFormat="1" ht="16.5" customHeight="1">
      <c r="A137" s="31"/>
      <c r="B137" s="32"/>
      <c r="C137" s="206" t="s">
        <v>230</v>
      </c>
      <c r="D137" s="206" t="s">
        <v>199</v>
      </c>
      <c r="E137" s="207" t="s">
        <v>798</v>
      </c>
      <c r="F137" s="208" t="s">
        <v>799</v>
      </c>
      <c r="G137" s="209" t="s">
        <v>359</v>
      </c>
      <c r="H137" s="210">
        <v>64</v>
      </c>
      <c r="I137" s="211"/>
      <c r="J137" s="212">
        <f t="shared" si="0"/>
        <v>0</v>
      </c>
      <c r="K137" s="213"/>
      <c r="L137" s="36"/>
      <c r="M137" s="214" t="s">
        <v>1</v>
      </c>
      <c r="N137" s="215" t="s">
        <v>40</v>
      </c>
      <c r="O137" s="68"/>
      <c r="P137" s="216">
        <f t="shared" si="1"/>
        <v>0</v>
      </c>
      <c r="Q137" s="216">
        <v>0</v>
      </c>
      <c r="R137" s="216">
        <f t="shared" si="2"/>
        <v>0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259</v>
      </c>
      <c r="AT137" s="218" t="s">
        <v>199</v>
      </c>
      <c r="AU137" s="218" t="s">
        <v>84</v>
      </c>
      <c r="AY137" s="14" t="s">
        <v>197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82</v>
      </c>
      <c r="BK137" s="219">
        <f t="shared" si="9"/>
        <v>0</v>
      </c>
      <c r="BL137" s="14" t="s">
        <v>259</v>
      </c>
      <c r="BM137" s="218" t="s">
        <v>800</v>
      </c>
    </row>
    <row r="138" spans="1:65" s="2" customFormat="1" ht="21.75" customHeight="1">
      <c r="A138" s="31"/>
      <c r="B138" s="32"/>
      <c r="C138" s="220" t="s">
        <v>234</v>
      </c>
      <c r="D138" s="220" t="s">
        <v>313</v>
      </c>
      <c r="E138" s="221" t="s">
        <v>801</v>
      </c>
      <c r="F138" s="222" t="s">
        <v>802</v>
      </c>
      <c r="G138" s="223" t="s">
        <v>359</v>
      </c>
      <c r="H138" s="224">
        <v>64</v>
      </c>
      <c r="I138" s="225"/>
      <c r="J138" s="226">
        <f t="shared" si="0"/>
        <v>0</v>
      </c>
      <c r="K138" s="227"/>
      <c r="L138" s="228"/>
      <c r="M138" s="229" t="s">
        <v>1</v>
      </c>
      <c r="N138" s="230" t="s">
        <v>40</v>
      </c>
      <c r="O138" s="68"/>
      <c r="P138" s="216">
        <f t="shared" si="1"/>
        <v>0</v>
      </c>
      <c r="Q138" s="216">
        <v>2.5999999999999998E-4</v>
      </c>
      <c r="R138" s="216">
        <f t="shared" si="2"/>
        <v>1.6639999999999999E-2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325</v>
      </c>
      <c r="AT138" s="218" t="s">
        <v>313</v>
      </c>
      <c r="AU138" s="218" t="s">
        <v>84</v>
      </c>
      <c r="AY138" s="14" t="s">
        <v>197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82</v>
      </c>
      <c r="BK138" s="219">
        <f t="shared" si="9"/>
        <v>0</v>
      </c>
      <c r="BL138" s="14" t="s">
        <v>259</v>
      </c>
      <c r="BM138" s="218" t="s">
        <v>803</v>
      </c>
    </row>
    <row r="139" spans="1:65" s="2" customFormat="1" ht="16.5" customHeight="1">
      <c r="A139" s="31"/>
      <c r="B139" s="32"/>
      <c r="C139" s="206" t="s">
        <v>238</v>
      </c>
      <c r="D139" s="206" t="s">
        <v>199</v>
      </c>
      <c r="E139" s="207" t="s">
        <v>671</v>
      </c>
      <c r="F139" s="208" t="s">
        <v>804</v>
      </c>
      <c r="G139" s="209" t="s">
        <v>359</v>
      </c>
      <c r="H139" s="210">
        <v>1</v>
      </c>
      <c r="I139" s="211"/>
      <c r="J139" s="212">
        <f t="shared" si="0"/>
        <v>0</v>
      </c>
      <c r="K139" s="213"/>
      <c r="L139" s="36"/>
      <c r="M139" s="214" t="s">
        <v>1</v>
      </c>
      <c r="N139" s="215" t="s">
        <v>40</v>
      </c>
      <c r="O139" s="68"/>
      <c r="P139" s="216">
        <f t="shared" si="1"/>
        <v>0</v>
      </c>
      <c r="Q139" s="216">
        <v>0</v>
      </c>
      <c r="R139" s="216">
        <f t="shared" si="2"/>
        <v>0</v>
      </c>
      <c r="S139" s="216">
        <v>0</v>
      </c>
      <c r="T139" s="217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259</v>
      </c>
      <c r="AT139" s="218" t="s">
        <v>199</v>
      </c>
      <c r="AU139" s="218" t="s">
        <v>84</v>
      </c>
      <c r="AY139" s="14" t="s">
        <v>197</v>
      </c>
      <c r="BE139" s="219">
        <f t="shared" si="4"/>
        <v>0</v>
      </c>
      <c r="BF139" s="219">
        <f t="shared" si="5"/>
        <v>0</v>
      </c>
      <c r="BG139" s="219">
        <f t="shared" si="6"/>
        <v>0</v>
      </c>
      <c r="BH139" s="219">
        <f t="shared" si="7"/>
        <v>0</v>
      </c>
      <c r="BI139" s="219">
        <f t="shared" si="8"/>
        <v>0</v>
      </c>
      <c r="BJ139" s="14" t="s">
        <v>82</v>
      </c>
      <c r="BK139" s="219">
        <f t="shared" si="9"/>
        <v>0</v>
      </c>
      <c r="BL139" s="14" t="s">
        <v>259</v>
      </c>
      <c r="BM139" s="218" t="s">
        <v>805</v>
      </c>
    </row>
    <row r="140" spans="1:65" s="2" customFormat="1" ht="16.5" customHeight="1">
      <c r="A140" s="31"/>
      <c r="B140" s="32"/>
      <c r="C140" s="206" t="s">
        <v>242</v>
      </c>
      <c r="D140" s="206" t="s">
        <v>199</v>
      </c>
      <c r="E140" s="207" t="s">
        <v>665</v>
      </c>
      <c r="F140" s="208" t="s">
        <v>806</v>
      </c>
      <c r="G140" s="209" t="s">
        <v>359</v>
      </c>
      <c r="H140" s="210">
        <v>1</v>
      </c>
      <c r="I140" s="211"/>
      <c r="J140" s="212">
        <f t="shared" si="0"/>
        <v>0</v>
      </c>
      <c r="K140" s="213"/>
      <c r="L140" s="36"/>
      <c r="M140" s="214" t="s">
        <v>1</v>
      </c>
      <c r="N140" s="215" t="s">
        <v>40</v>
      </c>
      <c r="O140" s="68"/>
      <c r="P140" s="216">
        <f t="shared" si="1"/>
        <v>0</v>
      </c>
      <c r="Q140" s="216">
        <v>0</v>
      </c>
      <c r="R140" s="216">
        <f t="shared" si="2"/>
        <v>0</v>
      </c>
      <c r="S140" s="216">
        <v>0</v>
      </c>
      <c r="T140" s="217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259</v>
      </c>
      <c r="AT140" s="218" t="s">
        <v>199</v>
      </c>
      <c r="AU140" s="218" t="s">
        <v>84</v>
      </c>
      <c r="AY140" s="14" t="s">
        <v>197</v>
      </c>
      <c r="BE140" s="219">
        <f t="shared" si="4"/>
        <v>0</v>
      </c>
      <c r="BF140" s="219">
        <f t="shared" si="5"/>
        <v>0</v>
      </c>
      <c r="BG140" s="219">
        <f t="shared" si="6"/>
        <v>0</v>
      </c>
      <c r="BH140" s="219">
        <f t="shared" si="7"/>
        <v>0</v>
      </c>
      <c r="BI140" s="219">
        <f t="shared" si="8"/>
        <v>0</v>
      </c>
      <c r="BJ140" s="14" t="s">
        <v>82</v>
      </c>
      <c r="BK140" s="219">
        <f t="shared" si="9"/>
        <v>0</v>
      </c>
      <c r="BL140" s="14" t="s">
        <v>259</v>
      </c>
      <c r="BM140" s="218" t="s">
        <v>807</v>
      </c>
    </row>
    <row r="141" spans="1:65" s="2" customFormat="1" ht="16.5" customHeight="1">
      <c r="A141" s="31"/>
      <c r="B141" s="32"/>
      <c r="C141" s="206" t="s">
        <v>246</v>
      </c>
      <c r="D141" s="206" t="s">
        <v>199</v>
      </c>
      <c r="E141" s="207" t="s">
        <v>674</v>
      </c>
      <c r="F141" s="208" t="s">
        <v>754</v>
      </c>
      <c r="G141" s="209" t="s">
        <v>359</v>
      </c>
      <c r="H141" s="210">
        <v>1</v>
      </c>
      <c r="I141" s="211"/>
      <c r="J141" s="212">
        <f t="shared" si="0"/>
        <v>0</v>
      </c>
      <c r="K141" s="213"/>
      <c r="L141" s="36"/>
      <c r="M141" s="214" t="s">
        <v>1</v>
      </c>
      <c r="N141" s="215" t="s">
        <v>40</v>
      </c>
      <c r="O141" s="68"/>
      <c r="P141" s="216">
        <f t="shared" si="1"/>
        <v>0</v>
      </c>
      <c r="Q141" s="216">
        <v>0</v>
      </c>
      <c r="R141" s="216">
        <f t="shared" si="2"/>
        <v>0</v>
      </c>
      <c r="S141" s="216">
        <v>0</v>
      </c>
      <c r="T141" s="217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259</v>
      </c>
      <c r="AT141" s="218" t="s">
        <v>199</v>
      </c>
      <c r="AU141" s="218" t="s">
        <v>84</v>
      </c>
      <c r="AY141" s="14" t="s">
        <v>197</v>
      </c>
      <c r="BE141" s="219">
        <f t="shared" si="4"/>
        <v>0</v>
      </c>
      <c r="BF141" s="219">
        <f t="shared" si="5"/>
        <v>0</v>
      </c>
      <c r="BG141" s="219">
        <f t="shared" si="6"/>
        <v>0</v>
      </c>
      <c r="BH141" s="219">
        <f t="shared" si="7"/>
        <v>0</v>
      </c>
      <c r="BI141" s="219">
        <f t="shared" si="8"/>
        <v>0</v>
      </c>
      <c r="BJ141" s="14" t="s">
        <v>82</v>
      </c>
      <c r="BK141" s="219">
        <f t="shared" si="9"/>
        <v>0</v>
      </c>
      <c r="BL141" s="14" t="s">
        <v>259</v>
      </c>
      <c r="BM141" s="218" t="s">
        <v>808</v>
      </c>
    </row>
    <row r="142" spans="1:65" s="2" customFormat="1" ht="16.5" customHeight="1">
      <c r="A142" s="31"/>
      <c r="B142" s="32"/>
      <c r="C142" s="220" t="s">
        <v>252</v>
      </c>
      <c r="D142" s="220" t="s">
        <v>313</v>
      </c>
      <c r="E142" s="221" t="s">
        <v>677</v>
      </c>
      <c r="F142" s="222" t="s">
        <v>768</v>
      </c>
      <c r="G142" s="223" t="s">
        <v>359</v>
      </c>
      <c r="H142" s="224">
        <v>1</v>
      </c>
      <c r="I142" s="225"/>
      <c r="J142" s="226">
        <f t="shared" si="0"/>
        <v>0</v>
      </c>
      <c r="K142" s="227"/>
      <c r="L142" s="228"/>
      <c r="M142" s="229" t="s">
        <v>1</v>
      </c>
      <c r="N142" s="230" t="s">
        <v>40</v>
      </c>
      <c r="O142" s="68"/>
      <c r="P142" s="216">
        <f t="shared" si="1"/>
        <v>0</v>
      </c>
      <c r="Q142" s="216">
        <v>0</v>
      </c>
      <c r="R142" s="216">
        <f t="shared" si="2"/>
        <v>0</v>
      </c>
      <c r="S142" s="216">
        <v>0</v>
      </c>
      <c r="T142" s="217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325</v>
      </c>
      <c r="AT142" s="218" t="s">
        <v>313</v>
      </c>
      <c r="AU142" s="218" t="s">
        <v>84</v>
      </c>
      <c r="AY142" s="14" t="s">
        <v>197</v>
      </c>
      <c r="BE142" s="219">
        <f t="shared" si="4"/>
        <v>0</v>
      </c>
      <c r="BF142" s="219">
        <f t="shared" si="5"/>
        <v>0</v>
      </c>
      <c r="BG142" s="219">
        <f t="shared" si="6"/>
        <v>0</v>
      </c>
      <c r="BH142" s="219">
        <f t="shared" si="7"/>
        <v>0</v>
      </c>
      <c r="BI142" s="219">
        <f t="shared" si="8"/>
        <v>0</v>
      </c>
      <c r="BJ142" s="14" t="s">
        <v>82</v>
      </c>
      <c r="BK142" s="219">
        <f t="shared" si="9"/>
        <v>0</v>
      </c>
      <c r="BL142" s="14" t="s">
        <v>259</v>
      </c>
      <c r="BM142" s="218" t="s">
        <v>809</v>
      </c>
    </row>
    <row r="143" spans="1:65" s="2" customFormat="1" ht="16.5" customHeight="1">
      <c r="A143" s="31"/>
      <c r="B143" s="32"/>
      <c r="C143" s="206" t="s">
        <v>8</v>
      </c>
      <c r="D143" s="206" t="s">
        <v>199</v>
      </c>
      <c r="E143" s="207" t="s">
        <v>810</v>
      </c>
      <c r="F143" s="208" t="s">
        <v>811</v>
      </c>
      <c r="G143" s="209" t="s">
        <v>359</v>
      </c>
      <c r="H143" s="210">
        <v>1</v>
      </c>
      <c r="I143" s="211"/>
      <c r="J143" s="212">
        <f t="shared" si="0"/>
        <v>0</v>
      </c>
      <c r="K143" s="213"/>
      <c r="L143" s="36"/>
      <c r="M143" s="231" t="s">
        <v>1</v>
      </c>
      <c r="N143" s="232" t="s">
        <v>40</v>
      </c>
      <c r="O143" s="233"/>
      <c r="P143" s="234">
        <f t="shared" si="1"/>
        <v>0</v>
      </c>
      <c r="Q143" s="234">
        <v>0</v>
      </c>
      <c r="R143" s="234">
        <f t="shared" si="2"/>
        <v>0</v>
      </c>
      <c r="S143" s="234">
        <v>0</v>
      </c>
      <c r="T143" s="23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259</v>
      </c>
      <c r="AT143" s="218" t="s">
        <v>199</v>
      </c>
      <c r="AU143" s="218" t="s">
        <v>84</v>
      </c>
      <c r="AY143" s="14" t="s">
        <v>197</v>
      </c>
      <c r="BE143" s="219">
        <f t="shared" si="4"/>
        <v>0</v>
      </c>
      <c r="BF143" s="219">
        <f t="shared" si="5"/>
        <v>0</v>
      </c>
      <c r="BG143" s="219">
        <f t="shared" si="6"/>
        <v>0</v>
      </c>
      <c r="BH143" s="219">
        <f t="shared" si="7"/>
        <v>0</v>
      </c>
      <c r="BI143" s="219">
        <f t="shared" si="8"/>
        <v>0</v>
      </c>
      <c r="BJ143" s="14" t="s">
        <v>82</v>
      </c>
      <c r="BK143" s="219">
        <f t="shared" si="9"/>
        <v>0</v>
      </c>
      <c r="BL143" s="14" t="s">
        <v>259</v>
      </c>
      <c r="BM143" s="218" t="s">
        <v>812</v>
      </c>
    </row>
    <row r="144" spans="1:65" s="2" customFormat="1" ht="6.95" customHeight="1">
      <c r="A144" s="31"/>
      <c r="B144" s="51"/>
      <c r="C144" s="52"/>
      <c r="D144" s="52"/>
      <c r="E144" s="52"/>
      <c r="F144" s="52"/>
      <c r="G144" s="52"/>
      <c r="H144" s="52"/>
      <c r="I144" s="155"/>
      <c r="J144" s="52"/>
      <c r="K144" s="52"/>
      <c r="L144" s="36"/>
      <c r="M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</row>
  </sheetData>
  <sheetProtection algorithmName="SHA-512" hashValue="0QjivDonktSUHTTehpaii5weYqExhabExzWLozrtnP9g6t7GuCywZpU2YOuq+uEwOyoPpyPrtzTMKDfoGe5OSg==" saltValue="QEcRj7dqxMGCKrOl/mf9orhYLsfg8S0+GyZ1aQZ1PwrClpK3gK9eqcF/7djVdjIy3StydKVVj8/onrvqw4p8fg==" spinCount="100000" sheet="1" objects="1" scenarios="1" formatColumns="0" formatRows="0" autoFilter="0"/>
  <autoFilter ref="C125:K143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108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1:46" s="1" customFormat="1" ht="24.95" customHeight="1">
      <c r="B4" s="17"/>
      <c r="D4" s="116" t="s">
        <v>156</v>
      </c>
      <c r="I4" s="112"/>
      <c r="L4" s="17"/>
      <c r="M4" s="117" t="s">
        <v>10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16</v>
      </c>
      <c r="I6" s="112"/>
      <c r="L6" s="17"/>
    </row>
    <row r="7" spans="1:46" s="1" customFormat="1" ht="16.5" customHeight="1">
      <c r="B7" s="17"/>
      <c r="E7" s="292" t="str">
        <f>'Rekapitulace stavby'!K6</f>
        <v>Novostavba produkční stáje s dojírnou - 1. etapa - stáj</v>
      </c>
      <c r="F7" s="293"/>
      <c r="G7" s="293"/>
      <c r="H7" s="293"/>
      <c r="I7" s="112"/>
      <c r="L7" s="17"/>
    </row>
    <row r="8" spans="1:46" ht="12.75">
      <c r="B8" s="17"/>
      <c r="D8" s="118" t="s">
        <v>157</v>
      </c>
      <c r="L8" s="17"/>
    </row>
    <row r="9" spans="1:46" s="1" customFormat="1" ht="16.5" customHeight="1">
      <c r="B9" s="17"/>
      <c r="E9" s="292" t="s">
        <v>158</v>
      </c>
      <c r="F9" s="253"/>
      <c r="G9" s="253"/>
      <c r="H9" s="253"/>
      <c r="I9" s="112"/>
      <c r="L9" s="17"/>
    </row>
    <row r="10" spans="1:46" s="1" customFormat="1" ht="12" customHeight="1">
      <c r="B10" s="17"/>
      <c r="D10" s="118" t="s">
        <v>159</v>
      </c>
      <c r="I10" s="112"/>
      <c r="L10" s="17"/>
    </row>
    <row r="11" spans="1:46" s="2" customFormat="1" ht="16.5" customHeight="1">
      <c r="A11" s="31"/>
      <c r="B11" s="36"/>
      <c r="C11" s="31"/>
      <c r="D11" s="31"/>
      <c r="E11" s="294" t="s">
        <v>160</v>
      </c>
      <c r="F11" s="295"/>
      <c r="G11" s="295"/>
      <c r="H11" s="295"/>
      <c r="I11" s="120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8" t="s">
        <v>547</v>
      </c>
      <c r="E12" s="31"/>
      <c r="F12" s="31"/>
      <c r="G12" s="31"/>
      <c r="H12" s="31"/>
      <c r="I12" s="120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6.5" customHeight="1">
      <c r="A13" s="31"/>
      <c r="B13" s="36"/>
      <c r="C13" s="31"/>
      <c r="D13" s="31"/>
      <c r="E13" s="296" t="s">
        <v>813</v>
      </c>
      <c r="F13" s="295"/>
      <c r="G13" s="295"/>
      <c r="H13" s="295"/>
      <c r="I13" s="120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>
      <c r="A14" s="31"/>
      <c r="B14" s="36"/>
      <c r="C14" s="31"/>
      <c r="D14" s="31"/>
      <c r="E14" s="31"/>
      <c r="F14" s="31"/>
      <c r="G14" s="31"/>
      <c r="H14" s="31"/>
      <c r="I14" s="120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18" t="s">
        <v>18</v>
      </c>
      <c r="E15" s="31"/>
      <c r="F15" s="106" t="s">
        <v>1</v>
      </c>
      <c r="G15" s="31"/>
      <c r="H15" s="31"/>
      <c r="I15" s="121" t="s">
        <v>19</v>
      </c>
      <c r="J15" s="106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20</v>
      </c>
      <c r="E16" s="31"/>
      <c r="F16" s="106" t="s">
        <v>21</v>
      </c>
      <c r="G16" s="31"/>
      <c r="H16" s="31"/>
      <c r="I16" s="121" t="s">
        <v>22</v>
      </c>
      <c r="J16" s="122">
        <f>'Rekapitulace stavby'!AN8</f>
        <v>43949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0.9" customHeight="1">
      <c r="A17" s="31"/>
      <c r="B17" s="36"/>
      <c r="C17" s="31"/>
      <c r="D17" s="31"/>
      <c r="E17" s="31"/>
      <c r="F17" s="31"/>
      <c r="G17" s="31"/>
      <c r="H17" s="31"/>
      <c r="I17" s="120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18" t="s">
        <v>23</v>
      </c>
      <c r="E18" s="31"/>
      <c r="F18" s="31"/>
      <c r="G18" s="31"/>
      <c r="H18" s="31"/>
      <c r="I18" s="121" t="s">
        <v>24</v>
      </c>
      <c r="J18" s="106" t="s">
        <v>25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6" t="s">
        <v>26</v>
      </c>
      <c r="F19" s="31"/>
      <c r="G19" s="31"/>
      <c r="H19" s="31"/>
      <c r="I19" s="121" t="s">
        <v>27</v>
      </c>
      <c r="J19" s="106" t="s">
        <v>28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20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18" t="s">
        <v>29</v>
      </c>
      <c r="E21" s="31"/>
      <c r="F21" s="31"/>
      <c r="G21" s="31"/>
      <c r="H21" s="31"/>
      <c r="I21" s="121" t="s">
        <v>24</v>
      </c>
      <c r="J21" s="27" t="str">
        <f>'Rekapitulace stavby'!AN13</f>
        <v>Vyplň údaj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297" t="str">
        <f>'Rekapitulace stavby'!E14</f>
        <v>Vyplň údaj</v>
      </c>
      <c r="F22" s="298"/>
      <c r="G22" s="298"/>
      <c r="H22" s="298"/>
      <c r="I22" s="121" t="s">
        <v>27</v>
      </c>
      <c r="J22" s="27" t="str">
        <f>'Rekapitulace stavby'!AN14</f>
        <v>Vyplň údaj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20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18" t="s">
        <v>31</v>
      </c>
      <c r="E24" s="31"/>
      <c r="F24" s="31"/>
      <c r="G24" s="31"/>
      <c r="H24" s="31"/>
      <c r="I24" s="121" t="s">
        <v>24</v>
      </c>
      <c r="J24" s="106" t="str">
        <f>IF('Rekapitulace stavby'!AN16="","",'Rekapitulace stavby'!AN16)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8" customHeight="1">
      <c r="A25" s="31"/>
      <c r="B25" s="36"/>
      <c r="C25" s="31"/>
      <c r="D25" s="31"/>
      <c r="E25" s="106" t="str">
        <f>IF('Rekapitulace stavby'!E17="","",'Rekapitulace stavby'!E17)</f>
        <v xml:space="preserve"> </v>
      </c>
      <c r="F25" s="31"/>
      <c r="G25" s="31"/>
      <c r="H25" s="31"/>
      <c r="I25" s="121" t="s">
        <v>27</v>
      </c>
      <c r="J25" s="106" t="str">
        <f>IF('Rekapitulace stavby'!AN17="","",'Rekapitulace stavby'!AN17)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20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12" customHeight="1">
      <c r="A27" s="31"/>
      <c r="B27" s="36"/>
      <c r="C27" s="31"/>
      <c r="D27" s="118" t="s">
        <v>32</v>
      </c>
      <c r="E27" s="31"/>
      <c r="F27" s="31"/>
      <c r="G27" s="31"/>
      <c r="H27" s="31"/>
      <c r="I27" s="121" t="s">
        <v>24</v>
      </c>
      <c r="J27" s="106" t="str">
        <f>IF('Rekapitulace stavby'!AN19="","",'Rekapitulace stavby'!AN19)</f>
        <v/>
      </c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8" customHeight="1">
      <c r="A28" s="31"/>
      <c r="B28" s="36"/>
      <c r="C28" s="31"/>
      <c r="D28" s="31"/>
      <c r="E28" s="106" t="str">
        <f>IF('Rekapitulace stavby'!E20="","",'Rekapitulace stavby'!E20)</f>
        <v xml:space="preserve"> </v>
      </c>
      <c r="F28" s="31"/>
      <c r="G28" s="31"/>
      <c r="H28" s="31"/>
      <c r="I28" s="121" t="s">
        <v>27</v>
      </c>
      <c r="J28" s="106" t="str">
        <f>IF('Rekapitulace stavby'!AN20="","",'Rekapitulace stavby'!AN20)</f>
        <v/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31"/>
      <c r="E29" s="31"/>
      <c r="F29" s="31"/>
      <c r="G29" s="31"/>
      <c r="H29" s="31"/>
      <c r="I29" s="120"/>
      <c r="J29" s="31"/>
      <c r="K29" s="3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" customHeight="1">
      <c r="A30" s="31"/>
      <c r="B30" s="36"/>
      <c r="C30" s="31"/>
      <c r="D30" s="118" t="s">
        <v>34</v>
      </c>
      <c r="E30" s="31"/>
      <c r="F30" s="31"/>
      <c r="G30" s="31"/>
      <c r="H30" s="31"/>
      <c r="I30" s="120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8" customFormat="1" ht="16.5" customHeight="1">
      <c r="A31" s="123"/>
      <c r="B31" s="124"/>
      <c r="C31" s="123"/>
      <c r="D31" s="123"/>
      <c r="E31" s="291" t="s">
        <v>1</v>
      </c>
      <c r="F31" s="291"/>
      <c r="G31" s="291"/>
      <c r="H31" s="291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1"/>
      <c r="B32" s="36"/>
      <c r="C32" s="31"/>
      <c r="D32" s="31"/>
      <c r="E32" s="31"/>
      <c r="F32" s="31"/>
      <c r="G32" s="31"/>
      <c r="H32" s="31"/>
      <c r="I32" s="120"/>
      <c r="J32" s="31"/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7"/>
      <c r="E33" s="127"/>
      <c r="F33" s="127"/>
      <c r="G33" s="127"/>
      <c r="H33" s="127"/>
      <c r="I33" s="128"/>
      <c r="J33" s="127"/>
      <c r="K33" s="127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9" t="s">
        <v>35</v>
      </c>
      <c r="E34" s="31"/>
      <c r="F34" s="31"/>
      <c r="G34" s="31"/>
      <c r="H34" s="31"/>
      <c r="I34" s="120"/>
      <c r="J34" s="130">
        <f>ROUND(J127, 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7"/>
      <c r="E35" s="127"/>
      <c r="F35" s="127"/>
      <c r="G35" s="127"/>
      <c r="H35" s="127"/>
      <c r="I35" s="128"/>
      <c r="J35" s="127"/>
      <c r="K35" s="127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31" t="s">
        <v>37</v>
      </c>
      <c r="G36" s="31"/>
      <c r="H36" s="31"/>
      <c r="I36" s="132" t="s">
        <v>36</v>
      </c>
      <c r="J36" s="131" t="s">
        <v>38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19" t="s">
        <v>39</v>
      </c>
      <c r="E37" s="118" t="s">
        <v>40</v>
      </c>
      <c r="F37" s="133">
        <f>ROUND((SUM(BE127:BE168)),  1)</f>
        <v>0</v>
      </c>
      <c r="G37" s="31"/>
      <c r="H37" s="31"/>
      <c r="I37" s="134">
        <v>0.21</v>
      </c>
      <c r="J37" s="133">
        <f>ROUND(((SUM(BE127:BE168))*I37),  1)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8" t="s">
        <v>41</v>
      </c>
      <c r="F38" s="133">
        <f>ROUND((SUM(BF127:BF168)),  1)</f>
        <v>0</v>
      </c>
      <c r="G38" s="31"/>
      <c r="H38" s="31"/>
      <c r="I38" s="134">
        <v>0.15</v>
      </c>
      <c r="J38" s="133">
        <f>ROUND(((SUM(BF127:BF168))*I38),  1)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ROUND((SUM(BG127:BG168)),  1)</f>
        <v>0</v>
      </c>
      <c r="G39" s="31"/>
      <c r="H39" s="31"/>
      <c r="I39" s="134">
        <v>0.21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6"/>
      <c r="C40" s="31"/>
      <c r="D40" s="31"/>
      <c r="E40" s="118" t="s">
        <v>43</v>
      </c>
      <c r="F40" s="133">
        <f>ROUND((SUM(BH127:BH168)),  1)</f>
        <v>0</v>
      </c>
      <c r="G40" s="31"/>
      <c r="H40" s="31"/>
      <c r="I40" s="134">
        <v>0.15</v>
      </c>
      <c r="J40" s="133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hidden="1" customHeight="1">
      <c r="A41" s="31"/>
      <c r="B41" s="36"/>
      <c r="C41" s="31"/>
      <c r="D41" s="31"/>
      <c r="E41" s="118" t="s">
        <v>44</v>
      </c>
      <c r="F41" s="133">
        <f>ROUND((SUM(BI127:BI168)),  1)</f>
        <v>0</v>
      </c>
      <c r="G41" s="31"/>
      <c r="H41" s="31"/>
      <c r="I41" s="134">
        <v>0</v>
      </c>
      <c r="J41" s="133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120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5"/>
      <c r="D43" s="136" t="s">
        <v>45</v>
      </c>
      <c r="E43" s="137"/>
      <c r="F43" s="137"/>
      <c r="G43" s="138" t="s">
        <v>46</v>
      </c>
      <c r="H43" s="139" t="s">
        <v>47</v>
      </c>
      <c r="I43" s="140"/>
      <c r="J43" s="141">
        <f>SUM(J34:J41)</f>
        <v>0</v>
      </c>
      <c r="K43" s="142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120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hidden="1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hidden="1" customHeight="1">
      <c r="A82" s="31"/>
      <c r="B82" s="32"/>
      <c r="C82" s="20" t="s">
        <v>163</v>
      </c>
      <c r="D82" s="33"/>
      <c r="E82" s="33"/>
      <c r="F82" s="33"/>
      <c r="G82" s="33"/>
      <c r="H82" s="33"/>
      <c r="I82" s="120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120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20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hidden="1" customHeight="1">
      <c r="A85" s="31"/>
      <c r="B85" s="32"/>
      <c r="C85" s="33"/>
      <c r="D85" s="33"/>
      <c r="E85" s="287" t="str">
        <f>E7</f>
        <v>Novostavba produkční stáje s dojírnou - 1. etapa - stáj</v>
      </c>
      <c r="F85" s="288"/>
      <c r="G85" s="288"/>
      <c r="H85" s="288"/>
      <c r="I85" s="120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hidden="1" customHeight="1">
      <c r="B86" s="18"/>
      <c r="C86" s="26" t="s">
        <v>157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1" customFormat="1" ht="16.5" hidden="1" customHeight="1">
      <c r="B87" s="18"/>
      <c r="C87" s="19"/>
      <c r="D87" s="19"/>
      <c r="E87" s="287" t="s">
        <v>158</v>
      </c>
      <c r="F87" s="258"/>
      <c r="G87" s="258"/>
      <c r="H87" s="258"/>
      <c r="I87" s="112"/>
      <c r="J87" s="19"/>
      <c r="K87" s="19"/>
      <c r="L87" s="17"/>
    </row>
    <row r="88" spans="1:31" s="1" customFormat="1" ht="12" hidden="1" customHeight="1">
      <c r="B88" s="18"/>
      <c r="C88" s="26" t="s">
        <v>159</v>
      </c>
      <c r="D88" s="19"/>
      <c r="E88" s="19"/>
      <c r="F88" s="19"/>
      <c r="G88" s="19"/>
      <c r="H88" s="19"/>
      <c r="I88" s="112"/>
      <c r="J88" s="19"/>
      <c r="K88" s="19"/>
      <c r="L88" s="17"/>
    </row>
    <row r="89" spans="1:31" s="2" customFormat="1" ht="16.5" hidden="1" customHeight="1">
      <c r="A89" s="31"/>
      <c r="B89" s="32"/>
      <c r="C89" s="33"/>
      <c r="D89" s="33"/>
      <c r="E89" s="289" t="s">
        <v>160</v>
      </c>
      <c r="F89" s="290"/>
      <c r="G89" s="290"/>
      <c r="H89" s="290"/>
      <c r="I89" s="120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hidden="1" customHeight="1">
      <c r="A90" s="31"/>
      <c r="B90" s="32"/>
      <c r="C90" s="26" t="s">
        <v>547</v>
      </c>
      <c r="D90" s="33"/>
      <c r="E90" s="33"/>
      <c r="F90" s="33"/>
      <c r="G90" s="33"/>
      <c r="H90" s="33"/>
      <c r="I90" s="120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6.5" hidden="1" customHeight="1">
      <c r="A91" s="31"/>
      <c r="B91" s="32"/>
      <c r="C91" s="33"/>
      <c r="D91" s="33"/>
      <c r="E91" s="284" t="str">
        <f>E13</f>
        <v>03 - Přípojky</v>
      </c>
      <c r="F91" s="290"/>
      <c r="G91" s="290"/>
      <c r="H91" s="290"/>
      <c r="I91" s="120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hidden="1" customHeight="1">
      <c r="A92" s="31"/>
      <c r="B92" s="32"/>
      <c r="C92" s="33"/>
      <c r="D92" s="33"/>
      <c r="E92" s="33"/>
      <c r="F92" s="33"/>
      <c r="G92" s="33"/>
      <c r="H92" s="33"/>
      <c r="I92" s="120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2" hidden="1" customHeight="1">
      <c r="A93" s="31"/>
      <c r="B93" s="32"/>
      <c r="C93" s="26" t="s">
        <v>20</v>
      </c>
      <c r="D93" s="33"/>
      <c r="E93" s="33"/>
      <c r="F93" s="24" t="str">
        <f>F16</f>
        <v xml:space="preserve"> </v>
      </c>
      <c r="G93" s="33"/>
      <c r="H93" s="33"/>
      <c r="I93" s="121" t="s">
        <v>22</v>
      </c>
      <c r="J93" s="63">
        <f>IF(J16="","",J16)</f>
        <v>43949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6.95" hidden="1" customHeight="1">
      <c r="A94" s="31"/>
      <c r="B94" s="32"/>
      <c r="C94" s="33"/>
      <c r="D94" s="33"/>
      <c r="E94" s="33"/>
      <c r="F94" s="33"/>
      <c r="G94" s="33"/>
      <c r="H94" s="33"/>
      <c r="I94" s="120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5.2" hidden="1" customHeight="1">
      <c r="A95" s="31"/>
      <c r="B95" s="32"/>
      <c r="C95" s="26" t="s">
        <v>23</v>
      </c>
      <c r="D95" s="33"/>
      <c r="E95" s="33"/>
      <c r="F95" s="24" t="str">
        <f>E19</f>
        <v>ZOD Starosedlský Hrádek</v>
      </c>
      <c r="G95" s="33"/>
      <c r="H95" s="33"/>
      <c r="I95" s="121" t="s">
        <v>31</v>
      </c>
      <c r="J95" s="29" t="str">
        <f>E25</f>
        <v xml:space="preserve"> </v>
      </c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5.2" hidden="1" customHeight="1">
      <c r="A96" s="31"/>
      <c r="B96" s="32"/>
      <c r="C96" s="26" t="s">
        <v>29</v>
      </c>
      <c r="D96" s="33"/>
      <c r="E96" s="33"/>
      <c r="F96" s="24" t="str">
        <f>IF(E22="","",E22)</f>
        <v>Vyplň údaj</v>
      </c>
      <c r="G96" s="33"/>
      <c r="H96" s="33"/>
      <c r="I96" s="121" t="s">
        <v>32</v>
      </c>
      <c r="J96" s="29" t="str">
        <f>E28</f>
        <v xml:space="preserve"> 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hidden="1" customHeight="1">
      <c r="A97" s="31"/>
      <c r="B97" s="32"/>
      <c r="C97" s="33"/>
      <c r="D97" s="33"/>
      <c r="E97" s="33"/>
      <c r="F97" s="33"/>
      <c r="G97" s="33"/>
      <c r="H97" s="33"/>
      <c r="I97" s="120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9.25" hidden="1" customHeight="1">
      <c r="A98" s="31"/>
      <c r="B98" s="32"/>
      <c r="C98" s="159" t="s">
        <v>164</v>
      </c>
      <c r="D98" s="160"/>
      <c r="E98" s="160"/>
      <c r="F98" s="160"/>
      <c r="G98" s="160"/>
      <c r="H98" s="160"/>
      <c r="I98" s="161"/>
      <c r="J98" s="162" t="s">
        <v>165</v>
      </c>
      <c r="K98" s="160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47" s="2" customFormat="1" ht="10.35" hidden="1" customHeight="1">
      <c r="A99" s="31"/>
      <c r="B99" s="32"/>
      <c r="C99" s="33"/>
      <c r="D99" s="33"/>
      <c r="E99" s="33"/>
      <c r="F99" s="33"/>
      <c r="G99" s="33"/>
      <c r="H99" s="33"/>
      <c r="I99" s="120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47" s="2" customFormat="1" ht="22.9" hidden="1" customHeight="1">
      <c r="A100" s="31"/>
      <c r="B100" s="32"/>
      <c r="C100" s="163" t="s">
        <v>166</v>
      </c>
      <c r="D100" s="33"/>
      <c r="E100" s="33"/>
      <c r="F100" s="33"/>
      <c r="G100" s="33"/>
      <c r="H100" s="33"/>
      <c r="I100" s="120"/>
      <c r="J100" s="81">
        <f>J127</f>
        <v>0</v>
      </c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U100" s="14" t="s">
        <v>167</v>
      </c>
    </row>
    <row r="101" spans="1:47" s="9" customFormat="1" ht="24.95" hidden="1" customHeight="1">
      <c r="B101" s="164"/>
      <c r="C101" s="165"/>
      <c r="D101" s="166" t="s">
        <v>549</v>
      </c>
      <c r="E101" s="167"/>
      <c r="F101" s="167"/>
      <c r="G101" s="167"/>
      <c r="H101" s="167"/>
      <c r="I101" s="168"/>
      <c r="J101" s="169">
        <f>J128</f>
        <v>0</v>
      </c>
      <c r="K101" s="165"/>
      <c r="L101" s="170"/>
    </row>
    <row r="102" spans="1:47" s="10" customFormat="1" ht="19.899999999999999" hidden="1" customHeight="1">
      <c r="B102" s="171"/>
      <c r="C102" s="100"/>
      <c r="D102" s="172" t="s">
        <v>550</v>
      </c>
      <c r="E102" s="173"/>
      <c r="F102" s="173"/>
      <c r="G102" s="173"/>
      <c r="H102" s="173"/>
      <c r="I102" s="174"/>
      <c r="J102" s="175">
        <f>J129</f>
        <v>0</v>
      </c>
      <c r="K102" s="100"/>
      <c r="L102" s="176"/>
    </row>
    <row r="103" spans="1:47" s="10" customFormat="1" ht="19.899999999999999" hidden="1" customHeight="1">
      <c r="B103" s="171"/>
      <c r="C103" s="100"/>
      <c r="D103" s="172" t="s">
        <v>814</v>
      </c>
      <c r="E103" s="173"/>
      <c r="F103" s="173"/>
      <c r="G103" s="173"/>
      <c r="H103" s="173"/>
      <c r="I103" s="174"/>
      <c r="J103" s="175">
        <f>J160</f>
        <v>0</v>
      </c>
      <c r="K103" s="100"/>
      <c r="L103" s="176"/>
    </row>
    <row r="104" spans="1:47" s="2" customFormat="1" ht="21.75" hidden="1" customHeight="1">
      <c r="A104" s="31"/>
      <c r="B104" s="32"/>
      <c r="C104" s="33"/>
      <c r="D104" s="33"/>
      <c r="E104" s="33"/>
      <c r="F104" s="33"/>
      <c r="G104" s="33"/>
      <c r="H104" s="33"/>
      <c r="I104" s="120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47" s="2" customFormat="1" ht="6.95" hidden="1" customHeight="1">
      <c r="A105" s="31"/>
      <c r="B105" s="51"/>
      <c r="C105" s="52"/>
      <c r="D105" s="52"/>
      <c r="E105" s="52"/>
      <c r="F105" s="52"/>
      <c r="G105" s="52"/>
      <c r="H105" s="52"/>
      <c r="I105" s="155"/>
      <c r="J105" s="52"/>
      <c r="K105" s="52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47" hidden="1"/>
    <row r="107" spans="1:47" hidden="1"/>
    <row r="108" spans="1:47" hidden="1"/>
    <row r="109" spans="1:47" s="2" customFormat="1" ht="6.95" customHeight="1">
      <c r="A109" s="31"/>
      <c r="B109" s="53"/>
      <c r="C109" s="54"/>
      <c r="D109" s="54"/>
      <c r="E109" s="54"/>
      <c r="F109" s="54"/>
      <c r="G109" s="54"/>
      <c r="H109" s="54"/>
      <c r="I109" s="158"/>
      <c r="J109" s="54"/>
      <c r="K109" s="54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24.95" customHeight="1">
      <c r="A110" s="31"/>
      <c r="B110" s="32"/>
      <c r="C110" s="20" t="s">
        <v>182</v>
      </c>
      <c r="D110" s="33"/>
      <c r="E110" s="33"/>
      <c r="F110" s="33"/>
      <c r="G110" s="33"/>
      <c r="H110" s="33"/>
      <c r="I110" s="120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120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12" customHeight="1">
      <c r="A112" s="31"/>
      <c r="B112" s="32"/>
      <c r="C112" s="26" t="s">
        <v>16</v>
      </c>
      <c r="D112" s="33"/>
      <c r="E112" s="33"/>
      <c r="F112" s="33"/>
      <c r="G112" s="33"/>
      <c r="H112" s="33"/>
      <c r="I112" s="120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16.5" customHeight="1">
      <c r="A113" s="31"/>
      <c r="B113" s="32"/>
      <c r="C113" s="33"/>
      <c r="D113" s="33"/>
      <c r="E113" s="287" t="str">
        <f>E7</f>
        <v>Novostavba produkční stáje s dojírnou - 1. etapa - stáj</v>
      </c>
      <c r="F113" s="288"/>
      <c r="G113" s="288"/>
      <c r="H113" s="288"/>
      <c r="I113" s="120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1" customFormat="1" ht="12" customHeight="1">
      <c r="B114" s="18"/>
      <c r="C114" s="26" t="s">
        <v>157</v>
      </c>
      <c r="D114" s="19"/>
      <c r="E114" s="19"/>
      <c r="F114" s="19"/>
      <c r="G114" s="19"/>
      <c r="H114" s="19"/>
      <c r="I114" s="112"/>
      <c r="J114" s="19"/>
      <c r="K114" s="19"/>
      <c r="L114" s="17"/>
    </row>
    <row r="115" spans="1:63" s="1" customFormat="1" ht="16.5" customHeight="1">
      <c r="B115" s="18"/>
      <c r="C115" s="19"/>
      <c r="D115" s="19"/>
      <c r="E115" s="287" t="s">
        <v>158</v>
      </c>
      <c r="F115" s="258"/>
      <c r="G115" s="258"/>
      <c r="H115" s="258"/>
      <c r="I115" s="112"/>
      <c r="J115" s="19"/>
      <c r="K115" s="19"/>
      <c r="L115" s="17"/>
    </row>
    <row r="116" spans="1:63" s="1" customFormat="1" ht="12" customHeight="1">
      <c r="B116" s="18"/>
      <c r="C116" s="26" t="s">
        <v>159</v>
      </c>
      <c r="D116" s="19"/>
      <c r="E116" s="19"/>
      <c r="F116" s="19"/>
      <c r="G116" s="19"/>
      <c r="H116" s="19"/>
      <c r="I116" s="112"/>
      <c r="J116" s="19"/>
      <c r="K116" s="19"/>
      <c r="L116" s="17"/>
    </row>
    <row r="117" spans="1:63" s="2" customFormat="1" ht="16.5" customHeight="1">
      <c r="A117" s="31"/>
      <c r="B117" s="32"/>
      <c r="C117" s="33"/>
      <c r="D117" s="33"/>
      <c r="E117" s="289" t="s">
        <v>160</v>
      </c>
      <c r="F117" s="290"/>
      <c r="G117" s="290"/>
      <c r="H117" s="290"/>
      <c r="I117" s="120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2" customHeight="1">
      <c r="A118" s="31"/>
      <c r="B118" s="32"/>
      <c r="C118" s="26" t="s">
        <v>547</v>
      </c>
      <c r="D118" s="33"/>
      <c r="E118" s="33"/>
      <c r="F118" s="33"/>
      <c r="G118" s="33"/>
      <c r="H118" s="33"/>
      <c r="I118" s="120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6.5" customHeight="1">
      <c r="A119" s="31"/>
      <c r="B119" s="32"/>
      <c r="C119" s="33"/>
      <c r="D119" s="33"/>
      <c r="E119" s="284" t="str">
        <f>E13</f>
        <v>03 - Přípojky</v>
      </c>
      <c r="F119" s="290"/>
      <c r="G119" s="290"/>
      <c r="H119" s="290"/>
      <c r="I119" s="120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120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12" customHeight="1">
      <c r="A121" s="31"/>
      <c r="B121" s="32"/>
      <c r="C121" s="26" t="s">
        <v>20</v>
      </c>
      <c r="D121" s="33"/>
      <c r="E121" s="33"/>
      <c r="F121" s="24" t="str">
        <f>F16</f>
        <v xml:space="preserve"> </v>
      </c>
      <c r="G121" s="33"/>
      <c r="H121" s="33"/>
      <c r="I121" s="121" t="s">
        <v>22</v>
      </c>
      <c r="J121" s="63">
        <f>IF(J16="","",J16)</f>
        <v>43949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120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6" t="s">
        <v>23</v>
      </c>
      <c r="D123" s="33"/>
      <c r="E123" s="33"/>
      <c r="F123" s="24" t="str">
        <f>E19</f>
        <v>ZOD Starosedlský Hrádek</v>
      </c>
      <c r="G123" s="33"/>
      <c r="H123" s="33"/>
      <c r="I123" s="121" t="s">
        <v>31</v>
      </c>
      <c r="J123" s="29" t="str">
        <f>E25</f>
        <v xml:space="preserve"> 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2" customHeight="1">
      <c r="A124" s="31"/>
      <c r="B124" s="32"/>
      <c r="C124" s="26" t="s">
        <v>29</v>
      </c>
      <c r="D124" s="33"/>
      <c r="E124" s="33"/>
      <c r="F124" s="24" t="str">
        <f>IF(E22="","",E22)</f>
        <v>Vyplň údaj</v>
      </c>
      <c r="G124" s="33"/>
      <c r="H124" s="33"/>
      <c r="I124" s="121" t="s">
        <v>32</v>
      </c>
      <c r="J124" s="29" t="str">
        <f>E28</f>
        <v xml:space="preserve"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120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11" customFormat="1" ht="29.25" customHeight="1">
      <c r="A126" s="177"/>
      <c r="B126" s="178"/>
      <c r="C126" s="179" t="s">
        <v>183</v>
      </c>
      <c r="D126" s="180" t="s">
        <v>60</v>
      </c>
      <c r="E126" s="180" t="s">
        <v>56</v>
      </c>
      <c r="F126" s="180" t="s">
        <v>57</v>
      </c>
      <c r="G126" s="180" t="s">
        <v>184</v>
      </c>
      <c r="H126" s="180" t="s">
        <v>185</v>
      </c>
      <c r="I126" s="181" t="s">
        <v>186</v>
      </c>
      <c r="J126" s="182" t="s">
        <v>165</v>
      </c>
      <c r="K126" s="183" t="s">
        <v>187</v>
      </c>
      <c r="L126" s="184"/>
      <c r="M126" s="72" t="s">
        <v>1</v>
      </c>
      <c r="N126" s="73" t="s">
        <v>39</v>
      </c>
      <c r="O126" s="73" t="s">
        <v>188</v>
      </c>
      <c r="P126" s="73" t="s">
        <v>189</v>
      </c>
      <c r="Q126" s="73" t="s">
        <v>190</v>
      </c>
      <c r="R126" s="73" t="s">
        <v>191</v>
      </c>
      <c r="S126" s="73" t="s">
        <v>192</v>
      </c>
      <c r="T126" s="74" t="s">
        <v>193</v>
      </c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</row>
    <row r="127" spans="1:63" s="2" customFormat="1" ht="22.9" customHeight="1">
      <c r="A127" s="31"/>
      <c r="B127" s="32"/>
      <c r="C127" s="79" t="s">
        <v>194</v>
      </c>
      <c r="D127" s="33"/>
      <c r="E127" s="33"/>
      <c r="F127" s="33"/>
      <c r="G127" s="33"/>
      <c r="H127" s="33"/>
      <c r="I127" s="120"/>
      <c r="J127" s="185">
        <f>BK127</f>
        <v>0</v>
      </c>
      <c r="K127" s="33"/>
      <c r="L127" s="36"/>
      <c r="M127" s="75"/>
      <c r="N127" s="186"/>
      <c r="O127" s="76"/>
      <c r="P127" s="187">
        <f>P128</f>
        <v>0</v>
      </c>
      <c r="Q127" s="76"/>
      <c r="R127" s="187">
        <f>R128</f>
        <v>73.8345688</v>
      </c>
      <c r="S127" s="76"/>
      <c r="T127" s="188">
        <f>T128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74</v>
      </c>
      <c r="AU127" s="14" t="s">
        <v>167</v>
      </c>
      <c r="BK127" s="189">
        <f>BK128</f>
        <v>0</v>
      </c>
    </row>
    <row r="128" spans="1:63" s="12" customFormat="1" ht="25.9" customHeight="1">
      <c r="B128" s="190"/>
      <c r="C128" s="191"/>
      <c r="D128" s="192" t="s">
        <v>74</v>
      </c>
      <c r="E128" s="193" t="s">
        <v>457</v>
      </c>
      <c r="F128" s="193" t="s">
        <v>552</v>
      </c>
      <c r="G128" s="191"/>
      <c r="H128" s="191"/>
      <c r="I128" s="194"/>
      <c r="J128" s="195">
        <f>BK128</f>
        <v>0</v>
      </c>
      <c r="K128" s="191"/>
      <c r="L128" s="196"/>
      <c r="M128" s="197"/>
      <c r="N128" s="198"/>
      <c r="O128" s="198"/>
      <c r="P128" s="199">
        <f>P129+P160</f>
        <v>0</v>
      </c>
      <c r="Q128" s="198"/>
      <c r="R128" s="199">
        <f>R129+R160</f>
        <v>73.8345688</v>
      </c>
      <c r="S128" s="198"/>
      <c r="T128" s="200">
        <f>T129+T160</f>
        <v>0</v>
      </c>
      <c r="AR128" s="201" t="s">
        <v>84</v>
      </c>
      <c r="AT128" s="202" t="s">
        <v>74</v>
      </c>
      <c r="AU128" s="202" t="s">
        <v>75</v>
      </c>
      <c r="AY128" s="201" t="s">
        <v>197</v>
      </c>
      <c r="BK128" s="203">
        <f>BK129+BK160</f>
        <v>0</v>
      </c>
    </row>
    <row r="129" spans="1:65" s="12" customFormat="1" ht="22.9" customHeight="1">
      <c r="B129" s="190"/>
      <c r="C129" s="191"/>
      <c r="D129" s="192" t="s">
        <v>74</v>
      </c>
      <c r="E129" s="204" t="s">
        <v>553</v>
      </c>
      <c r="F129" s="204" t="s">
        <v>554</v>
      </c>
      <c r="G129" s="191"/>
      <c r="H129" s="191"/>
      <c r="I129" s="194"/>
      <c r="J129" s="205">
        <f>BK129</f>
        <v>0</v>
      </c>
      <c r="K129" s="191"/>
      <c r="L129" s="196"/>
      <c r="M129" s="197"/>
      <c r="N129" s="198"/>
      <c r="O129" s="198"/>
      <c r="P129" s="199">
        <f>SUM(P130:P159)</f>
        <v>0</v>
      </c>
      <c r="Q129" s="198"/>
      <c r="R129" s="199">
        <f>SUM(R130:R159)</f>
        <v>3.3838599999999994</v>
      </c>
      <c r="S129" s="198"/>
      <c r="T129" s="200">
        <f>SUM(T130:T159)</f>
        <v>0</v>
      </c>
      <c r="AR129" s="201" t="s">
        <v>84</v>
      </c>
      <c r="AT129" s="202" t="s">
        <v>74</v>
      </c>
      <c r="AU129" s="202" t="s">
        <v>82</v>
      </c>
      <c r="AY129" s="201" t="s">
        <v>197</v>
      </c>
      <c r="BK129" s="203">
        <f>SUM(BK130:BK159)</f>
        <v>0</v>
      </c>
    </row>
    <row r="130" spans="1:65" s="2" customFormat="1" ht="21.75" customHeight="1">
      <c r="A130" s="31"/>
      <c r="B130" s="32"/>
      <c r="C130" s="206" t="s">
        <v>82</v>
      </c>
      <c r="D130" s="206" t="s">
        <v>199</v>
      </c>
      <c r="E130" s="207" t="s">
        <v>815</v>
      </c>
      <c r="F130" s="208" t="s">
        <v>816</v>
      </c>
      <c r="G130" s="209" t="s">
        <v>340</v>
      </c>
      <c r="H130" s="210">
        <v>279</v>
      </c>
      <c r="I130" s="211"/>
      <c r="J130" s="212">
        <f t="shared" ref="J130:J159" si="0">ROUND(I130*H130,1)</f>
        <v>0</v>
      </c>
      <c r="K130" s="213"/>
      <c r="L130" s="36"/>
      <c r="M130" s="214" t="s">
        <v>1</v>
      </c>
      <c r="N130" s="215" t="s">
        <v>40</v>
      </c>
      <c r="O130" s="68"/>
      <c r="P130" s="216">
        <f t="shared" ref="P130:P159" si="1">O130*H130</f>
        <v>0</v>
      </c>
      <c r="Q130" s="216">
        <v>0</v>
      </c>
      <c r="R130" s="216">
        <f t="shared" ref="R130:R159" si="2">Q130*H130</f>
        <v>0</v>
      </c>
      <c r="S130" s="216">
        <v>0</v>
      </c>
      <c r="T130" s="217">
        <f t="shared" ref="T130:T159" si="3"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259</v>
      </c>
      <c r="AT130" s="218" t="s">
        <v>199</v>
      </c>
      <c r="AU130" s="218" t="s">
        <v>84</v>
      </c>
      <c r="AY130" s="14" t="s">
        <v>197</v>
      </c>
      <c r="BE130" s="219">
        <f t="shared" ref="BE130:BE159" si="4">IF(N130="základní",J130,0)</f>
        <v>0</v>
      </c>
      <c r="BF130" s="219">
        <f t="shared" ref="BF130:BF159" si="5">IF(N130="snížená",J130,0)</f>
        <v>0</v>
      </c>
      <c r="BG130" s="219">
        <f t="shared" ref="BG130:BG159" si="6">IF(N130="zákl. přenesená",J130,0)</f>
        <v>0</v>
      </c>
      <c r="BH130" s="219">
        <f t="shared" ref="BH130:BH159" si="7">IF(N130="sníž. přenesená",J130,0)</f>
        <v>0</v>
      </c>
      <c r="BI130" s="219">
        <f t="shared" ref="BI130:BI159" si="8">IF(N130="nulová",J130,0)</f>
        <v>0</v>
      </c>
      <c r="BJ130" s="14" t="s">
        <v>82</v>
      </c>
      <c r="BK130" s="219">
        <f t="shared" ref="BK130:BK159" si="9">ROUND(I130*H130,1)</f>
        <v>0</v>
      </c>
      <c r="BL130" s="14" t="s">
        <v>259</v>
      </c>
      <c r="BM130" s="218" t="s">
        <v>817</v>
      </c>
    </row>
    <row r="131" spans="1:65" s="2" customFormat="1" ht="16.5" customHeight="1">
      <c r="A131" s="31"/>
      <c r="B131" s="32"/>
      <c r="C131" s="220" t="s">
        <v>84</v>
      </c>
      <c r="D131" s="220" t="s">
        <v>313</v>
      </c>
      <c r="E131" s="221" t="s">
        <v>818</v>
      </c>
      <c r="F131" s="222" t="s">
        <v>819</v>
      </c>
      <c r="G131" s="223" t="s">
        <v>340</v>
      </c>
      <c r="H131" s="224">
        <v>279</v>
      </c>
      <c r="I131" s="225"/>
      <c r="J131" s="226">
        <f t="shared" si="0"/>
        <v>0</v>
      </c>
      <c r="K131" s="227"/>
      <c r="L131" s="228"/>
      <c r="M131" s="229" t="s">
        <v>1</v>
      </c>
      <c r="N131" s="230" t="s">
        <v>40</v>
      </c>
      <c r="O131" s="68"/>
      <c r="P131" s="216">
        <f t="shared" si="1"/>
        <v>0</v>
      </c>
      <c r="Q131" s="216">
        <v>3.7000000000000002E-3</v>
      </c>
      <c r="R131" s="216">
        <f t="shared" si="2"/>
        <v>1.0323</v>
      </c>
      <c r="S131" s="216">
        <v>0</v>
      </c>
      <c r="T131" s="217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325</v>
      </c>
      <c r="AT131" s="218" t="s">
        <v>313</v>
      </c>
      <c r="AU131" s="218" t="s">
        <v>84</v>
      </c>
      <c r="AY131" s="14" t="s">
        <v>197</v>
      </c>
      <c r="BE131" s="219">
        <f t="shared" si="4"/>
        <v>0</v>
      </c>
      <c r="BF131" s="219">
        <f t="shared" si="5"/>
        <v>0</v>
      </c>
      <c r="BG131" s="219">
        <f t="shared" si="6"/>
        <v>0</v>
      </c>
      <c r="BH131" s="219">
        <f t="shared" si="7"/>
        <v>0</v>
      </c>
      <c r="BI131" s="219">
        <f t="shared" si="8"/>
        <v>0</v>
      </c>
      <c r="BJ131" s="14" t="s">
        <v>82</v>
      </c>
      <c r="BK131" s="219">
        <f t="shared" si="9"/>
        <v>0</v>
      </c>
      <c r="BL131" s="14" t="s">
        <v>259</v>
      </c>
      <c r="BM131" s="218" t="s">
        <v>820</v>
      </c>
    </row>
    <row r="132" spans="1:65" s="2" customFormat="1" ht="21.75" customHeight="1">
      <c r="A132" s="31"/>
      <c r="B132" s="32"/>
      <c r="C132" s="206" t="s">
        <v>92</v>
      </c>
      <c r="D132" s="206" t="s">
        <v>199</v>
      </c>
      <c r="E132" s="207" t="s">
        <v>821</v>
      </c>
      <c r="F132" s="208" t="s">
        <v>822</v>
      </c>
      <c r="G132" s="209" t="s">
        <v>340</v>
      </c>
      <c r="H132" s="210">
        <v>60</v>
      </c>
      <c r="I132" s="211"/>
      <c r="J132" s="212">
        <f t="shared" si="0"/>
        <v>0</v>
      </c>
      <c r="K132" s="213"/>
      <c r="L132" s="36"/>
      <c r="M132" s="214" t="s">
        <v>1</v>
      </c>
      <c r="N132" s="215" t="s">
        <v>40</v>
      </c>
      <c r="O132" s="68"/>
      <c r="P132" s="216">
        <f t="shared" si="1"/>
        <v>0</v>
      </c>
      <c r="Q132" s="216">
        <v>0</v>
      </c>
      <c r="R132" s="216">
        <f t="shared" si="2"/>
        <v>0</v>
      </c>
      <c r="S132" s="216">
        <v>0</v>
      </c>
      <c r="T132" s="217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259</v>
      </c>
      <c r="AT132" s="218" t="s">
        <v>199</v>
      </c>
      <c r="AU132" s="218" t="s">
        <v>84</v>
      </c>
      <c r="AY132" s="14" t="s">
        <v>197</v>
      </c>
      <c r="BE132" s="219">
        <f t="shared" si="4"/>
        <v>0</v>
      </c>
      <c r="BF132" s="219">
        <f t="shared" si="5"/>
        <v>0</v>
      </c>
      <c r="BG132" s="219">
        <f t="shared" si="6"/>
        <v>0</v>
      </c>
      <c r="BH132" s="219">
        <f t="shared" si="7"/>
        <v>0</v>
      </c>
      <c r="BI132" s="219">
        <f t="shared" si="8"/>
        <v>0</v>
      </c>
      <c r="BJ132" s="14" t="s">
        <v>82</v>
      </c>
      <c r="BK132" s="219">
        <f t="shared" si="9"/>
        <v>0</v>
      </c>
      <c r="BL132" s="14" t="s">
        <v>259</v>
      </c>
      <c r="BM132" s="218" t="s">
        <v>823</v>
      </c>
    </row>
    <row r="133" spans="1:65" s="2" customFormat="1" ht="16.5" customHeight="1">
      <c r="A133" s="31"/>
      <c r="B133" s="32"/>
      <c r="C133" s="220" t="s">
        <v>101</v>
      </c>
      <c r="D133" s="220" t="s">
        <v>313</v>
      </c>
      <c r="E133" s="221" t="s">
        <v>824</v>
      </c>
      <c r="F133" s="222" t="s">
        <v>825</v>
      </c>
      <c r="G133" s="223" t="s">
        <v>340</v>
      </c>
      <c r="H133" s="224">
        <v>42</v>
      </c>
      <c r="I133" s="225"/>
      <c r="J133" s="226">
        <f t="shared" si="0"/>
        <v>0</v>
      </c>
      <c r="K133" s="227"/>
      <c r="L133" s="228"/>
      <c r="M133" s="229" t="s">
        <v>1</v>
      </c>
      <c r="N133" s="230" t="s">
        <v>40</v>
      </c>
      <c r="O133" s="68"/>
      <c r="P133" s="216">
        <f t="shared" si="1"/>
        <v>0</v>
      </c>
      <c r="Q133" s="216">
        <v>1.83E-3</v>
      </c>
      <c r="R133" s="216">
        <f t="shared" si="2"/>
        <v>7.6859999999999998E-2</v>
      </c>
      <c r="S133" s="216">
        <v>0</v>
      </c>
      <c r="T133" s="21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325</v>
      </c>
      <c r="AT133" s="218" t="s">
        <v>313</v>
      </c>
      <c r="AU133" s="218" t="s">
        <v>84</v>
      </c>
      <c r="AY133" s="14" t="s">
        <v>197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4" t="s">
        <v>82</v>
      </c>
      <c r="BK133" s="219">
        <f t="shared" si="9"/>
        <v>0</v>
      </c>
      <c r="BL133" s="14" t="s">
        <v>259</v>
      </c>
      <c r="BM133" s="218" t="s">
        <v>826</v>
      </c>
    </row>
    <row r="134" spans="1:65" s="2" customFormat="1" ht="16.5" customHeight="1">
      <c r="A134" s="31"/>
      <c r="B134" s="32"/>
      <c r="C134" s="220" t="s">
        <v>214</v>
      </c>
      <c r="D134" s="220" t="s">
        <v>313</v>
      </c>
      <c r="E134" s="221" t="s">
        <v>827</v>
      </c>
      <c r="F134" s="222" t="s">
        <v>828</v>
      </c>
      <c r="G134" s="223" t="s">
        <v>340</v>
      </c>
      <c r="H134" s="224">
        <v>18</v>
      </c>
      <c r="I134" s="225"/>
      <c r="J134" s="226">
        <f t="shared" si="0"/>
        <v>0</v>
      </c>
      <c r="K134" s="227"/>
      <c r="L134" s="228"/>
      <c r="M134" s="229" t="s">
        <v>1</v>
      </c>
      <c r="N134" s="230" t="s">
        <v>40</v>
      </c>
      <c r="O134" s="68"/>
      <c r="P134" s="216">
        <f t="shared" si="1"/>
        <v>0</v>
      </c>
      <c r="Q134" s="216">
        <v>1.83E-3</v>
      </c>
      <c r="R134" s="216">
        <f t="shared" si="2"/>
        <v>3.2939999999999997E-2</v>
      </c>
      <c r="S134" s="216">
        <v>0</v>
      </c>
      <c r="T134" s="21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325</v>
      </c>
      <c r="AT134" s="218" t="s">
        <v>313</v>
      </c>
      <c r="AU134" s="218" t="s">
        <v>84</v>
      </c>
      <c r="AY134" s="14" t="s">
        <v>197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4" t="s">
        <v>82</v>
      </c>
      <c r="BK134" s="219">
        <f t="shared" si="9"/>
        <v>0</v>
      </c>
      <c r="BL134" s="14" t="s">
        <v>259</v>
      </c>
      <c r="BM134" s="218" t="s">
        <v>829</v>
      </c>
    </row>
    <row r="135" spans="1:65" s="2" customFormat="1" ht="21.75" customHeight="1">
      <c r="A135" s="31"/>
      <c r="B135" s="32"/>
      <c r="C135" s="206" t="s">
        <v>218</v>
      </c>
      <c r="D135" s="206" t="s">
        <v>199</v>
      </c>
      <c r="E135" s="207" t="s">
        <v>830</v>
      </c>
      <c r="F135" s="208" t="s">
        <v>831</v>
      </c>
      <c r="G135" s="209" t="s">
        <v>340</v>
      </c>
      <c r="H135" s="210">
        <v>480</v>
      </c>
      <c r="I135" s="211"/>
      <c r="J135" s="212">
        <f t="shared" si="0"/>
        <v>0</v>
      </c>
      <c r="K135" s="213"/>
      <c r="L135" s="36"/>
      <c r="M135" s="214" t="s">
        <v>1</v>
      </c>
      <c r="N135" s="215" t="s">
        <v>40</v>
      </c>
      <c r="O135" s="68"/>
      <c r="P135" s="216">
        <f t="shared" si="1"/>
        <v>0</v>
      </c>
      <c r="Q135" s="216">
        <v>0</v>
      </c>
      <c r="R135" s="216">
        <f t="shared" si="2"/>
        <v>0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259</v>
      </c>
      <c r="AT135" s="218" t="s">
        <v>199</v>
      </c>
      <c r="AU135" s="218" t="s">
        <v>84</v>
      </c>
      <c r="AY135" s="14" t="s">
        <v>197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82</v>
      </c>
      <c r="BK135" s="219">
        <f t="shared" si="9"/>
        <v>0</v>
      </c>
      <c r="BL135" s="14" t="s">
        <v>259</v>
      </c>
      <c r="BM135" s="218" t="s">
        <v>832</v>
      </c>
    </row>
    <row r="136" spans="1:65" s="2" customFormat="1" ht="16.5" customHeight="1">
      <c r="A136" s="31"/>
      <c r="B136" s="32"/>
      <c r="C136" s="220" t="s">
        <v>222</v>
      </c>
      <c r="D136" s="220" t="s">
        <v>313</v>
      </c>
      <c r="E136" s="221" t="s">
        <v>833</v>
      </c>
      <c r="F136" s="222" t="s">
        <v>834</v>
      </c>
      <c r="G136" s="223" t="s">
        <v>340</v>
      </c>
      <c r="H136" s="224">
        <v>480</v>
      </c>
      <c r="I136" s="225"/>
      <c r="J136" s="226">
        <f t="shared" si="0"/>
        <v>0</v>
      </c>
      <c r="K136" s="227"/>
      <c r="L136" s="228"/>
      <c r="M136" s="229" t="s">
        <v>1</v>
      </c>
      <c r="N136" s="230" t="s">
        <v>40</v>
      </c>
      <c r="O136" s="68"/>
      <c r="P136" s="216">
        <f t="shared" si="1"/>
        <v>0</v>
      </c>
      <c r="Q136" s="216">
        <v>3.7000000000000002E-3</v>
      </c>
      <c r="R136" s="216">
        <f t="shared" si="2"/>
        <v>1.776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325</v>
      </c>
      <c r="AT136" s="218" t="s">
        <v>313</v>
      </c>
      <c r="AU136" s="218" t="s">
        <v>84</v>
      </c>
      <c r="AY136" s="14" t="s">
        <v>197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82</v>
      </c>
      <c r="BK136" s="219">
        <f t="shared" si="9"/>
        <v>0</v>
      </c>
      <c r="BL136" s="14" t="s">
        <v>259</v>
      </c>
      <c r="BM136" s="218" t="s">
        <v>835</v>
      </c>
    </row>
    <row r="137" spans="1:65" s="2" customFormat="1" ht="16.5" customHeight="1">
      <c r="A137" s="31"/>
      <c r="B137" s="32"/>
      <c r="C137" s="206" t="s">
        <v>226</v>
      </c>
      <c r="D137" s="206" t="s">
        <v>199</v>
      </c>
      <c r="E137" s="207" t="s">
        <v>836</v>
      </c>
      <c r="F137" s="208" t="s">
        <v>837</v>
      </c>
      <c r="G137" s="209" t="s">
        <v>359</v>
      </c>
      <c r="H137" s="210">
        <v>33</v>
      </c>
      <c r="I137" s="211"/>
      <c r="J137" s="212">
        <f t="shared" si="0"/>
        <v>0</v>
      </c>
      <c r="K137" s="213"/>
      <c r="L137" s="36"/>
      <c r="M137" s="214" t="s">
        <v>1</v>
      </c>
      <c r="N137" s="215" t="s">
        <v>40</v>
      </c>
      <c r="O137" s="68"/>
      <c r="P137" s="216">
        <f t="shared" si="1"/>
        <v>0</v>
      </c>
      <c r="Q137" s="216">
        <v>0</v>
      </c>
      <c r="R137" s="216">
        <f t="shared" si="2"/>
        <v>0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259</v>
      </c>
      <c r="AT137" s="218" t="s">
        <v>199</v>
      </c>
      <c r="AU137" s="218" t="s">
        <v>84</v>
      </c>
      <c r="AY137" s="14" t="s">
        <v>197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82</v>
      </c>
      <c r="BK137" s="219">
        <f t="shared" si="9"/>
        <v>0</v>
      </c>
      <c r="BL137" s="14" t="s">
        <v>259</v>
      </c>
      <c r="BM137" s="218" t="s">
        <v>838</v>
      </c>
    </row>
    <row r="138" spans="1:65" s="2" customFormat="1" ht="21.75" customHeight="1">
      <c r="A138" s="31"/>
      <c r="B138" s="32"/>
      <c r="C138" s="220" t="s">
        <v>230</v>
      </c>
      <c r="D138" s="220" t="s">
        <v>313</v>
      </c>
      <c r="E138" s="221" t="s">
        <v>839</v>
      </c>
      <c r="F138" s="222" t="s">
        <v>840</v>
      </c>
      <c r="G138" s="223" t="s">
        <v>359</v>
      </c>
      <c r="H138" s="224">
        <v>12</v>
      </c>
      <c r="I138" s="225"/>
      <c r="J138" s="226">
        <f t="shared" si="0"/>
        <v>0</v>
      </c>
      <c r="K138" s="227"/>
      <c r="L138" s="228"/>
      <c r="M138" s="229" t="s">
        <v>1</v>
      </c>
      <c r="N138" s="230" t="s">
        <v>40</v>
      </c>
      <c r="O138" s="68"/>
      <c r="P138" s="216">
        <f t="shared" si="1"/>
        <v>0</v>
      </c>
      <c r="Q138" s="216">
        <v>4.4000000000000002E-4</v>
      </c>
      <c r="R138" s="216">
        <f t="shared" si="2"/>
        <v>5.28E-3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325</v>
      </c>
      <c r="AT138" s="218" t="s">
        <v>313</v>
      </c>
      <c r="AU138" s="218" t="s">
        <v>84</v>
      </c>
      <c r="AY138" s="14" t="s">
        <v>197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82</v>
      </c>
      <c r="BK138" s="219">
        <f t="shared" si="9"/>
        <v>0</v>
      </c>
      <c r="BL138" s="14" t="s">
        <v>259</v>
      </c>
      <c r="BM138" s="218" t="s">
        <v>841</v>
      </c>
    </row>
    <row r="139" spans="1:65" s="2" customFormat="1" ht="21.75" customHeight="1">
      <c r="A139" s="31"/>
      <c r="B139" s="32"/>
      <c r="C139" s="220" t="s">
        <v>234</v>
      </c>
      <c r="D139" s="220" t="s">
        <v>313</v>
      </c>
      <c r="E139" s="221" t="s">
        <v>842</v>
      </c>
      <c r="F139" s="222" t="s">
        <v>843</v>
      </c>
      <c r="G139" s="223" t="s">
        <v>359</v>
      </c>
      <c r="H139" s="224">
        <v>3</v>
      </c>
      <c r="I139" s="225"/>
      <c r="J139" s="226">
        <f t="shared" si="0"/>
        <v>0</v>
      </c>
      <c r="K139" s="227"/>
      <c r="L139" s="228"/>
      <c r="M139" s="229" t="s">
        <v>1</v>
      </c>
      <c r="N139" s="230" t="s">
        <v>40</v>
      </c>
      <c r="O139" s="68"/>
      <c r="P139" s="216">
        <f t="shared" si="1"/>
        <v>0</v>
      </c>
      <c r="Q139" s="216">
        <v>2.9999999999999997E-4</v>
      </c>
      <c r="R139" s="216">
        <f t="shared" si="2"/>
        <v>8.9999999999999998E-4</v>
      </c>
      <c r="S139" s="216">
        <v>0</v>
      </c>
      <c r="T139" s="217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325</v>
      </c>
      <c r="AT139" s="218" t="s">
        <v>313</v>
      </c>
      <c r="AU139" s="218" t="s">
        <v>84</v>
      </c>
      <c r="AY139" s="14" t="s">
        <v>197</v>
      </c>
      <c r="BE139" s="219">
        <f t="shared" si="4"/>
        <v>0</v>
      </c>
      <c r="BF139" s="219">
        <f t="shared" si="5"/>
        <v>0</v>
      </c>
      <c r="BG139" s="219">
        <f t="shared" si="6"/>
        <v>0</v>
      </c>
      <c r="BH139" s="219">
        <f t="shared" si="7"/>
        <v>0</v>
      </c>
      <c r="BI139" s="219">
        <f t="shared" si="8"/>
        <v>0</v>
      </c>
      <c r="BJ139" s="14" t="s">
        <v>82</v>
      </c>
      <c r="BK139" s="219">
        <f t="shared" si="9"/>
        <v>0</v>
      </c>
      <c r="BL139" s="14" t="s">
        <v>259</v>
      </c>
      <c r="BM139" s="218" t="s">
        <v>844</v>
      </c>
    </row>
    <row r="140" spans="1:65" s="2" customFormat="1" ht="21.75" customHeight="1">
      <c r="A140" s="31"/>
      <c r="B140" s="32"/>
      <c r="C140" s="220" t="s">
        <v>238</v>
      </c>
      <c r="D140" s="220" t="s">
        <v>313</v>
      </c>
      <c r="E140" s="221" t="s">
        <v>845</v>
      </c>
      <c r="F140" s="222" t="s">
        <v>846</v>
      </c>
      <c r="G140" s="223" t="s">
        <v>359</v>
      </c>
      <c r="H140" s="224">
        <v>6</v>
      </c>
      <c r="I140" s="225"/>
      <c r="J140" s="226">
        <f t="shared" si="0"/>
        <v>0</v>
      </c>
      <c r="K140" s="227"/>
      <c r="L140" s="228"/>
      <c r="M140" s="229" t="s">
        <v>1</v>
      </c>
      <c r="N140" s="230" t="s">
        <v>40</v>
      </c>
      <c r="O140" s="68"/>
      <c r="P140" s="216">
        <f t="shared" si="1"/>
        <v>0</v>
      </c>
      <c r="Q140" s="216">
        <v>4.4000000000000002E-4</v>
      </c>
      <c r="R140" s="216">
        <f t="shared" si="2"/>
        <v>2.64E-3</v>
      </c>
      <c r="S140" s="216">
        <v>0</v>
      </c>
      <c r="T140" s="217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325</v>
      </c>
      <c r="AT140" s="218" t="s">
        <v>313</v>
      </c>
      <c r="AU140" s="218" t="s">
        <v>84</v>
      </c>
      <c r="AY140" s="14" t="s">
        <v>197</v>
      </c>
      <c r="BE140" s="219">
        <f t="shared" si="4"/>
        <v>0</v>
      </c>
      <c r="BF140" s="219">
        <f t="shared" si="5"/>
        <v>0</v>
      </c>
      <c r="BG140" s="219">
        <f t="shared" si="6"/>
        <v>0</v>
      </c>
      <c r="BH140" s="219">
        <f t="shared" si="7"/>
        <v>0</v>
      </c>
      <c r="BI140" s="219">
        <f t="shared" si="8"/>
        <v>0</v>
      </c>
      <c r="BJ140" s="14" t="s">
        <v>82</v>
      </c>
      <c r="BK140" s="219">
        <f t="shared" si="9"/>
        <v>0</v>
      </c>
      <c r="BL140" s="14" t="s">
        <v>259</v>
      </c>
      <c r="BM140" s="218" t="s">
        <v>847</v>
      </c>
    </row>
    <row r="141" spans="1:65" s="2" customFormat="1" ht="21.75" customHeight="1">
      <c r="A141" s="31"/>
      <c r="B141" s="32"/>
      <c r="C141" s="220" t="s">
        <v>242</v>
      </c>
      <c r="D141" s="220" t="s">
        <v>313</v>
      </c>
      <c r="E141" s="221" t="s">
        <v>848</v>
      </c>
      <c r="F141" s="222" t="s">
        <v>849</v>
      </c>
      <c r="G141" s="223" t="s">
        <v>359</v>
      </c>
      <c r="H141" s="224">
        <v>6</v>
      </c>
      <c r="I141" s="225"/>
      <c r="J141" s="226">
        <f t="shared" si="0"/>
        <v>0</v>
      </c>
      <c r="K141" s="227"/>
      <c r="L141" s="228"/>
      <c r="M141" s="229" t="s">
        <v>1</v>
      </c>
      <c r="N141" s="230" t="s">
        <v>40</v>
      </c>
      <c r="O141" s="68"/>
      <c r="P141" s="216">
        <f t="shared" si="1"/>
        <v>0</v>
      </c>
      <c r="Q141" s="216">
        <v>2.9999999999999997E-4</v>
      </c>
      <c r="R141" s="216">
        <f t="shared" si="2"/>
        <v>1.8E-3</v>
      </c>
      <c r="S141" s="216">
        <v>0</v>
      </c>
      <c r="T141" s="217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325</v>
      </c>
      <c r="AT141" s="218" t="s">
        <v>313</v>
      </c>
      <c r="AU141" s="218" t="s">
        <v>84</v>
      </c>
      <c r="AY141" s="14" t="s">
        <v>197</v>
      </c>
      <c r="BE141" s="219">
        <f t="shared" si="4"/>
        <v>0</v>
      </c>
      <c r="BF141" s="219">
        <f t="shared" si="5"/>
        <v>0</v>
      </c>
      <c r="BG141" s="219">
        <f t="shared" si="6"/>
        <v>0</v>
      </c>
      <c r="BH141" s="219">
        <f t="shared" si="7"/>
        <v>0</v>
      </c>
      <c r="BI141" s="219">
        <f t="shared" si="8"/>
        <v>0</v>
      </c>
      <c r="BJ141" s="14" t="s">
        <v>82</v>
      </c>
      <c r="BK141" s="219">
        <f t="shared" si="9"/>
        <v>0</v>
      </c>
      <c r="BL141" s="14" t="s">
        <v>259</v>
      </c>
      <c r="BM141" s="218" t="s">
        <v>850</v>
      </c>
    </row>
    <row r="142" spans="1:65" s="2" customFormat="1" ht="21.75" customHeight="1">
      <c r="A142" s="31"/>
      <c r="B142" s="32"/>
      <c r="C142" s="220" t="s">
        <v>246</v>
      </c>
      <c r="D142" s="220" t="s">
        <v>313</v>
      </c>
      <c r="E142" s="221" t="s">
        <v>851</v>
      </c>
      <c r="F142" s="222" t="s">
        <v>852</v>
      </c>
      <c r="G142" s="223" t="s">
        <v>359</v>
      </c>
      <c r="H142" s="224">
        <v>6</v>
      </c>
      <c r="I142" s="225"/>
      <c r="J142" s="226">
        <f t="shared" si="0"/>
        <v>0</v>
      </c>
      <c r="K142" s="227"/>
      <c r="L142" s="228"/>
      <c r="M142" s="229" t="s">
        <v>1</v>
      </c>
      <c r="N142" s="230" t="s">
        <v>40</v>
      </c>
      <c r="O142" s="68"/>
      <c r="P142" s="216">
        <f t="shared" si="1"/>
        <v>0</v>
      </c>
      <c r="Q142" s="216">
        <v>1.2999999999999999E-4</v>
      </c>
      <c r="R142" s="216">
        <f t="shared" si="2"/>
        <v>7.7999999999999988E-4</v>
      </c>
      <c r="S142" s="216">
        <v>0</v>
      </c>
      <c r="T142" s="217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325</v>
      </c>
      <c r="AT142" s="218" t="s">
        <v>313</v>
      </c>
      <c r="AU142" s="218" t="s">
        <v>84</v>
      </c>
      <c r="AY142" s="14" t="s">
        <v>197</v>
      </c>
      <c r="BE142" s="219">
        <f t="shared" si="4"/>
        <v>0</v>
      </c>
      <c r="BF142" s="219">
        <f t="shared" si="5"/>
        <v>0</v>
      </c>
      <c r="BG142" s="219">
        <f t="shared" si="6"/>
        <v>0</v>
      </c>
      <c r="BH142" s="219">
        <f t="shared" si="7"/>
        <v>0</v>
      </c>
      <c r="BI142" s="219">
        <f t="shared" si="8"/>
        <v>0</v>
      </c>
      <c r="BJ142" s="14" t="s">
        <v>82</v>
      </c>
      <c r="BK142" s="219">
        <f t="shared" si="9"/>
        <v>0</v>
      </c>
      <c r="BL142" s="14" t="s">
        <v>259</v>
      </c>
      <c r="BM142" s="218" t="s">
        <v>853</v>
      </c>
    </row>
    <row r="143" spans="1:65" s="2" customFormat="1" ht="16.5" customHeight="1">
      <c r="A143" s="31"/>
      <c r="B143" s="32"/>
      <c r="C143" s="206" t="s">
        <v>252</v>
      </c>
      <c r="D143" s="206" t="s">
        <v>199</v>
      </c>
      <c r="E143" s="207" t="s">
        <v>671</v>
      </c>
      <c r="F143" s="208" t="s">
        <v>854</v>
      </c>
      <c r="G143" s="209" t="s">
        <v>359</v>
      </c>
      <c r="H143" s="210">
        <v>1</v>
      </c>
      <c r="I143" s="211"/>
      <c r="J143" s="212">
        <f t="shared" si="0"/>
        <v>0</v>
      </c>
      <c r="K143" s="213"/>
      <c r="L143" s="36"/>
      <c r="M143" s="214" t="s">
        <v>1</v>
      </c>
      <c r="N143" s="215" t="s">
        <v>40</v>
      </c>
      <c r="O143" s="68"/>
      <c r="P143" s="216">
        <f t="shared" si="1"/>
        <v>0</v>
      </c>
      <c r="Q143" s="216">
        <v>0</v>
      </c>
      <c r="R143" s="216">
        <f t="shared" si="2"/>
        <v>0</v>
      </c>
      <c r="S143" s="216">
        <v>0</v>
      </c>
      <c r="T143" s="217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259</v>
      </c>
      <c r="AT143" s="218" t="s">
        <v>199</v>
      </c>
      <c r="AU143" s="218" t="s">
        <v>84</v>
      </c>
      <c r="AY143" s="14" t="s">
        <v>197</v>
      </c>
      <c r="BE143" s="219">
        <f t="shared" si="4"/>
        <v>0</v>
      </c>
      <c r="BF143" s="219">
        <f t="shared" si="5"/>
        <v>0</v>
      </c>
      <c r="BG143" s="219">
        <f t="shared" si="6"/>
        <v>0</v>
      </c>
      <c r="BH143" s="219">
        <f t="shared" si="7"/>
        <v>0</v>
      </c>
      <c r="BI143" s="219">
        <f t="shared" si="8"/>
        <v>0</v>
      </c>
      <c r="BJ143" s="14" t="s">
        <v>82</v>
      </c>
      <c r="BK143" s="219">
        <f t="shared" si="9"/>
        <v>0</v>
      </c>
      <c r="BL143" s="14" t="s">
        <v>259</v>
      </c>
      <c r="BM143" s="218" t="s">
        <v>855</v>
      </c>
    </row>
    <row r="144" spans="1:65" s="2" customFormat="1" ht="16.5" customHeight="1">
      <c r="A144" s="31"/>
      <c r="B144" s="32"/>
      <c r="C144" s="220" t="s">
        <v>8</v>
      </c>
      <c r="D144" s="220" t="s">
        <v>313</v>
      </c>
      <c r="E144" s="221" t="s">
        <v>665</v>
      </c>
      <c r="F144" s="222" t="s">
        <v>856</v>
      </c>
      <c r="G144" s="223" t="s">
        <v>359</v>
      </c>
      <c r="H144" s="224">
        <v>1</v>
      </c>
      <c r="I144" s="225"/>
      <c r="J144" s="226">
        <f t="shared" si="0"/>
        <v>0</v>
      </c>
      <c r="K144" s="227"/>
      <c r="L144" s="228"/>
      <c r="M144" s="229" t="s">
        <v>1</v>
      </c>
      <c r="N144" s="230" t="s">
        <v>40</v>
      </c>
      <c r="O144" s="68"/>
      <c r="P144" s="216">
        <f t="shared" si="1"/>
        <v>0</v>
      </c>
      <c r="Q144" s="216">
        <v>0</v>
      </c>
      <c r="R144" s="216">
        <f t="shared" si="2"/>
        <v>0</v>
      </c>
      <c r="S144" s="216">
        <v>0</v>
      </c>
      <c r="T144" s="217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8" t="s">
        <v>325</v>
      </c>
      <c r="AT144" s="218" t="s">
        <v>313</v>
      </c>
      <c r="AU144" s="218" t="s">
        <v>84</v>
      </c>
      <c r="AY144" s="14" t="s">
        <v>197</v>
      </c>
      <c r="BE144" s="219">
        <f t="shared" si="4"/>
        <v>0</v>
      </c>
      <c r="BF144" s="219">
        <f t="shared" si="5"/>
        <v>0</v>
      </c>
      <c r="BG144" s="219">
        <f t="shared" si="6"/>
        <v>0</v>
      </c>
      <c r="BH144" s="219">
        <f t="shared" si="7"/>
        <v>0</v>
      </c>
      <c r="BI144" s="219">
        <f t="shared" si="8"/>
        <v>0</v>
      </c>
      <c r="BJ144" s="14" t="s">
        <v>82</v>
      </c>
      <c r="BK144" s="219">
        <f t="shared" si="9"/>
        <v>0</v>
      </c>
      <c r="BL144" s="14" t="s">
        <v>259</v>
      </c>
      <c r="BM144" s="218" t="s">
        <v>857</v>
      </c>
    </row>
    <row r="145" spans="1:65" s="2" customFormat="1" ht="16.5" customHeight="1">
      <c r="A145" s="31"/>
      <c r="B145" s="32"/>
      <c r="C145" s="220" t="s">
        <v>259</v>
      </c>
      <c r="D145" s="220" t="s">
        <v>313</v>
      </c>
      <c r="E145" s="221" t="s">
        <v>674</v>
      </c>
      <c r="F145" s="222" t="s">
        <v>858</v>
      </c>
      <c r="G145" s="223" t="s">
        <v>359</v>
      </c>
      <c r="H145" s="224">
        <v>1</v>
      </c>
      <c r="I145" s="225"/>
      <c r="J145" s="226">
        <f t="shared" si="0"/>
        <v>0</v>
      </c>
      <c r="K145" s="227"/>
      <c r="L145" s="228"/>
      <c r="M145" s="229" t="s">
        <v>1</v>
      </c>
      <c r="N145" s="230" t="s">
        <v>40</v>
      </c>
      <c r="O145" s="68"/>
      <c r="P145" s="216">
        <f t="shared" si="1"/>
        <v>0</v>
      </c>
      <c r="Q145" s="216">
        <v>0</v>
      </c>
      <c r="R145" s="216">
        <f t="shared" si="2"/>
        <v>0</v>
      </c>
      <c r="S145" s="216">
        <v>0</v>
      </c>
      <c r="T145" s="217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325</v>
      </c>
      <c r="AT145" s="218" t="s">
        <v>313</v>
      </c>
      <c r="AU145" s="218" t="s">
        <v>84</v>
      </c>
      <c r="AY145" s="14" t="s">
        <v>197</v>
      </c>
      <c r="BE145" s="219">
        <f t="shared" si="4"/>
        <v>0</v>
      </c>
      <c r="BF145" s="219">
        <f t="shared" si="5"/>
        <v>0</v>
      </c>
      <c r="BG145" s="219">
        <f t="shared" si="6"/>
        <v>0</v>
      </c>
      <c r="BH145" s="219">
        <f t="shared" si="7"/>
        <v>0</v>
      </c>
      <c r="BI145" s="219">
        <f t="shared" si="8"/>
        <v>0</v>
      </c>
      <c r="BJ145" s="14" t="s">
        <v>82</v>
      </c>
      <c r="BK145" s="219">
        <f t="shared" si="9"/>
        <v>0</v>
      </c>
      <c r="BL145" s="14" t="s">
        <v>259</v>
      </c>
      <c r="BM145" s="218" t="s">
        <v>859</v>
      </c>
    </row>
    <row r="146" spans="1:65" s="2" customFormat="1" ht="16.5" customHeight="1">
      <c r="A146" s="31"/>
      <c r="B146" s="32"/>
      <c r="C146" s="220" t="s">
        <v>263</v>
      </c>
      <c r="D146" s="220" t="s">
        <v>313</v>
      </c>
      <c r="E146" s="221" t="s">
        <v>677</v>
      </c>
      <c r="F146" s="222" t="s">
        <v>768</v>
      </c>
      <c r="G146" s="223" t="s">
        <v>359</v>
      </c>
      <c r="H146" s="224">
        <v>1</v>
      </c>
      <c r="I146" s="225"/>
      <c r="J146" s="226">
        <f t="shared" si="0"/>
        <v>0</v>
      </c>
      <c r="K146" s="227"/>
      <c r="L146" s="228"/>
      <c r="M146" s="229" t="s">
        <v>1</v>
      </c>
      <c r="N146" s="230" t="s">
        <v>40</v>
      </c>
      <c r="O146" s="68"/>
      <c r="P146" s="216">
        <f t="shared" si="1"/>
        <v>0</v>
      </c>
      <c r="Q146" s="216">
        <v>0</v>
      </c>
      <c r="R146" s="216">
        <f t="shared" si="2"/>
        <v>0</v>
      </c>
      <c r="S146" s="216">
        <v>0</v>
      </c>
      <c r="T146" s="217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8" t="s">
        <v>325</v>
      </c>
      <c r="AT146" s="218" t="s">
        <v>313</v>
      </c>
      <c r="AU146" s="218" t="s">
        <v>84</v>
      </c>
      <c r="AY146" s="14" t="s">
        <v>197</v>
      </c>
      <c r="BE146" s="219">
        <f t="shared" si="4"/>
        <v>0</v>
      </c>
      <c r="BF146" s="219">
        <f t="shared" si="5"/>
        <v>0</v>
      </c>
      <c r="BG146" s="219">
        <f t="shared" si="6"/>
        <v>0</v>
      </c>
      <c r="BH146" s="219">
        <f t="shared" si="7"/>
        <v>0</v>
      </c>
      <c r="BI146" s="219">
        <f t="shared" si="8"/>
        <v>0</v>
      </c>
      <c r="BJ146" s="14" t="s">
        <v>82</v>
      </c>
      <c r="BK146" s="219">
        <f t="shared" si="9"/>
        <v>0</v>
      </c>
      <c r="BL146" s="14" t="s">
        <v>259</v>
      </c>
      <c r="BM146" s="218" t="s">
        <v>860</v>
      </c>
    </row>
    <row r="147" spans="1:65" s="2" customFormat="1" ht="21.75" customHeight="1">
      <c r="A147" s="31"/>
      <c r="B147" s="32"/>
      <c r="C147" s="206" t="s">
        <v>268</v>
      </c>
      <c r="D147" s="206" t="s">
        <v>199</v>
      </c>
      <c r="E147" s="207" t="s">
        <v>861</v>
      </c>
      <c r="F147" s="208" t="s">
        <v>862</v>
      </c>
      <c r="G147" s="209" t="s">
        <v>340</v>
      </c>
      <c r="H147" s="210">
        <v>5</v>
      </c>
      <c r="I147" s="211"/>
      <c r="J147" s="212">
        <f t="shared" si="0"/>
        <v>0</v>
      </c>
      <c r="K147" s="213"/>
      <c r="L147" s="36"/>
      <c r="M147" s="214" t="s">
        <v>1</v>
      </c>
      <c r="N147" s="215" t="s">
        <v>40</v>
      </c>
      <c r="O147" s="68"/>
      <c r="P147" s="216">
        <f t="shared" si="1"/>
        <v>0</v>
      </c>
      <c r="Q147" s="216">
        <v>0</v>
      </c>
      <c r="R147" s="216">
        <f t="shared" si="2"/>
        <v>0</v>
      </c>
      <c r="S147" s="216">
        <v>0</v>
      </c>
      <c r="T147" s="217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259</v>
      </c>
      <c r="AT147" s="218" t="s">
        <v>199</v>
      </c>
      <c r="AU147" s="218" t="s">
        <v>84</v>
      </c>
      <c r="AY147" s="14" t="s">
        <v>197</v>
      </c>
      <c r="BE147" s="219">
        <f t="shared" si="4"/>
        <v>0</v>
      </c>
      <c r="BF147" s="219">
        <f t="shared" si="5"/>
        <v>0</v>
      </c>
      <c r="BG147" s="219">
        <f t="shared" si="6"/>
        <v>0</v>
      </c>
      <c r="BH147" s="219">
        <f t="shared" si="7"/>
        <v>0</v>
      </c>
      <c r="BI147" s="219">
        <f t="shared" si="8"/>
        <v>0</v>
      </c>
      <c r="BJ147" s="14" t="s">
        <v>82</v>
      </c>
      <c r="BK147" s="219">
        <f t="shared" si="9"/>
        <v>0</v>
      </c>
      <c r="BL147" s="14" t="s">
        <v>259</v>
      </c>
      <c r="BM147" s="218" t="s">
        <v>863</v>
      </c>
    </row>
    <row r="148" spans="1:65" s="2" customFormat="1" ht="21.75" customHeight="1">
      <c r="A148" s="31"/>
      <c r="B148" s="32"/>
      <c r="C148" s="206" t="s">
        <v>273</v>
      </c>
      <c r="D148" s="206" t="s">
        <v>199</v>
      </c>
      <c r="E148" s="207" t="s">
        <v>774</v>
      </c>
      <c r="F148" s="208" t="s">
        <v>775</v>
      </c>
      <c r="G148" s="209" t="s">
        <v>340</v>
      </c>
      <c r="H148" s="210">
        <v>445</v>
      </c>
      <c r="I148" s="211"/>
      <c r="J148" s="212">
        <f t="shared" si="0"/>
        <v>0</v>
      </c>
      <c r="K148" s="213"/>
      <c r="L148" s="36"/>
      <c r="M148" s="214" t="s">
        <v>1</v>
      </c>
      <c r="N148" s="215" t="s">
        <v>40</v>
      </c>
      <c r="O148" s="68"/>
      <c r="P148" s="216">
        <f t="shared" si="1"/>
        <v>0</v>
      </c>
      <c r="Q148" s="216">
        <v>0</v>
      </c>
      <c r="R148" s="216">
        <f t="shared" si="2"/>
        <v>0</v>
      </c>
      <c r="S148" s="216">
        <v>0</v>
      </c>
      <c r="T148" s="217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259</v>
      </c>
      <c r="AT148" s="218" t="s">
        <v>199</v>
      </c>
      <c r="AU148" s="218" t="s">
        <v>84</v>
      </c>
      <c r="AY148" s="14" t="s">
        <v>197</v>
      </c>
      <c r="BE148" s="219">
        <f t="shared" si="4"/>
        <v>0</v>
      </c>
      <c r="BF148" s="219">
        <f t="shared" si="5"/>
        <v>0</v>
      </c>
      <c r="BG148" s="219">
        <f t="shared" si="6"/>
        <v>0</v>
      </c>
      <c r="BH148" s="219">
        <f t="shared" si="7"/>
        <v>0</v>
      </c>
      <c r="BI148" s="219">
        <f t="shared" si="8"/>
        <v>0</v>
      </c>
      <c r="BJ148" s="14" t="s">
        <v>82</v>
      </c>
      <c r="BK148" s="219">
        <f t="shared" si="9"/>
        <v>0</v>
      </c>
      <c r="BL148" s="14" t="s">
        <v>259</v>
      </c>
      <c r="BM148" s="218" t="s">
        <v>864</v>
      </c>
    </row>
    <row r="149" spans="1:65" s="2" customFormat="1" ht="16.5" customHeight="1">
      <c r="A149" s="31"/>
      <c r="B149" s="32"/>
      <c r="C149" s="220" t="s">
        <v>277</v>
      </c>
      <c r="D149" s="220" t="s">
        <v>313</v>
      </c>
      <c r="E149" s="221" t="s">
        <v>777</v>
      </c>
      <c r="F149" s="222" t="s">
        <v>778</v>
      </c>
      <c r="G149" s="223" t="s">
        <v>464</v>
      </c>
      <c r="H149" s="224">
        <v>445</v>
      </c>
      <c r="I149" s="225"/>
      <c r="J149" s="226">
        <f t="shared" si="0"/>
        <v>0</v>
      </c>
      <c r="K149" s="227"/>
      <c r="L149" s="228"/>
      <c r="M149" s="229" t="s">
        <v>1</v>
      </c>
      <c r="N149" s="230" t="s">
        <v>40</v>
      </c>
      <c r="O149" s="68"/>
      <c r="P149" s="216">
        <f t="shared" si="1"/>
        <v>0</v>
      </c>
      <c r="Q149" s="216">
        <v>1E-3</v>
      </c>
      <c r="R149" s="216">
        <f t="shared" si="2"/>
        <v>0.44500000000000001</v>
      </c>
      <c r="S149" s="216">
        <v>0</v>
      </c>
      <c r="T149" s="217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325</v>
      </c>
      <c r="AT149" s="218" t="s">
        <v>313</v>
      </c>
      <c r="AU149" s="218" t="s">
        <v>84</v>
      </c>
      <c r="AY149" s="14" t="s">
        <v>197</v>
      </c>
      <c r="BE149" s="219">
        <f t="shared" si="4"/>
        <v>0</v>
      </c>
      <c r="BF149" s="219">
        <f t="shared" si="5"/>
        <v>0</v>
      </c>
      <c r="BG149" s="219">
        <f t="shared" si="6"/>
        <v>0</v>
      </c>
      <c r="BH149" s="219">
        <f t="shared" si="7"/>
        <v>0</v>
      </c>
      <c r="BI149" s="219">
        <f t="shared" si="8"/>
        <v>0</v>
      </c>
      <c r="BJ149" s="14" t="s">
        <v>82</v>
      </c>
      <c r="BK149" s="219">
        <f t="shared" si="9"/>
        <v>0</v>
      </c>
      <c r="BL149" s="14" t="s">
        <v>259</v>
      </c>
      <c r="BM149" s="218" t="s">
        <v>865</v>
      </c>
    </row>
    <row r="150" spans="1:65" s="2" customFormat="1" ht="16.5" customHeight="1">
      <c r="A150" s="31"/>
      <c r="B150" s="32"/>
      <c r="C150" s="206" t="s">
        <v>7</v>
      </c>
      <c r="D150" s="206" t="s">
        <v>199</v>
      </c>
      <c r="E150" s="207" t="s">
        <v>798</v>
      </c>
      <c r="F150" s="208" t="s">
        <v>799</v>
      </c>
      <c r="G150" s="209" t="s">
        <v>359</v>
      </c>
      <c r="H150" s="210">
        <v>36</v>
      </c>
      <c r="I150" s="211"/>
      <c r="J150" s="212">
        <f t="shared" si="0"/>
        <v>0</v>
      </c>
      <c r="K150" s="213"/>
      <c r="L150" s="36"/>
      <c r="M150" s="214" t="s">
        <v>1</v>
      </c>
      <c r="N150" s="215" t="s">
        <v>40</v>
      </c>
      <c r="O150" s="68"/>
      <c r="P150" s="216">
        <f t="shared" si="1"/>
        <v>0</v>
      </c>
      <c r="Q150" s="216">
        <v>0</v>
      </c>
      <c r="R150" s="216">
        <f t="shared" si="2"/>
        <v>0</v>
      </c>
      <c r="S150" s="216">
        <v>0</v>
      </c>
      <c r="T150" s="217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259</v>
      </c>
      <c r="AT150" s="218" t="s">
        <v>199</v>
      </c>
      <c r="AU150" s="218" t="s">
        <v>84</v>
      </c>
      <c r="AY150" s="14" t="s">
        <v>197</v>
      </c>
      <c r="BE150" s="219">
        <f t="shared" si="4"/>
        <v>0</v>
      </c>
      <c r="BF150" s="219">
        <f t="shared" si="5"/>
        <v>0</v>
      </c>
      <c r="BG150" s="219">
        <f t="shared" si="6"/>
        <v>0</v>
      </c>
      <c r="BH150" s="219">
        <f t="shared" si="7"/>
        <v>0</v>
      </c>
      <c r="BI150" s="219">
        <f t="shared" si="8"/>
        <v>0</v>
      </c>
      <c r="BJ150" s="14" t="s">
        <v>82</v>
      </c>
      <c r="BK150" s="219">
        <f t="shared" si="9"/>
        <v>0</v>
      </c>
      <c r="BL150" s="14" t="s">
        <v>259</v>
      </c>
      <c r="BM150" s="218" t="s">
        <v>866</v>
      </c>
    </row>
    <row r="151" spans="1:65" s="2" customFormat="1" ht="21.75" customHeight="1">
      <c r="A151" s="31"/>
      <c r="B151" s="32"/>
      <c r="C151" s="220" t="s">
        <v>284</v>
      </c>
      <c r="D151" s="220" t="s">
        <v>313</v>
      </c>
      <c r="E151" s="221" t="s">
        <v>801</v>
      </c>
      <c r="F151" s="222" t="s">
        <v>802</v>
      </c>
      <c r="G151" s="223" t="s">
        <v>359</v>
      </c>
      <c r="H151" s="224">
        <v>36</v>
      </c>
      <c r="I151" s="225"/>
      <c r="J151" s="226">
        <f t="shared" si="0"/>
        <v>0</v>
      </c>
      <c r="K151" s="227"/>
      <c r="L151" s="228"/>
      <c r="M151" s="229" t="s">
        <v>1</v>
      </c>
      <c r="N151" s="230" t="s">
        <v>40</v>
      </c>
      <c r="O151" s="68"/>
      <c r="P151" s="216">
        <f t="shared" si="1"/>
        <v>0</v>
      </c>
      <c r="Q151" s="216">
        <v>2.5999999999999998E-4</v>
      </c>
      <c r="R151" s="216">
        <f t="shared" si="2"/>
        <v>9.3599999999999985E-3</v>
      </c>
      <c r="S151" s="216">
        <v>0</v>
      </c>
      <c r="T151" s="217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325</v>
      </c>
      <c r="AT151" s="218" t="s">
        <v>313</v>
      </c>
      <c r="AU151" s="218" t="s">
        <v>84</v>
      </c>
      <c r="AY151" s="14" t="s">
        <v>197</v>
      </c>
      <c r="BE151" s="219">
        <f t="shared" si="4"/>
        <v>0</v>
      </c>
      <c r="BF151" s="219">
        <f t="shared" si="5"/>
        <v>0</v>
      </c>
      <c r="BG151" s="219">
        <f t="shared" si="6"/>
        <v>0</v>
      </c>
      <c r="BH151" s="219">
        <f t="shared" si="7"/>
        <v>0</v>
      </c>
      <c r="BI151" s="219">
        <f t="shared" si="8"/>
        <v>0</v>
      </c>
      <c r="BJ151" s="14" t="s">
        <v>82</v>
      </c>
      <c r="BK151" s="219">
        <f t="shared" si="9"/>
        <v>0</v>
      </c>
      <c r="BL151" s="14" t="s">
        <v>259</v>
      </c>
      <c r="BM151" s="218" t="s">
        <v>867</v>
      </c>
    </row>
    <row r="152" spans="1:65" s="2" customFormat="1" ht="21.75" customHeight="1">
      <c r="A152" s="31"/>
      <c r="B152" s="32"/>
      <c r="C152" s="206" t="s">
        <v>333</v>
      </c>
      <c r="D152" s="206" t="s">
        <v>199</v>
      </c>
      <c r="E152" s="207" t="s">
        <v>868</v>
      </c>
      <c r="F152" s="208" t="s">
        <v>869</v>
      </c>
      <c r="G152" s="209" t="s">
        <v>359</v>
      </c>
      <c r="H152" s="210">
        <v>2</v>
      </c>
      <c r="I152" s="211"/>
      <c r="J152" s="212">
        <f t="shared" si="0"/>
        <v>0</v>
      </c>
      <c r="K152" s="213"/>
      <c r="L152" s="36"/>
      <c r="M152" s="214" t="s">
        <v>1</v>
      </c>
      <c r="N152" s="215" t="s">
        <v>40</v>
      </c>
      <c r="O152" s="68"/>
      <c r="P152" s="216">
        <f t="shared" si="1"/>
        <v>0</v>
      </c>
      <c r="Q152" s="216">
        <v>0</v>
      </c>
      <c r="R152" s="216">
        <f t="shared" si="2"/>
        <v>0</v>
      </c>
      <c r="S152" s="216">
        <v>0</v>
      </c>
      <c r="T152" s="217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259</v>
      </c>
      <c r="AT152" s="218" t="s">
        <v>199</v>
      </c>
      <c r="AU152" s="218" t="s">
        <v>84</v>
      </c>
      <c r="AY152" s="14" t="s">
        <v>197</v>
      </c>
      <c r="BE152" s="219">
        <f t="shared" si="4"/>
        <v>0</v>
      </c>
      <c r="BF152" s="219">
        <f t="shared" si="5"/>
        <v>0</v>
      </c>
      <c r="BG152" s="219">
        <f t="shared" si="6"/>
        <v>0</v>
      </c>
      <c r="BH152" s="219">
        <f t="shared" si="7"/>
        <v>0</v>
      </c>
      <c r="BI152" s="219">
        <f t="shared" si="8"/>
        <v>0</v>
      </c>
      <c r="BJ152" s="14" t="s">
        <v>82</v>
      </c>
      <c r="BK152" s="219">
        <f t="shared" si="9"/>
        <v>0</v>
      </c>
      <c r="BL152" s="14" t="s">
        <v>259</v>
      </c>
      <c r="BM152" s="218" t="s">
        <v>870</v>
      </c>
    </row>
    <row r="153" spans="1:65" s="2" customFormat="1" ht="21.75" customHeight="1">
      <c r="A153" s="31"/>
      <c r="B153" s="32"/>
      <c r="C153" s="206" t="s">
        <v>337</v>
      </c>
      <c r="D153" s="206" t="s">
        <v>199</v>
      </c>
      <c r="E153" s="207" t="s">
        <v>871</v>
      </c>
      <c r="F153" s="208" t="s">
        <v>872</v>
      </c>
      <c r="G153" s="209" t="s">
        <v>359</v>
      </c>
      <c r="H153" s="210">
        <v>2</v>
      </c>
      <c r="I153" s="211"/>
      <c r="J153" s="212">
        <f t="shared" si="0"/>
        <v>0</v>
      </c>
      <c r="K153" s="213"/>
      <c r="L153" s="36"/>
      <c r="M153" s="214" t="s">
        <v>1</v>
      </c>
      <c r="N153" s="215" t="s">
        <v>40</v>
      </c>
      <c r="O153" s="68"/>
      <c r="P153" s="216">
        <f t="shared" si="1"/>
        <v>0</v>
      </c>
      <c r="Q153" s="216">
        <v>0</v>
      </c>
      <c r="R153" s="216">
        <f t="shared" si="2"/>
        <v>0</v>
      </c>
      <c r="S153" s="216">
        <v>0</v>
      </c>
      <c r="T153" s="217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259</v>
      </c>
      <c r="AT153" s="218" t="s">
        <v>199</v>
      </c>
      <c r="AU153" s="218" t="s">
        <v>84</v>
      </c>
      <c r="AY153" s="14" t="s">
        <v>197</v>
      </c>
      <c r="BE153" s="219">
        <f t="shared" si="4"/>
        <v>0</v>
      </c>
      <c r="BF153" s="219">
        <f t="shared" si="5"/>
        <v>0</v>
      </c>
      <c r="BG153" s="219">
        <f t="shared" si="6"/>
        <v>0</v>
      </c>
      <c r="BH153" s="219">
        <f t="shared" si="7"/>
        <v>0</v>
      </c>
      <c r="BI153" s="219">
        <f t="shared" si="8"/>
        <v>0</v>
      </c>
      <c r="BJ153" s="14" t="s">
        <v>82</v>
      </c>
      <c r="BK153" s="219">
        <f t="shared" si="9"/>
        <v>0</v>
      </c>
      <c r="BL153" s="14" t="s">
        <v>259</v>
      </c>
      <c r="BM153" s="218" t="s">
        <v>873</v>
      </c>
    </row>
    <row r="154" spans="1:65" s="2" customFormat="1" ht="21.75" customHeight="1">
      <c r="A154" s="31"/>
      <c r="B154" s="32"/>
      <c r="C154" s="206" t="s">
        <v>342</v>
      </c>
      <c r="D154" s="206" t="s">
        <v>199</v>
      </c>
      <c r="E154" s="207" t="s">
        <v>874</v>
      </c>
      <c r="F154" s="208" t="s">
        <v>875</v>
      </c>
      <c r="G154" s="209" t="s">
        <v>359</v>
      </c>
      <c r="H154" s="210">
        <v>2</v>
      </c>
      <c r="I154" s="211"/>
      <c r="J154" s="212">
        <f t="shared" si="0"/>
        <v>0</v>
      </c>
      <c r="K154" s="213"/>
      <c r="L154" s="36"/>
      <c r="M154" s="214" t="s">
        <v>1</v>
      </c>
      <c r="N154" s="215" t="s">
        <v>40</v>
      </c>
      <c r="O154" s="68"/>
      <c r="P154" s="216">
        <f t="shared" si="1"/>
        <v>0</v>
      </c>
      <c r="Q154" s="216">
        <v>0</v>
      </c>
      <c r="R154" s="216">
        <f t="shared" si="2"/>
        <v>0</v>
      </c>
      <c r="S154" s="216">
        <v>0</v>
      </c>
      <c r="T154" s="217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8" t="s">
        <v>259</v>
      </c>
      <c r="AT154" s="218" t="s">
        <v>199</v>
      </c>
      <c r="AU154" s="218" t="s">
        <v>84</v>
      </c>
      <c r="AY154" s="14" t="s">
        <v>197</v>
      </c>
      <c r="BE154" s="219">
        <f t="shared" si="4"/>
        <v>0</v>
      </c>
      <c r="BF154" s="219">
        <f t="shared" si="5"/>
        <v>0</v>
      </c>
      <c r="BG154" s="219">
        <f t="shared" si="6"/>
        <v>0</v>
      </c>
      <c r="BH154" s="219">
        <f t="shared" si="7"/>
        <v>0</v>
      </c>
      <c r="BI154" s="219">
        <f t="shared" si="8"/>
        <v>0</v>
      </c>
      <c r="BJ154" s="14" t="s">
        <v>82</v>
      </c>
      <c r="BK154" s="219">
        <f t="shared" si="9"/>
        <v>0</v>
      </c>
      <c r="BL154" s="14" t="s">
        <v>259</v>
      </c>
      <c r="BM154" s="218" t="s">
        <v>876</v>
      </c>
    </row>
    <row r="155" spans="1:65" s="2" customFormat="1" ht="21.75" customHeight="1">
      <c r="A155" s="31"/>
      <c r="B155" s="32"/>
      <c r="C155" s="206" t="s">
        <v>346</v>
      </c>
      <c r="D155" s="206" t="s">
        <v>199</v>
      </c>
      <c r="E155" s="207" t="s">
        <v>877</v>
      </c>
      <c r="F155" s="208" t="s">
        <v>878</v>
      </c>
      <c r="G155" s="209" t="s">
        <v>359</v>
      </c>
      <c r="H155" s="210">
        <v>2</v>
      </c>
      <c r="I155" s="211"/>
      <c r="J155" s="212">
        <f t="shared" si="0"/>
        <v>0</v>
      </c>
      <c r="K155" s="213"/>
      <c r="L155" s="36"/>
      <c r="M155" s="214" t="s">
        <v>1</v>
      </c>
      <c r="N155" s="215" t="s">
        <v>40</v>
      </c>
      <c r="O155" s="68"/>
      <c r="P155" s="216">
        <f t="shared" si="1"/>
        <v>0</v>
      </c>
      <c r="Q155" s="216">
        <v>0</v>
      </c>
      <c r="R155" s="216">
        <f t="shared" si="2"/>
        <v>0</v>
      </c>
      <c r="S155" s="216">
        <v>0</v>
      </c>
      <c r="T155" s="217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8" t="s">
        <v>259</v>
      </c>
      <c r="AT155" s="218" t="s">
        <v>199</v>
      </c>
      <c r="AU155" s="218" t="s">
        <v>84</v>
      </c>
      <c r="AY155" s="14" t="s">
        <v>197</v>
      </c>
      <c r="BE155" s="219">
        <f t="shared" si="4"/>
        <v>0</v>
      </c>
      <c r="BF155" s="219">
        <f t="shared" si="5"/>
        <v>0</v>
      </c>
      <c r="BG155" s="219">
        <f t="shared" si="6"/>
        <v>0</v>
      </c>
      <c r="BH155" s="219">
        <f t="shared" si="7"/>
        <v>0</v>
      </c>
      <c r="BI155" s="219">
        <f t="shared" si="8"/>
        <v>0</v>
      </c>
      <c r="BJ155" s="14" t="s">
        <v>82</v>
      </c>
      <c r="BK155" s="219">
        <f t="shared" si="9"/>
        <v>0</v>
      </c>
      <c r="BL155" s="14" t="s">
        <v>259</v>
      </c>
      <c r="BM155" s="218" t="s">
        <v>879</v>
      </c>
    </row>
    <row r="156" spans="1:65" s="2" customFormat="1" ht="21.75" customHeight="1">
      <c r="A156" s="31"/>
      <c r="B156" s="32"/>
      <c r="C156" s="206" t="s">
        <v>351</v>
      </c>
      <c r="D156" s="206" t="s">
        <v>199</v>
      </c>
      <c r="E156" s="207" t="s">
        <v>880</v>
      </c>
      <c r="F156" s="208" t="s">
        <v>881</v>
      </c>
      <c r="G156" s="209" t="s">
        <v>359</v>
      </c>
      <c r="H156" s="210">
        <v>8</v>
      </c>
      <c r="I156" s="211"/>
      <c r="J156" s="212">
        <f t="shared" si="0"/>
        <v>0</v>
      </c>
      <c r="K156" s="213"/>
      <c r="L156" s="36"/>
      <c r="M156" s="214" t="s">
        <v>1</v>
      </c>
      <c r="N156" s="215" t="s">
        <v>40</v>
      </c>
      <c r="O156" s="68"/>
      <c r="P156" s="216">
        <f t="shared" si="1"/>
        <v>0</v>
      </c>
      <c r="Q156" s="216">
        <v>0</v>
      </c>
      <c r="R156" s="216">
        <f t="shared" si="2"/>
        <v>0</v>
      </c>
      <c r="S156" s="216">
        <v>0</v>
      </c>
      <c r="T156" s="217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8" t="s">
        <v>259</v>
      </c>
      <c r="AT156" s="218" t="s">
        <v>199</v>
      </c>
      <c r="AU156" s="218" t="s">
        <v>84</v>
      </c>
      <c r="AY156" s="14" t="s">
        <v>197</v>
      </c>
      <c r="BE156" s="219">
        <f t="shared" si="4"/>
        <v>0</v>
      </c>
      <c r="BF156" s="219">
        <f t="shared" si="5"/>
        <v>0</v>
      </c>
      <c r="BG156" s="219">
        <f t="shared" si="6"/>
        <v>0</v>
      </c>
      <c r="BH156" s="219">
        <f t="shared" si="7"/>
        <v>0</v>
      </c>
      <c r="BI156" s="219">
        <f t="shared" si="8"/>
        <v>0</v>
      </c>
      <c r="BJ156" s="14" t="s">
        <v>82</v>
      </c>
      <c r="BK156" s="219">
        <f t="shared" si="9"/>
        <v>0</v>
      </c>
      <c r="BL156" s="14" t="s">
        <v>259</v>
      </c>
      <c r="BM156" s="218" t="s">
        <v>882</v>
      </c>
    </row>
    <row r="157" spans="1:65" s="2" customFormat="1" ht="16.5" customHeight="1">
      <c r="A157" s="31"/>
      <c r="B157" s="32"/>
      <c r="C157" s="206" t="s">
        <v>288</v>
      </c>
      <c r="D157" s="206" t="s">
        <v>199</v>
      </c>
      <c r="E157" s="207" t="s">
        <v>689</v>
      </c>
      <c r="F157" s="208" t="s">
        <v>804</v>
      </c>
      <c r="G157" s="209" t="s">
        <v>359</v>
      </c>
      <c r="H157" s="210">
        <v>1</v>
      </c>
      <c r="I157" s="211"/>
      <c r="J157" s="212">
        <f t="shared" si="0"/>
        <v>0</v>
      </c>
      <c r="K157" s="213"/>
      <c r="L157" s="36"/>
      <c r="M157" s="214" t="s">
        <v>1</v>
      </c>
      <c r="N157" s="215" t="s">
        <v>40</v>
      </c>
      <c r="O157" s="68"/>
      <c r="P157" s="216">
        <f t="shared" si="1"/>
        <v>0</v>
      </c>
      <c r="Q157" s="216">
        <v>0</v>
      </c>
      <c r="R157" s="216">
        <f t="shared" si="2"/>
        <v>0</v>
      </c>
      <c r="S157" s="216">
        <v>0</v>
      </c>
      <c r="T157" s="217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8" t="s">
        <v>259</v>
      </c>
      <c r="AT157" s="218" t="s">
        <v>199</v>
      </c>
      <c r="AU157" s="218" t="s">
        <v>84</v>
      </c>
      <c r="AY157" s="14" t="s">
        <v>197</v>
      </c>
      <c r="BE157" s="219">
        <f t="shared" si="4"/>
        <v>0</v>
      </c>
      <c r="BF157" s="219">
        <f t="shared" si="5"/>
        <v>0</v>
      </c>
      <c r="BG157" s="219">
        <f t="shared" si="6"/>
        <v>0</v>
      </c>
      <c r="BH157" s="219">
        <f t="shared" si="7"/>
        <v>0</v>
      </c>
      <c r="BI157" s="219">
        <f t="shared" si="8"/>
        <v>0</v>
      </c>
      <c r="BJ157" s="14" t="s">
        <v>82</v>
      </c>
      <c r="BK157" s="219">
        <f t="shared" si="9"/>
        <v>0</v>
      </c>
      <c r="BL157" s="14" t="s">
        <v>259</v>
      </c>
      <c r="BM157" s="218" t="s">
        <v>883</v>
      </c>
    </row>
    <row r="158" spans="1:65" s="2" customFormat="1" ht="16.5" customHeight="1">
      <c r="A158" s="31"/>
      <c r="B158" s="32"/>
      <c r="C158" s="206" t="s">
        <v>292</v>
      </c>
      <c r="D158" s="206" t="s">
        <v>199</v>
      </c>
      <c r="E158" s="207" t="s">
        <v>884</v>
      </c>
      <c r="F158" s="208" t="s">
        <v>754</v>
      </c>
      <c r="G158" s="209" t="s">
        <v>359</v>
      </c>
      <c r="H158" s="210">
        <v>1</v>
      </c>
      <c r="I158" s="211"/>
      <c r="J158" s="212">
        <f t="shared" si="0"/>
        <v>0</v>
      </c>
      <c r="K158" s="213"/>
      <c r="L158" s="36"/>
      <c r="M158" s="214" t="s">
        <v>1</v>
      </c>
      <c r="N158" s="215" t="s">
        <v>40</v>
      </c>
      <c r="O158" s="68"/>
      <c r="P158" s="216">
        <f t="shared" si="1"/>
        <v>0</v>
      </c>
      <c r="Q158" s="216">
        <v>0</v>
      </c>
      <c r="R158" s="216">
        <f t="shared" si="2"/>
        <v>0</v>
      </c>
      <c r="S158" s="216">
        <v>0</v>
      </c>
      <c r="T158" s="217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8" t="s">
        <v>259</v>
      </c>
      <c r="AT158" s="218" t="s">
        <v>199</v>
      </c>
      <c r="AU158" s="218" t="s">
        <v>84</v>
      </c>
      <c r="AY158" s="14" t="s">
        <v>197</v>
      </c>
      <c r="BE158" s="219">
        <f t="shared" si="4"/>
        <v>0</v>
      </c>
      <c r="BF158" s="219">
        <f t="shared" si="5"/>
        <v>0</v>
      </c>
      <c r="BG158" s="219">
        <f t="shared" si="6"/>
        <v>0</v>
      </c>
      <c r="BH158" s="219">
        <f t="shared" si="7"/>
        <v>0</v>
      </c>
      <c r="BI158" s="219">
        <f t="shared" si="8"/>
        <v>0</v>
      </c>
      <c r="BJ158" s="14" t="s">
        <v>82</v>
      </c>
      <c r="BK158" s="219">
        <f t="shared" si="9"/>
        <v>0</v>
      </c>
      <c r="BL158" s="14" t="s">
        <v>259</v>
      </c>
      <c r="BM158" s="218" t="s">
        <v>885</v>
      </c>
    </row>
    <row r="159" spans="1:65" s="2" customFormat="1" ht="16.5" customHeight="1">
      <c r="A159" s="31"/>
      <c r="B159" s="32"/>
      <c r="C159" s="206" t="s">
        <v>296</v>
      </c>
      <c r="D159" s="206" t="s">
        <v>199</v>
      </c>
      <c r="E159" s="207" t="s">
        <v>886</v>
      </c>
      <c r="F159" s="208" t="s">
        <v>887</v>
      </c>
      <c r="G159" s="209" t="s">
        <v>758</v>
      </c>
      <c r="H159" s="210">
        <v>12</v>
      </c>
      <c r="I159" s="211"/>
      <c r="J159" s="212">
        <f t="shared" si="0"/>
        <v>0</v>
      </c>
      <c r="K159" s="213"/>
      <c r="L159" s="36"/>
      <c r="M159" s="214" t="s">
        <v>1</v>
      </c>
      <c r="N159" s="215" t="s">
        <v>40</v>
      </c>
      <c r="O159" s="68"/>
      <c r="P159" s="216">
        <f t="shared" si="1"/>
        <v>0</v>
      </c>
      <c r="Q159" s="216">
        <v>0</v>
      </c>
      <c r="R159" s="216">
        <f t="shared" si="2"/>
        <v>0</v>
      </c>
      <c r="S159" s="216">
        <v>0</v>
      </c>
      <c r="T159" s="217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8" t="s">
        <v>259</v>
      </c>
      <c r="AT159" s="218" t="s">
        <v>199</v>
      </c>
      <c r="AU159" s="218" t="s">
        <v>84</v>
      </c>
      <c r="AY159" s="14" t="s">
        <v>197</v>
      </c>
      <c r="BE159" s="219">
        <f t="shared" si="4"/>
        <v>0</v>
      </c>
      <c r="BF159" s="219">
        <f t="shared" si="5"/>
        <v>0</v>
      </c>
      <c r="BG159" s="219">
        <f t="shared" si="6"/>
        <v>0</v>
      </c>
      <c r="BH159" s="219">
        <f t="shared" si="7"/>
        <v>0</v>
      </c>
      <c r="BI159" s="219">
        <f t="shared" si="8"/>
        <v>0</v>
      </c>
      <c r="BJ159" s="14" t="s">
        <v>82</v>
      </c>
      <c r="BK159" s="219">
        <f t="shared" si="9"/>
        <v>0</v>
      </c>
      <c r="BL159" s="14" t="s">
        <v>259</v>
      </c>
      <c r="BM159" s="218" t="s">
        <v>888</v>
      </c>
    </row>
    <row r="160" spans="1:65" s="12" customFormat="1" ht="22.9" customHeight="1">
      <c r="B160" s="190"/>
      <c r="C160" s="191"/>
      <c r="D160" s="192" t="s">
        <v>74</v>
      </c>
      <c r="E160" s="204" t="s">
        <v>748</v>
      </c>
      <c r="F160" s="204" t="s">
        <v>889</v>
      </c>
      <c r="G160" s="191"/>
      <c r="H160" s="191"/>
      <c r="I160" s="194"/>
      <c r="J160" s="205">
        <f>BK160</f>
        <v>0</v>
      </c>
      <c r="K160" s="191"/>
      <c r="L160" s="196"/>
      <c r="M160" s="197"/>
      <c r="N160" s="198"/>
      <c r="O160" s="198"/>
      <c r="P160" s="199">
        <f>SUM(P161:P168)</f>
        <v>0</v>
      </c>
      <c r="Q160" s="198"/>
      <c r="R160" s="199">
        <f>SUM(R161:R168)</f>
        <v>70.450708800000001</v>
      </c>
      <c r="S160" s="198"/>
      <c r="T160" s="200">
        <f>SUM(T161:T168)</f>
        <v>0</v>
      </c>
      <c r="AR160" s="201" t="s">
        <v>84</v>
      </c>
      <c r="AT160" s="202" t="s">
        <v>74</v>
      </c>
      <c r="AU160" s="202" t="s">
        <v>82</v>
      </c>
      <c r="AY160" s="201" t="s">
        <v>197</v>
      </c>
      <c r="BK160" s="203">
        <f>SUM(BK161:BK168)</f>
        <v>0</v>
      </c>
    </row>
    <row r="161" spans="1:65" s="2" customFormat="1" ht="21.75" customHeight="1">
      <c r="A161" s="31"/>
      <c r="B161" s="32"/>
      <c r="C161" s="206" t="s">
        <v>300</v>
      </c>
      <c r="D161" s="206" t="s">
        <v>199</v>
      </c>
      <c r="E161" s="207" t="s">
        <v>890</v>
      </c>
      <c r="F161" s="208" t="s">
        <v>891</v>
      </c>
      <c r="G161" s="209" t="s">
        <v>892</v>
      </c>
      <c r="H161" s="210">
        <v>0.45100000000000001</v>
      </c>
      <c r="I161" s="211"/>
      <c r="J161" s="212">
        <f t="shared" ref="J161:J168" si="10">ROUND(I161*H161,1)</f>
        <v>0</v>
      </c>
      <c r="K161" s="213"/>
      <c r="L161" s="36"/>
      <c r="M161" s="214" t="s">
        <v>1</v>
      </c>
      <c r="N161" s="215" t="s">
        <v>40</v>
      </c>
      <c r="O161" s="68"/>
      <c r="P161" s="216">
        <f t="shared" ref="P161:P168" si="11">O161*H161</f>
        <v>0</v>
      </c>
      <c r="Q161" s="216">
        <v>8.8000000000000005E-3</v>
      </c>
      <c r="R161" s="216">
        <f t="shared" ref="R161:R168" si="12">Q161*H161</f>
        <v>3.9688000000000006E-3</v>
      </c>
      <c r="S161" s="216">
        <v>0</v>
      </c>
      <c r="T161" s="217">
        <f t="shared" ref="T161:T168" si="13"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8" t="s">
        <v>259</v>
      </c>
      <c r="AT161" s="218" t="s">
        <v>199</v>
      </c>
      <c r="AU161" s="218" t="s">
        <v>84</v>
      </c>
      <c r="AY161" s="14" t="s">
        <v>197</v>
      </c>
      <c r="BE161" s="219">
        <f t="shared" ref="BE161:BE168" si="14">IF(N161="základní",J161,0)</f>
        <v>0</v>
      </c>
      <c r="BF161" s="219">
        <f t="shared" ref="BF161:BF168" si="15">IF(N161="snížená",J161,0)</f>
        <v>0</v>
      </c>
      <c r="BG161" s="219">
        <f t="shared" ref="BG161:BG168" si="16">IF(N161="zákl. přenesená",J161,0)</f>
        <v>0</v>
      </c>
      <c r="BH161" s="219">
        <f t="shared" ref="BH161:BH168" si="17">IF(N161="sníž. přenesená",J161,0)</f>
        <v>0</v>
      </c>
      <c r="BI161" s="219">
        <f t="shared" ref="BI161:BI168" si="18">IF(N161="nulová",J161,0)</f>
        <v>0</v>
      </c>
      <c r="BJ161" s="14" t="s">
        <v>82</v>
      </c>
      <c r="BK161" s="219">
        <f t="shared" ref="BK161:BK168" si="19">ROUND(I161*H161,1)</f>
        <v>0</v>
      </c>
      <c r="BL161" s="14" t="s">
        <v>259</v>
      </c>
      <c r="BM161" s="218" t="s">
        <v>893</v>
      </c>
    </row>
    <row r="162" spans="1:65" s="2" customFormat="1" ht="21.75" customHeight="1">
      <c r="A162" s="31"/>
      <c r="B162" s="32"/>
      <c r="C162" s="206" t="s">
        <v>304</v>
      </c>
      <c r="D162" s="206" t="s">
        <v>199</v>
      </c>
      <c r="E162" s="207" t="s">
        <v>894</v>
      </c>
      <c r="F162" s="208" t="s">
        <v>895</v>
      </c>
      <c r="G162" s="209" t="s">
        <v>340</v>
      </c>
      <c r="H162" s="210">
        <v>451</v>
      </c>
      <c r="I162" s="211"/>
      <c r="J162" s="212">
        <f t="shared" si="10"/>
        <v>0</v>
      </c>
      <c r="K162" s="213"/>
      <c r="L162" s="36"/>
      <c r="M162" s="214" t="s">
        <v>1</v>
      </c>
      <c r="N162" s="215" t="s">
        <v>40</v>
      </c>
      <c r="O162" s="68"/>
      <c r="P162" s="216">
        <f t="shared" si="11"/>
        <v>0</v>
      </c>
      <c r="Q162" s="216">
        <v>0</v>
      </c>
      <c r="R162" s="216">
        <f t="shared" si="12"/>
        <v>0</v>
      </c>
      <c r="S162" s="216">
        <v>0</v>
      </c>
      <c r="T162" s="217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8" t="s">
        <v>259</v>
      </c>
      <c r="AT162" s="218" t="s">
        <v>199</v>
      </c>
      <c r="AU162" s="218" t="s">
        <v>84</v>
      </c>
      <c r="AY162" s="14" t="s">
        <v>197</v>
      </c>
      <c r="BE162" s="219">
        <f t="shared" si="14"/>
        <v>0</v>
      </c>
      <c r="BF162" s="219">
        <f t="shared" si="15"/>
        <v>0</v>
      </c>
      <c r="BG162" s="219">
        <f t="shared" si="16"/>
        <v>0</v>
      </c>
      <c r="BH162" s="219">
        <f t="shared" si="17"/>
        <v>0</v>
      </c>
      <c r="BI162" s="219">
        <f t="shared" si="18"/>
        <v>0</v>
      </c>
      <c r="BJ162" s="14" t="s">
        <v>82</v>
      </c>
      <c r="BK162" s="219">
        <f t="shared" si="19"/>
        <v>0</v>
      </c>
      <c r="BL162" s="14" t="s">
        <v>259</v>
      </c>
      <c r="BM162" s="218" t="s">
        <v>896</v>
      </c>
    </row>
    <row r="163" spans="1:65" s="2" customFormat="1" ht="21.75" customHeight="1">
      <c r="A163" s="31"/>
      <c r="B163" s="32"/>
      <c r="C163" s="206" t="s">
        <v>308</v>
      </c>
      <c r="D163" s="206" t="s">
        <v>199</v>
      </c>
      <c r="E163" s="207" t="s">
        <v>897</v>
      </c>
      <c r="F163" s="208" t="s">
        <v>898</v>
      </c>
      <c r="G163" s="209" t="s">
        <v>340</v>
      </c>
      <c r="H163" s="210">
        <v>451</v>
      </c>
      <c r="I163" s="211"/>
      <c r="J163" s="212">
        <f t="shared" si="10"/>
        <v>0</v>
      </c>
      <c r="K163" s="213"/>
      <c r="L163" s="36"/>
      <c r="M163" s="214" t="s">
        <v>1</v>
      </c>
      <c r="N163" s="215" t="s">
        <v>40</v>
      </c>
      <c r="O163" s="68"/>
      <c r="P163" s="216">
        <f t="shared" si="11"/>
        <v>0</v>
      </c>
      <c r="Q163" s="216">
        <v>0.15614</v>
      </c>
      <c r="R163" s="216">
        <f t="shared" si="12"/>
        <v>70.419139999999999</v>
      </c>
      <c r="S163" s="216">
        <v>0</v>
      </c>
      <c r="T163" s="217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8" t="s">
        <v>259</v>
      </c>
      <c r="AT163" s="218" t="s">
        <v>199</v>
      </c>
      <c r="AU163" s="218" t="s">
        <v>84</v>
      </c>
      <c r="AY163" s="14" t="s">
        <v>197</v>
      </c>
      <c r="BE163" s="219">
        <f t="shared" si="14"/>
        <v>0</v>
      </c>
      <c r="BF163" s="219">
        <f t="shared" si="15"/>
        <v>0</v>
      </c>
      <c r="BG163" s="219">
        <f t="shared" si="16"/>
        <v>0</v>
      </c>
      <c r="BH163" s="219">
        <f t="shared" si="17"/>
        <v>0</v>
      </c>
      <c r="BI163" s="219">
        <f t="shared" si="18"/>
        <v>0</v>
      </c>
      <c r="BJ163" s="14" t="s">
        <v>82</v>
      </c>
      <c r="BK163" s="219">
        <f t="shared" si="19"/>
        <v>0</v>
      </c>
      <c r="BL163" s="14" t="s">
        <v>259</v>
      </c>
      <c r="BM163" s="218" t="s">
        <v>899</v>
      </c>
    </row>
    <row r="164" spans="1:65" s="2" customFormat="1" ht="21.75" customHeight="1">
      <c r="A164" s="31"/>
      <c r="B164" s="32"/>
      <c r="C164" s="206" t="s">
        <v>312</v>
      </c>
      <c r="D164" s="206" t="s">
        <v>199</v>
      </c>
      <c r="E164" s="207" t="s">
        <v>900</v>
      </c>
      <c r="F164" s="208" t="s">
        <v>901</v>
      </c>
      <c r="G164" s="209" t="s">
        <v>340</v>
      </c>
      <c r="H164" s="210">
        <v>40</v>
      </c>
      <c r="I164" s="211"/>
      <c r="J164" s="212">
        <f t="shared" si="10"/>
        <v>0</v>
      </c>
      <c r="K164" s="213"/>
      <c r="L164" s="36"/>
      <c r="M164" s="214" t="s">
        <v>1</v>
      </c>
      <c r="N164" s="215" t="s">
        <v>40</v>
      </c>
      <c r="O164" s="68"/>
      <c r="P164" s="216">
        <f t="shared" si="11"/>
        <v>0</v>
      </c>
      <c r="Q164" s="216">
        <v>0</v>
      </c>
      <c r="R164" s="216">
        <f t="shared" si="12"/>
        <v>0</v>
      </c>
      <c r="S164" s="216">
        <v>0</v>
      </c>
      <c r="T164" s="217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8" t="s">
        <v>259</v>
      </c>
      <c r="AT164" s="218" t="s">
        <v>199</v>
      </c>
      <c r="AU164" s="218" t="s">
        <v>84</v>
      </c>
      <c r="AY164" s="14" t="s">
        <v>197</v>
      </c>
      <c r="BE164" s="219">
        <f t="shared" si="14"/>
        <v>0</v>
      </c>
      <c r="BF164" s="219">
        <f t="shared" si="15"/>
        <v>0</v>
      </c>
      <c r="BG164" s="219">
        <f t="shared" si="16"/>
        <v>0</v>
      </c>
      <c r="BH164" s="219">
        <f t="shared" si="17"/>
        <v>0</v>
      </c>
      <c r="BI164" s="219">
        <f t="shared" si="18"/>
        <v>0</v>
      </c>
      <c r="BJ164" s="14" t="s">
        <v>82</v>
      </c>
      <c r="BK164" s="219">
        <f t="shared" si="19"/>
        <v>0</v>
      </c>
      <c r="BL164" s="14" t="s">
        <v>259</v>
      </c>
      <c r="BM164" s="218" t="s">
        <v>902</v>
      </c>
    </row>
    <row r="165" spans="1:65" s="2" customFormat="1" ht="21.75" customHeight="1">
      <c r="A165" s="31"/>
      <c r="B165" s="32"/>
      <c r="C165" s="220" t="s">
        <v>317</v>
      </c>
      <c r="D165" s="220" t="s">
        <v>313</v>
      </c>
      <c r="E165" s="221" t="s">
        <v>903</v>
      </c>
      <c r="F165" s="222" t="s">
        <v>904</v>
      </c>
      <c r="G165" s="223" t="s">
        <v>340</v>
      </c>
      <c r="H165" s="224">
        <v>40</v>
      </c>
      <c r="I165" s="225"/>
      <c r="J165" s="226">
        <f t="shared" si="10"/>
        <v>0</v>
      </c>
      <c r="K165" s="227"/>
      <c r="L165" s="228"/>
      <c r="M165" s="229" t="s">
        <v>1</v>
      </c>
      <c r="N165" s="230" t="s">
        <v>40</v>
      </c>
      <c r="O165" s="68"/>
      <c r="P165" s="216">
        <f t="shared" si="11"/>
        <v>0</v>
      </c>
      <c r="Q165" s="216">
        <v>6.8999999999999997E-4</v>
      </c>
      <c r="R165" s="216">
        <f t="shared" si="12"/>
        <v>2.76E-2</v>
      </c>
      <c r="S165" s="216">
        <v>0</v>
      </c>
      <c r="T165" s="217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8" t="s">
        <v>905</v>
      </c>
      <c r="AT165" s="218" t="s">
        <v>313</v>
      </c>
      <c r="AU165" s="218" t="s">
        <v>84</v>
      </c>
      <c r="AY165" s="14" t="s">
        <v>197</v>
      </c>
      <c r="BE165" s="219">
        <f t="shared" si="14"/>
        <v>0</v>
      </c>
      <c r="BF165" s="219">
        <f t="shared" si="15"/>
        <v>0</v>
      </c>
      <c r="BG165" s="219">
        <f t="shared" si="16"/>
        <v>0</v>
      </c>
      <c r="BH165" s="219">
        <f t="shared" si="17"/>
        <v>0</v>
      </c>
      <c r="BI165" s="219">
        <f t="shared" si="18"/>
        <v>0</v>
      </c>
      <c r="BJ165" s="14" t="s">
        <v>82</v>
      </c>
      <c r="BK165" s="219">
        <f t="shared" si="19"/>
        <v>0</v>
      </c>
      <c r="BL165" s="14" t="s">
        <v>905</v>
      </c>
      <c r="BM165" s="218" t="s">
        <v>906</v>
      </c>
    </row>
    <row r="166" spans="1:65" s="2" customFormat="1" ht="21.75" customHeight="1">
      <c r="A166" s="31"/>
      <c r="B166" s="32"/>
      <c r="C166" s="206" t="s">
        <v>321</v>
      </c>
      <c r="D166" s="206" t="s">
        <v>199</v>
      </c>
      <c r="E166" s="207" t="s">
        <v>907</v>
      </c>
      <c r="F166" s="208" t="s">
        <v>908</v>
      </c>
      <c r="G166" s="209" t="s">
        <v>206</v>
      </c>
      <c r="H166" s="210">
        <v>126.28</v>
      </c>
      <c r="I166" s="211"/>
      <c r="J166" s="212">
        <f t="shared" si="10"/>
        <v>0</v>
      </c>
      <c r="K166" s="213"/>
      <c r="L166" s="36"/>
      <c r="M166" s="214" t="s">
        <v>1</v>
      </c>
      <c r="N166" s="215" t="s">
        <v>40</v>
      </c>
      <c r="O166" s="68"/>
      <c r="P166" s="216">
        <f t="shared" si="11"/>
        <v>0</v>
      </c>
      <c r="Q166" s="216">
        <v>0</v>
      </c>
      <c r="R166" s="216">
        <f t="shared" si="12"/>
        <v>0</v>
      </c>
      <c r="S166" s="216">
        <v>0</v>
      </c>
      <c r="T166" s="217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8" t="s">
        <v>445</v>
      </c>
      <c r="AT166" s="218" t="s">
        <v>199</v>
      </c>
      <c r="AU166" s="218" t="s">
        <v>84</v>
      </c>
      <c r="AY166" s="14" t="s">
        <v>197</v>
      </c>
      <c r="BE166" s="219">
        <f t="shared" si="14"/>
        <v>0</v>
      </c>
      <c r="BF166" s="219">
        <f t="shared" si="15"/>
        <v>0</v>
      </c>
      <c r="BG166" s="219">
        <f t="shared" si="16"/>
        <v>0</v>
      </c>
      <c r="BH166" s="219">
        <f t="shared" si="17"/>
        <v>0</v>
      </c>
      <c r="BI166" s="219">
        <f t="shared" si="18"/>
        <v>0</v>
      </c>
      <c r="BJ166" s="14" t="s">
        <v>82</v>
      </c>
      <c r="BK166" s="219">
        <f t="shared" si="19"/>
        <v>0</v>
      </c>
      <c r="BL166" s="14" t="s">
        <v>445</v>
      </c>
      <c r="BM166" s="218" t="s">
        <v>909</v>
      </c>
    </row>
    <row r="167" spans="1:65" s="2" customFormat="1" ht="16.5" customHeight="1">
      <c r="A167" s="31"/>
      <c r="B167" s="32"/>
      <c r="C167" s="206" t="s">
        <v>325</v>
      </c>
      <c r="D167" s="206" t="s">
        <v>199</v>
      </c>
      <c r="E167" s="207" t="s">
        <v>910</v>
      </c>
      <c r="F167" s="208" t="s">
        <v>911</v>
      </c>
      <c r="G167" s="209" t="s">
        <v>206</v>
      </c>
      <c r="H167" s="210">
        <v>126.28</v>
      </c>
      <c r="I167" s="211"/>
      <c r="J167" s="212">
        <f t="shared" si="10"/>
        <v>0</v>
      </c>
      <c r="K167" s="213"/>
      <c r="L167" s="36"/>
      <c r="M167" s="214" t="s">
        <v>1</v>
      </c>
      <c r="N167" s="215" t="s">
        <v>40</v>
      </c>
      <c r="O167" s="68"/>
      <c r="P167" s="216">
        <f t="shared" si="11"/>
        <v>0</v>
      </c>
      <c r="Q167" s="216">
        <v>0</v>
      </c>
      <c r="R167" s="216">
        <f t="shared" si="12"/>
        <v>0</v>
      </c>
      <c r="S167" s="216">
        <v>0</v>
      </c>
      <c r="T167" s="217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8" t="s">
        <v>445</v>
      </c>
      <c r="AT167" s="218" t="s">
        <v>199</v>
      </c>
      <c r="AU167" s="218" t="s">
        <v>84</v>
      </c>
      <c r="AY167" s="14" t="s">
        <v>197</v>
      </c>
      <c r="BE167" s="219">
        <f t="shared" si="14"/>
        <v>0</v>
      </c>
      <c r="BF167" s="219">
        <f t="shared" si="15"/>
        <v>0</v>
      </c>
      <c r="BG167" s="219">
        <f t="shared" si="16"/>
        <v>0</v>
      </c>
      <c r="BH167" s="219">
        <f t="shared" si="17"/>
        <v>0</v>
      </c>
      <c r="BI167" s="219">
        <f t="shared" si="18"/>
        <v>0</v>
      </c>
      <c r="BJ167" s="14" t="s">
        <v>82</v>
      </c>
      <c r="BK167" s="219">
        <f t="shared" si="19"/>
        <v>0</v>
      </c>
      <c r="BL167" s="14" t="s">
        <v>445</v>
      </c>
      <c r="BM167" s="218" t="s">
        <v>912</v>
      </c>
    </row>
    <row r="168" spans="1:65" s="2" customFormat="1" ht="16.5" customHeight="1">
      <c r="A168" s="31"/>
      <c r="B168" s="32"/>
      <c r="C168" s="206" t="s">
        <v>329</v>
      </c>
      <c r="D168" s="206" t="s">
        <v>199</v>
      </c>
      <c r="E168" s="207" t="s">
        <v>913</v>
      </c>
      <c r="F168" s="208" t="s">
        <v>914</v>
      </c>
      <c r="G168" s="209" t="s">
        <v>249</v>
      </c>
      <c r="H168" s="210">
        <v>180.4</v>
      </c>
      <c r="I168" s="211"/>
      <c r="J168" s="212">
        <f t="shared" si="10"/>
        <v>0</v>
      </c>
      <c r="K168" s="213"/>
      <c r="L168" s="36"/>
      <c r="M168" s="231" t="s">
        <v>1</v>
      </c>
      <c r="N168" s="232" t="s">
        <v>40</v>
      </c>
      <c r="O168" s="233"/>
      <c r="P168" s="234">
        <f t="shared" si="11"/>
        <v>0</v>
      </c>
      <c r="Q168" s="234">
        <v>0</v>
      </c>
      <c r="R168" s="234">
        <f t="shared" si="12"/>
        <v>0</v>
      </c>
      <c r="S168" s="234">
        <v>0</v>
      </c>
      <c r="T168" s="235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8" t="s">
        <v>445</v>
      </c>
      <c r="AT168" s="218" t="s">
        <v>199</v>
      </c>
      <c r="AU168" s="218" t="s">
        <v>84</v>
      </c>
      <c r="AY168" s="14" t="s">
        <v>197</v>
      </c>
      <c r="BE168" s="219">
        <f t="shared" si="14"/>
        <v>0</v>
      </c>
      <c r="BF168" s="219">
        <f t="shared" si="15"/>
        <v>0</v>
      </c>
      <c r="BG168" s="219">
        <f t="shared" si="16"/>
        <v>0</v>
      </c>
      <c r="BH168" s="219">
        <f t="shared" si="17"/>
        <v>0</v>
      </c>
      <c r="BI168" s="219">
        <f t="shared" si="18"/>
        <v>0</v>
      </c>
      <c r="BJ168" s="14" t="s">
        <v>82</v>
      </c>
      <c r="BK168" s="219">
        <f t="shared" si="19"/>
        <v>0</v>
      </c>
      <c r="BL168" s="14" t="s">
        <v>445</v>
      </c>
      <c r="BM168" s="218" t="s">
        <v>915</v>
      </c>
    </row>
    <row r="169" spans="1:65" s="2" customFormat="1" ht="6.95" customHeight="1">
      <c r="A169" s="31"/>
      <c r="B169" s="51"/>
      <c r="C169" s="52"/>
      <c r="D169" s="52"/>
      <c r="E169" s="52"/>
      <c r="F169" s="52"/>
      <c r="G169" s="52"/>
      <c r="H169" s="52"/>
      <c r="I169" s="155"/>
      <c r="J169" s="52"/>
      <c r="K169" s="52"/>
      <c r="L169" s="36"/>
      <c r="M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</row>
  </sheetData>
  <sheetProtection algorithmName="SHA-512" hashValue="/iRR797EcdXS5Vc6zMlX2SoodWgnaZYpPYkc3guI/wvPcS4gPI1fk4Qg5VSzGET+nY0XEpXtteuZFkns9cUmfA==" saltValue="eygcblwB3iV0eVixysFzkvCUQJ105JKyH6rjqIFMRB7e6fXt3Ea/RkA0VyVJRNDpYpsIY/sofUl0zM454UAICg==" spinCount="100000" sheet="1" objects="1" scenarios="1" formatColumns="0" formatRows="0" autoFilter="0"/>
  <autoFilter ref="C126:K168"/>
  <mergeCells count="15">
    <mergeCell ref="E113:H113"/>
    <mergeCell ref="E117:H117"/>
    <mergeCell ref="E115:H115"/>
    <mergeCell ref="E119:H11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111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1:46" s="1" customFormat="1" ht="24.95" customHeight="1">
      <c r="B4" s="17"/>
      <c r="D4" s="116" t="s">
        <v>156</v>
      </c>
      <c r="I4" s="112"/>
      <c r="L4" s="17"/>
      <c r="M4" s="117" t="s">
        <v>10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16</v>
      </c>
      <c r="I6" s="112"/>
      <c r="L6" s="17"/>
    </row>
    <row r="7" spans="1:46" s="1" customFormat="1" ht="16.5" customHeight="1">
      <c r="B7" s="17"/>
      <c r="E7" s="292" t="str">
        <f>'Rekapitulace stavby'!K6</f>
        <v>Novostavba produkční stáje s dojírnou - 1. etapa - stáj</v>
      </c>
      <c r="F7" s="293"/>
      <c r="G7" s="293"/>
      <c r="H7" s="293"/>
      <c r="I7" s="112"/>
      <c r="L7" s="17"/>
    </row>
    <row r="8" spans="1:46" ht="12.75">
      <c r="B8" s="17"/>
      <c r="D8" s="118" t="s">
        <v>157</v>
      </c>
      <c r="L8" s="17"/>
    </row>
    <row r="9" spans="1:46" s="1" customFormat="1" ht="16.5" customHeight="1">
      <c r="B9" s="17"/>
      <c r="E9" s="292" t="s">
        <v>158</v>
      </c>
      <c r="F9" s="253"/>
      <c r="G9" s="253"/>
      <c r="H9" s="253"/>
      <c r="I9" s="112"/>
      <c r="L9" s="17"/>
    </row>
    <row r="10" spans="1:46" s="1" customFormat="1" ht="12" customHeight="1">
      <c r="B10" s="17"/>
      <c r="D10" s="118" t="s">
        <v>159</v>
      </c>
      <c r="I10" s="112"/>
      <c r="L10" s="17"/>
    </row>
    <row r="11" spans="1:46" s="2" customFormat="1" ht="16.5" customHeight="1">
      <c r="A11" s="31"/>
      <c r="B11" s="36"/>
      <c r="C11" s="31"/>
      <c r="D11" s="31"/>
      <c r="E11" s="294" t="s">
        <v>160</v>
      </c>
      <c r="F11" s="295"/>
      <c r="G11" s="295"/>
      <c r="H11" s="295"/>
      <c r="I11" s="120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8" t="s">
        <v>547</v>
      </c>
      <c r="E12" s="31"/>
      <c r="F12" s="31"/>
      <c r="G12" s="31"/>
      <c r="H12" s="31"/>
      <c r="I12" s="120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6.5" customHeight="1">
      <c r="A13" s="31"/>
      <c r="B13" s="36"/>
      <c r="C13" s="31"/>
      <c r="D13" s="31"/>
      <c r="E13" s="296" t="s">
        <v>916</v>
      </c>
      <c r="F13" s="295"/>
      <c r="G13" s="295"/>
      <c r="H13" s="295"/>
      <c r="I13" s="120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>
      <c r="A14" s="31"/>
      <c r="B14" s="36"/>
      <c r="C14" s="31"/>
      <c r="D14" s="31"/>
      <c r="E14" s="31"/>
      <c r="F14" s="31"/>
      <c r="G14" s="31"/>
      <c r="H14" s="31"/>
      <c r="I14" s="120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18" t="s">
        <v>18</v>
      </c>
      <c r="E15" s="31"/>
      <c r="F15" s="106" t="s">
        <v>1</v>
      </c>
      <c r="G15" s="31"/>
      <c r="H15" s="31"/>
      <c r="I15" s="121" t="s">
        <v>19</v>
      </c>
      <c r="J15" s="106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20</v>
      </c>
      <c r="E16" s="31"/>
      <c r="F16" s="106" t="s">
        <v>21</v>
      </c>
      <c r="G16" s="31"/>
      <c r="H16" s="31"/>
      <c r="I16" s="121" t="s">
        <v>22</v>
      </c>
      <c r="J16" s="122">
        <f>'Rekapitulace stavby'!AN8</f>
        <v>43949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0.9" customHeight="1">
      <c r="A17" s="31"/>
      <c r="B17" s="36"/>
      <c r="C17" s="31"/>
      <c r="D17" s="31"/>
      <c r="E17" s="31"/>
      <c r="F17" s="31"/>
      <c r="G17" s="31"/>
      <c r="H17" s="31"/>
      <c r="I17" s="120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18" t="s">
        <v>23</v>
      </c>
      <c r="E18" s="31"/>
      <c r="F18" s="31"/>
      <c r="G18" s="31"/>
      <c r="H18" s="31"/>
      <c r="I18" s="121" t="s">
        <v>24</v>
      </c>
      <c r="J18" s="106" t="s">
        <v>25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6" t="s">
        <v>26</v>
      </c>
      <c r="F19" s="31"/>
      <c r="G19" s="31"/>
      <c r="H19" s="31"/>
      <c r="I19" s="121" t="s">
        <v>27</v>
      </c>
      <c r="J19" s="106" t="s">
        <v>28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20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18" t="s">
        <v>29</v>
      </c>
      <c r="E21" s="31"/>
      <c r="F21" s="31"/>
      <c r="G21" s="31"/>
      <c r="H21" s="31"/>
      <c r="I21" s="121" t="s">
        <v>24</v>
      </c>
      <c r="J21" s="27" t="str">
        <f>'Rekapitulace stavby'!AN13</f>
        <v>Vyplň údaj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297" t="str">
        <f>'Rekapitulace stavby'!E14</f>
        <v>Vyplň údaj</v>
      </c>
      <c r="F22" s="298"/>
      <c r="G22" s="298"/>
      <c r="H22" s="298"/>
      <c r="I22" s="121" t="s">
        <v>27</v>
      </c>
      <c r="J22" s="27" t="str">
        <f>'Rekapitulace stavby'!AN14</f>
        <v>Vyplň údaj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20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18" t="s">
        <v>31</v>
      </c>
      <c r="E24" s="31"/>
      <c r="F24" s="31"/>
      <c r="G24" s="31"/>
      <c r="H24" s="31"/>
      <c r="I24" s="121" t="s">
        <v>24</v>
      </c>
      <c r="J24" s="106" t="str">
        <f>IF('Rekapitulace stavby'!AN16="","",'Rekapitulace stavby'!AN16)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8" customHeight="1">
      <c r="A25" s="31"/>
      <c r="B25" s="36"/>
      <c r="C25" s="31"/>
      <c r="D25" s="31"/>
      <c r="E25" s="106" t="str">
        <f>IF('Rekapitulace stavby'!E17="","",'Rekapitulace stavby'!E17)</f>
        <v xml:space="preserve"> </v>
      </c>
      <c r="F25" s="31"/>
      <c r="G25" s="31"/>
      <c r="H25" s="31"/>
      <c r="I25" s="121" t="s">
        <v>27</v>
      </c>
      <c r="J25" s="106" t="str">
        <f>IF('Rekapitulace stavby'!AN17="","",'Rekapitulace stavby'!AN17)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20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12" customHeight="1">
      <c r="A27" s="31"/>
      <c r="B27" s="36"/>
      <c r="C27" s="31"/>
      <c r="D27" s="118" t="s">
        <v>32</v>
      </c>
      <c r="E27" s="31"/>
      <c r="F27" s="31"/>
      <c r="G27" s="31"/>
      <c r="H27" s="31"/>
      <c r="I27" s="121" t="s">
        <v>24</v>
      </c>
      <c r="J27" s="106" t="str">
        <f>IF('Rekapitulace stavby'!AN19="","",'Rekapitulace stavby'!AN19)</f>
        <v/>
      </c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8" customHeight="1">
      <c r="A28" s="31"/>
      <c r="B28" s="36"/>
      <c r="C28" s="31"/>
      <c r="D28" s="31"/>
      <c r="E28" s="106" t="str">
        <f>IF('Rekapitulace stavby'!E20="","",'Rekapitulace stavby'!E20)</f>
        <v xml:space="preserve"> </v>
      </c>
      <c r="F28" s="31"/>
      <c r="G28" s="31"/>
      <c r="H28" s="31"/>
      <c r="I28" s="121" t="s">
        <v>27</v>
      </c>
      <c r="J28" s="106" t="str">
        <f>IF('Rekapitulace stavby'!AN20="","",'Rekapitulace stavby'!AN20)</f>
        <v/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31"/>
      <c r="E29" s="31"/>
      <c r="F29" s="31"/>
      <c r="G29" s="31"/>
      <c r="H29" s="31"/>
      <c r="I29" s="120"/>
      <c r="J29" s="31"/>
      <c r="K29" s="3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" customHeight="1">
      <c r="A30" s="31"/>
      <c r="B30" s="36"/>
      <c r="C30" s="31"/>
      <c r="D30" s="118" t="s">
        <v>34</v>
      </c>
      <c r="E30" s="31"/>
      <c r="F30" s="31"/>
      <c r="G30" s="31"/>
      <c r="H30" s="31"/>
      <c r="I30" s="120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8" customFormat="1" ht="16.5" customHeight="1">
      <c r="A31" s="123"/>
      <c r="B31" s="124"/>
      <c r="C31" s="123"/>
      <c r="D31" s="123"/>
      <c r="E31" s="291" t="s">
        <v>1</v>
      </c>
      <c r="F31" s="291"/>
      <c r="G31" s="291"/>
      <c r="H31" s="291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1"/>
      <c r="B32" s="36"/>
      <c r="C32" s="31"/>
      <c r="D32" s="31"/>
      <c r="E32" s="31"/>
      <c r="F32" s="31"/>
      <c r="G32" s="31"/>
      <c r="H32" s="31"/>
      <c r="I32" s="120"/>
      <c r="J32" s="31"/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7"/>
      <c r="E33" s="127"/>
      <c r="F33" s="127"/>
      <c r="G33" s="127"/>
      <c r="H33" s="127"/>
      <c r="I33" s="128"/>
      <c r="J33" s="127"/>
      <c r="K33" s="127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9" t="s">
        <v>35</v>
      </c>
      <c r="E34" s="31"/>
      <c r="F34" s="31"/>
      <c r="G34" s="31"/>
      <c r="H34" s="31"/>
      <c r="I34" s="120"/>
      <c r="J34" s="130">
        <f>ROUND(J127, 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7"/>
      <c r="E35" s="127"/>
      <c r="F35" s="127"/>
      <c r="G35" s="127"/>
      <c r="H35" s="127"/>
      <c r="I35" s="128"/>
      <c r="J35" s="127"/>
      <c r="K35" s="127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31" t="s">
        <v>37</v>
      </c>
      <c r="G36" s="31"/>
      <c r="H36" s="31"/>
      <c r="I36" s="132" t="s">
        <v>36</v>
      </c>
      <c r="J36" s="131" t="s">
        <v>38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19" t="s">
        <v>39</v>
      </c>
      <c r="E37" s="118" t="s">
        <v>40</v>
      </c>
      <c r="F37" s="133">
        <f>ROUND((SUM(BE127:BE157)),  1)</f>
        <v>0</v>
      </c>
      <c r="G37" s="31"/>
      <c r="H37" s="31"/>
      <c r="I37" s="134">
        <v>0.21</v>
      </c>
      <c r="J37" s="133">
        <f>ROUND(((SUM(BE127:BE157))*I37),  1)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8" t="s">
        <v>41</v>
      </c>
      <c r="F38" s="133">
        <f>ROUND((SUM(BF127:BF157)),  1)</f>
        <v>0</v>
      </c>
      <c r="G38" s="31"/>
      <c r="H38" s="31"/>
      <c r="I38" s="134">
        <v>0.15</v>
      </c>
      <c r="J38" s="133">
        <f>ROUND(((SUM(BF127:BF157))*I38),  1)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ROUND((SUM(BG127:BG157)),  1)</f>
        <v>0</v>
      </c>
      <c r="G39" s="31"/>
      <c r="H39" s="31"/>
      <c r="I39" s="134">
        <v>0.21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6"/>
      <c r="C40" s="31"/>
      <c r="D40" s="31"/>
      <c r="E40" s="118" t="s">
        <v>43</v>
      </c>
      <c r="F40" s="133">
        <f>ROUND((SUM(BH127:BH157)),  1)</f>
        <v>0</v>
      </c>
      <c r="G40" s="31"/>
      <c r="H40" s="31"/>
      <c r="I40" s="134">
        <v>0.15</v>
      </c>
      <c r="J40" s="133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hidden="1" customHeight="1">
      <c r="A41" s="31"/>
      <c r="B41" s="36"/>
      <c r="C41" s="31"/>
      <c r="D41" s="31"/>
      <c r="E41" s="118" t="s">
        <v>44</v>
      </c>
      <c r="F41" s="133">
        <f>ROUND((SUM(BI127:BI157)),  1)</f>
        <v>0</v>
      </c>
      <c r="G41" s="31"/>
      <c r="H41" s="31"/>
      <c r="I41" s="134">
        <v>0</v>
      </c>
      <c r="J41" s="133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120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5"/>
      <c r="D43" s="136" t="s">
        <v>45</v>
      </c>
      <c r="E43" s="137"/>
      <c r="F43" s="137"/>
      <c r="G43" s="138" t="s">
        <v>46</v>
      </c>
      <c r="H43" s="139" t="s">
        <v>47</v>
      </c>
      <c r="I43" s="140"/>
      <c r="J43" s="141">
        <f>SUM(J34:J41)</f>
        <v>0</v>
      </c>
      <c r="K43" s="142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120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hidden="1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hidden="1" customHeight="1">
      <c r="A82" s="31"/>
      <c r="B82" s="32"/>
      <c r="C82" s="20" t="s">
        <v>163</v>
      </c>
      <c r="D82" s="33"/>
      <c r="E82" s="33"/>
      <c r="F82" s="33"/>
      <c r="G82" s="33"/>
      <c r="H82" s="33"/>
      <c r="I82" s="120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120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20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hidden="1" customHeight="1">
      <c r="A85" s="31"/>
      <c r="B85" s="32"/>
      <c r="C85" s="33"/>
      <c r="D85" s="33"/>
      <c r="E85" s="287" t="str">
        <f>E7</f>
        <v>Novostavba produkční stáje s dojírnou - 1. etapa - stáj</v>
      </c>
      <c r="F85" s="288"/>
      <c r="G85" s="288"/>
      <c r="H85" s="288"/>
      <c r="I85" s="120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hidden="1" customHeight="1">
      <c r="B86" s="18"/>
      <c r="C86" s="26" t="s">
        <v>157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1" customFormat="1" ht="16.5" hidden="1" customHeight="1">
      <c r="B87" s="18"/>
      <c r="C87" s="19"/>
      <c r="D87" s="19"/>
      <c r="E87" s="287" t="s">
        <v>158</v>
      </c>
      <c r="F87" s="258"/>
      <c r="G87" s="258"/>
      <c r="H87" s="258"/>
      <c r="I87" s="112"/>
      <c r="J87" s="19"/>
      <c r="K87" s="19"/>
      <c r="L87" s="17"/>
    </row>
    <row r="88" spans="1:31" s="1" customFormat="1" ht="12" hidden="1" customHeight="1">
      <c r="B88" s="18"/>
      <c r="C88" s="26" t="s">
        <v>159</v>
      </c>
      <c r="D88" s="19"/>
      <c r="E88" s="19"/>
      <c r="F88" s="19"/>
      <c r="G88" s="19"/>
      <c r="H88" s="19"/>
      <c r="I88" s="112"/>
      <c r="J88" s="19"/>
      <c r="K88" s="19"/>
      <c r="L88" s="17"/>
    </row>
    <row r="89" spans="1:31" s="2" customFormat="1" ht="16.5" hidden="1" customHeight="1">
      <c r="A89" s="31"/>
      <c r="B89" s="32"/>
      <c r="C89" s="33"/>
      <c r="D89" s="33"/>
      <c r="E89" s="289" t="s">
        <v>160</v>
      </c>
      <c r="F89" s="290"/>
      <c r="G89" s="290"/>
      <c r="H89" s="290"/>
      <c r="I89" s="120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hidden="1" customHeight="1">
      <c r="A90" s="31"/>
      <c r="B90" s="32"/>
      <c r="C90" s="26" t="s">
        <v>547</v>
      </c>
      <c r="D90" s="33"/>
      <c r="E90" s="33"/>
      <c r="F90" s="33"/>
      <c r="G90" s="33"/>
      <c r="H90" s="33"/>
      <c r="I90" s="120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6.5" hidden="1" customHeight="1">
      <c r="A91" s="31"/>
      <c r="B91" s="32"/>
      <c r="C91" s="33"/>
      <c r="D91" s="33"/>
      <c r="E91" s="284" t="str">
        <f>E13</f>
        <v>04 - Aktivní hromosvod</v>
      </c>
      <c r="F91" s="290"/>
      <c r="G91" s="290"/>
      <c r="H91" s="290"/>
      <c r="I91" s="120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hidden="1" customHeight="1">
      <c r="A92" s="31"/>
      <c r="B92" s="32"/>
      <c r="C92" s="33"/>
      <c r="D92" s="33"/>
      <c r="E92" s="33"/>
      <c r="F92" s="33"/>
      <c r="G92" s="33"/>
      <c r="H92" s="33"/>
      <c r="I92" s="120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2" hidden="1" customHeight="1">
      <c r="A93" s="31"/>
      <c r="B93" s="32"/>
      <c r="C93" s="26" t="s">
        <v>20</v>
      </c>
      <c r="D93" s="33"/>
      <c r="E93" s="33"/>
      <c r="F93" s="24" t="str">
        <f>F16</f>
        <v xml:space="preserve"> </v>
      </c>
      <c r="G93" s="33"/>
      <c r="H93" s="33"/>
      <c r="I93" s="121" t="s">
        <v>22</v>
      </c>
      <c r="J93" s="63">
        <f>IF(J16="","",J16)</f>
        <v>43949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6.95" hidden="1" customHeight="1">
      <c r="A94" s="31"/>
      <c r="B94" s="32"/>
      <c r="C94" s="33"/>
      <c r="D94" s="33"/>
      <c r="E94" s="33"/>
      <c r="F94" s="33"/>
      <c r="G94" s="33"/>
      <c r="H94" s="33"/>
      <c r="I94" s="120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5.2" hidden="1" customHeight="1">
      <c r="A95" s="31"/>
      <c r="B95" s="32"/>
      <c r="C95" s="26" t="s">
        <v>23</v>
      </c>
      <c r="D95" s="33"/>
      <c r="E95" s="33"/>
      <c r="F95" s="24" t="str">
        <f>E19</f>
        <v>ZOD Starosedlský Hrádek</v>
      </c>
      <c r="G95" s="33"/>
      <c r="H95" s="33"/>
      <c r="I95" s="121" t="s">
        <v>31</v>
      </c>
      <c r="J95" s="29" t="str">
        <f>E25</f>
        <v xml:space="preserve"> </v>
      </c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5.2" hidden="1" customHeight="1">
      <c r="A96" s="31"/>
      <c r="B96" s="32"/>
      <c r="C96" s="26" t="s">
        <v>29</v>
      </c>
      <c r="D96" s="33"/>
      <c r="E96" s="33"/>
      <c r="F96" s="24" t="str">
        <f>IF(E22="","",E22)</f>
        <v>Vyplň údaj</v>
      </c>
      <c r="G96" s="33"/>
      <c r="H96" s="33"/>
      <c r="I96" s="121" t="s">
        <v>32</v>
      </c>
      <c r="J96" s="29" t="str">
        <f>E28</f>
        <v xml:space="preserve"> 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hidden="1" customHeight="1">
      <c r="A97" s="31"/>
      <c r="B97" s="32"/>
      <c r="C97" s="33"/>
      <c r="D97" s="33"/>
      <c r="E97" s="33"/>
      <c r="F97" s="33"/>
      <c r="G97" s="33"/>
      <c r="H97" s="33"/>
      <c r="I97" s="120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9.25" hidden="1" customHeight="1">
      <c r="A98" s="31"/>
      <c r="B98" s="32"/>
      <c r="C98" s="159" t="s">
        <v>164</v>
      </c>
      <c r="D98" s="160"/>
      <c r="E98" s="160"/>
      <c r="F98" s="160"/>
      <c r="G98" s="160"/>
      <c r="H98" s="160"/>
      <c r="I98" s="161"/>
      <c r="J98" s="162" t="s">
        <v>165</v>
      </c>
      <c r="K98" s="160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47" s="2" customFormat="1" ht="10.35" hidden="1" customHeight="1">
      <c r="A99" s="31"/>
      <c r="B99" s="32"/>
      <c r="C99" s="33"/>
      <c r="D99" s="33"/>
      <c r="E99" s="33"/>
      <c r="F99" s="33"/>
      <c r="G99" s="33"/>
      <c r="H99" s="33"/>
      <c r="I99" s="120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47" s="2" customFormat="1" ht="22.9" hidden="1" customHeight="1">
      <c r="A100" s="31"/>
      <c r="B100" s="32"/>
      <c r="C100" s="163" t="s">
        <v>166</v>
      </c>
      <c r="D100" s="33"/>
      <c r="E100" s="33"/>
      <c r="F100" s="33"/>
      <c r="G100" s="33"/>
      <c r="H100" s="33"/>
      <c r="I100" s="120"/>
      <c r="J100" s="81">
        <f>J127</f>
        <v>0</v>
      </c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U100" s="14" t="s">
        <v>167</v>
      </c>
    </row>
    <row r="101" spans="1:47" s="9" customFormat="1" ht="24.95" hidden="1" customHeight="1">
      <c r="B101" s="164"/>
      <c r="C101" s="165"/>
      <c r="D101" s="166" t="s">
        <v>549</v>
      </c>
      <c r="E101" s="167"/>
      <c r="F101" s="167"/>
      <c r="G101" s="167"/>
      <c r="H101" s="167"/>
      <c r="I101" s="168"/>
      <c r="J101" s="169">
        <f>J128</f>
        <v>0</v>
      </c>
      <c r="K101" s="165"/>
      <c r="L101" s="170"/>
    </row>
    <row r="102" spans="1:47" s="10" customFormat="1" ht="19.899999999999999" hidden="1" customHeight="1">
      <c r="B102" s="171"/>
      <c r="C102" s="100"/>
      <c r="D102" s="172" t="s">
        <v>550</v>
      </c>
      <c r="E102" s="173"/>
      <c r="F102" s="173"/>
      <c r="G102" s="173"/>
      <c r="H102" s="173"/>
      <c r="I102" s="174"/>
      <c r="J102" s="175">
        <f>J129</f>
        <v>0</v>
      </c>
      <c r="K102" s="100"/>
      <c r="L102" s="176"/>
    </row>
    <row r="103" spans="1:47" s="10" customFormat="1" ht="19.899999999999999" hidden="1" customHeight="1">
      <c r="B103" s="171"/>
      <c r="C103" s="100"/>
      <c r="D103" s="172" t="s">
        <v>551</v>
      </c>
      <c r="E103" s="173"/>
      <c r="F103" s="173"/>
      <c r="G103" s="173"/>
      <c r="H103" s="173"/>
      <c r="I103" s="174"/>
      <c r="J103" s="175">
        <f>J147</f>
        <v>0</v>
      </c>
      <c r="K103" s="100"/>
      <c r="L103" s="176"/>
    </row>
    <row r="104" spans="1:47" s="2" customFormat="1" ht="21.75" hidden="1" customHeight="1">
      <c r="A104" s="31"/>
      <c r="B104" s="32"/>
      <c r="C104" s="33"/>
      <c r="D104" s="33"/>
      <c r="E104" s="33"/>
      <c r="F104" s="33"/>
      <c r="G104" s="33"/>
      <c r="H104" s="33"/>
      <c r="I104" s="120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47" s="2" customFormat="1" ht="6.95" hidden="1" customHeight="1">
      <c r="A105" s="31"/>
      <c r="B105" s="51"/>
      <c r="C105" s="52"/>
      <c r="D105" s="52"/>
      <c r="E105" s="52"/>
      <c r="F105" s="52"/>
      <c r="G105" s="52"/>
      <c r="H105" s="52"/>
      <c r="I105" s="155"/>
      <c r="J105" s="52"/>
      <c r="K105" s="52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47" hidden="1"/>
    <row r="107" spans="1:47" hidden="1"/>
    <row r="108" spans="1:47" hidden="1"/>
    <row r="109" spans="1:47" s="2" customFormat="1" ht="6.95" customHeight="1">
      <c r="A109" s="31"/>
      <c r="B109" s="53"/>
      <c r="C109" s="54"/>
      <c r="D109" s="54"/>
      <c r="E109" s="54"/>
      <c r="F109" s="54"/>
      <c r="G109" s="54"/>
      <c r="H109" s="54"/>
      <c r="I109" s="158"/>
      <c r="J109" s="54"/>
      <c r="K109" s="54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24.95" customHeight="1">
      <c r="A110" s="31"/>
      <c r="B110" s="32"/>
      <c r="C110" s="20" t="s">
        <v>182</v>
      </c>
      <c r="D110" s="33"/>
      <c r="E110" s="33"/>
      <c r="F110" s="33"/>
      <c r="G110" s="33"/>
      <c r="H110" s="33"/>
      <c r="I110" s="120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120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12" customHeight="1">
      <c r="A112" s="31"/>
      <c r="B112" s="32"/>
      <c r="C112" s="26" t="s">
        <v>16</v>
      </c>
      <c r="D112" s="33"/>
      <c r="E112" s="33"/>
      <c r="F112" s="33"/>
      <c r="G112" s="33"/>
      <c r="H112" s="33"/>
      <c r="I112" s="120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16.5" customHeight="1">
      <c r="A113" s="31"/>
      <c r="B113" s="32"/>
      <c r="C113" s="33"/>
      <c r="D113" s="33"/>
      <c r="E113" s="287" t="str">
        <f>E7</f>
        <v>Novostavba produkční stáje s dojírnou - 1. etapa - stáj</v>
      </c>
      <c r="F113" s="288"/>
      <c r="G113" s="288"/>
      <c r="H113" s="288"/>
      <c r="I113" s="120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1" customFormat="1" ht="12" customHeight="1">
      <c r="B114" s="18"/>
      <c r="C114" s="26" t="s">
        <v>157</v>
      </c>
      <c r="D114" s="19"/>
      <c r="E114" s="19"/>
      <c r="F114" s="19"/>
      <c r="G114" s="19"/>
      <c r="H114" s="19"/>
      <c r="I114" s="112"/>
      <c r="J114" s="19"/>
      <c r="K114" s="19"/>
      <c r="L114" s="17"/>
    </row>
    <row r="115" spans="1:63" s="1" customFormat="1" ht="16.5" customHeight="1">
      <c r="B115" s="18"/>
      <c r="C115" s="19"/>
      <c r="D115" s="19"/>
      <c r="E115" s="287" t="s">
        <v>158</v>
      </c>
      <c r="F115" s="258"/>
      <c r="G115" s="258"/>
      <c r="H115" s="258"/>
      <c r="I115" s="112"/>
      <c r="J115" s="19"/>
      <c r="K115" s="19"/>
      <c r="L115" s="17"/>
    </row>
    <row r="116" spans="1:63" s="1" customFormat="1" ht="12" customHeight="1">
      <c r="B116" s="18"/>
      <c r="C116" s="26" t="s">
        <v>159</v>
      </c>
      <c r="D116" s="19"/>
      <c r="E116" s="19"/>
      <c r="F116" s="19"/>
      <c r="G116" s="19"/>
      <c r="H116" s="19"/>
      <c r="I116" s="112"/>
      <c r="J116" s="19"/>
      <c r="K116" s="19"/>
      <c r="L116" s="17"/>
    </row>
    <row r="117" spans="1:63" s="2" customFormat="1" ht="16.5" customHeight="1">
      <c r="A117" s="31"/>
      <c r="B117" s="32"/>
      <c r="C117" s="33"/>
      <c r="D117" s="33"/>
      <c r="E117" s="289" t="s">
        <v>160</v>
      </c>
      <c r="F117" s="290"/>
      <c r="G117" s="290"/>
      <c r="H117" s="290"/>
      <c r="I117" s="120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2" customHeight="1">
      <c r="A118" s="31"/>
      <c r="B118" s="32"/>
      <c r="C118" s="26" t="s">
        <v>547</v>
      </c>
      <c r="D118" s="33"/>
      <c r="E118" s="33"/>
      <c r="F118" s="33"/>
      <c r="G118" s="33"/>
      <c r="H118" s="33"/>
      <c r="I118" s="120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6.5" customHeight="1">
      <c r="A119" s="31"/>
      <c r="B119" s="32"/>
      <c r="C119" s="33"/>
      <c r="D119" s="33"/>
      <c r="E119" s="284" t="str">
        <f>E13</f>
        <v>04 - Aktivní hromosvod</v>
      </c>
      <c r="F119" s="290"/>
      <c r="G119" s="290"/>
      <c r="H119" s="290"/>
      <c r="I119" s="120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120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12" customHeight="1">
      <c r="A121" s="31"/>
      <c r="B121" s="32"/>
      <c r="C121" s="26" t="s">
        <v>20</v>
      </c>
      <c r="D121" s="33"/>
      <c r="E121" s="33"/>
      <c r="F121" s="24" t="str">
        <f>F16</f>
        <v xml:space="preserve"> </v>
      </c>
      <c r="G121" s="33"/>
      <c r="H121" s="33"/>
      <c r="I121" s="121" t="s">
        <v>22</v>
      </c>
      <c r="J121" s="63">
        <f>IF(J16="","",J16)</f>
        <v>43949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120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6" t="s">
        <v>23</v>
      </c>
      <c r="D123" s="33"/>
      <c r="E123" s="33"/>
      <c r="F123" s="24" t="str">
        <f>E19</f>
        <v>ZOD Starosedlský Hrádek</v>
      </c>
      <c r="G123" s="33"/>
      <c r="H123" s="33"/>
      <c r="I123" s="121" t="s">
        <v>31</v>
      </c>
      <c r="J123" s="29" t="str">
        <f>E25</f>
        <v xml:space="preserve"> 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2" customHeight="1">
      <c r="A124" s="31"/>
      <c r="B124" s="32"/>
      <c r="C124" s="26" t="s">
        <v>29</v>
      </c>
      <c r="D124" s="33"/>
      <c r="E124" s="33"/>
      <c r="F124" s="24" t="str">
        <f>IF(E22="","",E22)</f>
        <v>Vyplň údaj</v>
      </c>
      <c r="G124" s="33"/>
      <c r="H124" s="33"/>
      <c r="I124" s="121" t="s">
        <v>32</v>
      </c>
      <c r="J124" s="29" t="str">
        <f>E28</f>
        <v xml:space="preserve"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120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11" customFormat="1" ht="29.25" customHeight="1">
      <c r="A126" s="177"/>
      <c r="B126" s="178"/>
      <c r="C126" s="179" t="s">
        <v>183</v>
      </c>
      <c r="D126" s="180" t="s">
        <v>60</v>
      </c>
      <c r="E126" s="180" t="s">
        <v>56</v>
      </c>
      <c r="F126" s="180" t="s">
        <v>57</v>
      </c>
      <c r="G126" s="180" t="s">
        <v>184</v>
      </c>
      <c r="H126" s="180" t="s">
        <v>185</v>
      </c>
      <c r="I126" s="181" t="s">
        <v>186</v>
      </c>
      <c r="J126" s="182" t="s">
        <v>165</v>
      </c>
      <c r="K126" s="183" t="s">
        <v>187</v>
      </c>
      <c r="L126" s="184"/>
      <c r="M126" s="72" t="s">
        <v>1</v>
      </c>
      <c r="N126" s="73" t="s">
        <v>39</v>
      </c>
      <c r="O126" s="73" t="s">
        <v>188</v>
      </c>
      <c r="P126" s="73" t="s">
        <v>189</v>
      </c>
      <c r="Q126" s="73" t="s">
        <v>190</v>
      </c>
      <c r="R126" s="73" t="s">
        <v>191</v>
      </c>
      <c r="S126" s="73" t="s">
        <v>192</v>
      </c>
      <c r="T126" s="74" t="s">
        <v>193</v>
      </c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</row>
    <row r="127" spans="1:63" s="2" customFormat="1" ht="22.9" customHeight="1">
      <c r="A127" s="31"/>
      <c r="B127" s="32"/>
      <c r="C127" s="79" t="s">
        <v>194</v>
      </c>
      <c r="D127" s="33"/>
      <c r="E127" s="33"/>
      <c r="F127" s="33"/>
      <c r="G127" s="33"/>
      <c r="H127" s="33"/>
      <c r="I127" s="120"/>
      <c r="J127" s="185">
        <f>BK127</f>
        <v>0</v>
      </c>
      <c r="K127" s="33"/>
      <c r="L127" s="36"/>
      <c r="M127" s="75"/>
      <c r="N127" s="186"/>
      <c r="O127" s="76"/>
      <c r="P127" s="187">
        <f>P128</f>
        <v>0</v>
      </c>
      <c r="Q127" s="76"/>
      <c r="R127" s="187">
        <f>R128</f>
        <v>4.5679799999999995</v>
      </c>
      <c r="S127" s="76"/>
      <c r="T127" s="188">
        <f>T128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74</v>
      </c>
      <c r="AU127" s="14" t="s">
        <v>167</v>
      </c>
      <c r="BK127" s="189">
        <f>BK128</f>
        <v>0</v>
      </c>
    </row>
    <row r="128" spans="1:63" s="12" customFormat="1" ht="25.9" customHeight="1">
      <c r="B128" s="190"/>
      <c r="C128" s="191"/>
      <c r="D128" s="192" t="s">
        <v>74</v>
      </c>
      <c r="E128" s="193" t="s">
        <v>457</v>
      </c>
      <c r="F128" s="193" t="s">
        <v>552</v>
      </c>
      <c r="G128" s="191"/>
      <c r="H128" s="191"/>
      <c r="I128" s="194"/>
      <c r="J128" s="195">
        <f>BK128</f>
        <v>0</v>
      </c>
      <c r="K128" s="191"/>
      <c r="L128" s="196"/>
      <c r="M128" s="197"/>
      <c r="N128" s="198"/>
      <c r="O128" s="198"/>
      <c r="P128" s="199">
        <f>P129+P147</f>
        <v>0</v>
      </c>
      <c r="Q128" s="198"/>
      <c r="R128" s="199">
        <f>R129+R147</f>
        <v>4.5679799999999995</v>
      </c>
      <c r="S128" s="198"/>
      <c r="T128" s="200">
        <f>T129+T147</f>
        <v>0</v>
      </c>
      <c r="AR128" s="201" t="s">
        <v>84</v>
      </c>
      <c r="AT128" s="202" t="s">
        <v>74</v>
      </c>
      <c r="AU128" s="202" t="s">
        <v>75</v>
      </c>
      <c r="AY128" s="201" t="s">
        <v>197</v>
      </c>
      <c r="BK128" s="203">
        <f>BK129+BK147</f>
        <v>0</v>
      </c>
    </row>
    <row r="129" spans="1:65" s="12" customFormat="1" ht="22.9" customHeight="1">
      <c r="B129" s="190"/>
      <c r="C129" s="191"/>
      <c r="D129" s="192" t="s">
        <v>74</v>
      </c>
      <c r="E129" s="204" t="s">
        <v>553</v>
      </c>
      <c r="F129" s="204" t="s">
        <v>554</v>
      </c>
      <c r="G129" s="191"/>
      <c r="H129" s="191"/>
      <c r="I129" s="194"/>
      <c r="J129" s="205">
        <f>BK129</f>
        <v>0</v>
      </c>
      <c r="K129" s="191"/>
      <c r="L129" s="196"/>
      <c r="M129" s="197"/>
      <c r="N129" s="198"/>
      <c r="O129" s="198"/>
      <c r="P129" s="199">
        <f>SUM(P130:P146)</f>
        <v>0</v>
      </c>
      <c r="Q129" s="198"/>
      <c r="R129" s="199">
        <f>SUM(R130:R146)</f>
        <v>4.5679799999999995</v>
      </c>
      <c r="S129" s="198"/>
      <c r="T129" s="200">
        <f>SUM(T130:T146)</f>
        <v>0</v>
      </c>
      <c r="AR129" s="201" t="s">
        <v>84</v>
      </c>
      <c r="AT129" s="202" t="s">
        <v>74</v>
      </c>
      <c r="AU129" s="202" t="s">
        <v>82</v>
      </c>
      <c r="AY129" s="201" t="s">
        <v>197</v>
      </c>
      <c r="BK129" s="203">
        <f>SUM(BK130:BK146)</f>
        <v>0</v>
      </c>
    </row>
    <row r="130" spans="1:65" s="2" customFormat="1" ht="16.5" customHeight="1">
      <c r="A130" s="31"/>
      <c r="B130" s="32"/>
      <c r="C130" s="206" t="s">
        <v>8</v>
      </c>
      <c r="D130" s="206" t="s">
        <v>199</v>
      </c>
      <c r="E130" s="207" t="s">
        <v>689</v>
      </c>
      <c r="F130" s="208" t="s">
        <v>917</v>
      </c>
      <c r="G130" s="209" t="s">
        <v>359</v>
      </c>
      <c r="H130" s="210">
        <v>1</v>
      </c>
      <c r="I130" s="211"/>
      <c r="J130" s="212">
        <f t="shared" ref="J130:J146" si="0">ROUND(I130*H130,1)</f>
        <v>0</v>
      </c>
      <c r="K130" s="213"/>
      <c r="L130" s="36"/>
      <c r="M130" s="214" t="s">
        <v>1</v>
      </c>
      <c r="N130" s="215" t="s">
        <v>40</v>
      </c>
      <c r="O130" s="68"/>
      <c r="P130" s="216">
        <f t="shared" ref="P130:P146" si="1">O130*H130</f>
        <v>0</v>
      </c>
      <c r="Q130" s="216">
        <v>0</v>
      </c>
      <c r="R130" s="216">
        <f t="shared" ref="R130:R146" si="2">Q130*H130</f>
        <v>0</v>
      </c>
      <c r="S130" s="216">
        <v>0</v>
      </c>
      <c r="T130" s="217">
        <f t="shared" ref="T130:T146" si="3"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259</v>
      </c>
      <c r="AT130" s="218" t="s">
        <v>199</v>
      </c>
      <c r="AU130" s="218" t="s">
        <v>84</v>
      </c>
      <c r="AY130" s="14" t="s">
        <v>197</v>
      </c>
      <c r="BE130" s="219">
        <f t="shared" ref="BE130:BE146" si="4">IF(N130="základní",J130,0)</f>
        <v>0</v>
      </c>
      <c r="BF130" s="219">
        <f t="shared" ref="BF130:BF146" si="5">IF(N130="snížená",J130,0)</f>
        <v>0</v>
      </c>
      <c r="BG130" s="219">
        <f t="shared" ref="BG130:BG146" si="6">IF(N130="zákl. přenesená",J130,0)</f>
        <v>0</v>
      </c>
      <c r="BH130" s="219">
        <f t="shared" ref="BH130:BH146" si="7">IF(N130="sníž. přenesená",J130,0)</f>
        <v>0</v>
      </c>
      <c r="BI130" s="219">
        <f t="shared" ref="BI130:BI146" si="8">IF(N130="nulová",J130,0)</f>
        <v>0</v>
      </c>
      <c r="BJ130" s="14" t="s">
        <v>82</v>
      </c>
      <c r="BK130" s="219">
        <f t="shared" ref="BK130:BK146" si="9">ROUND(I130*H130,1)</f>
        <v>0</v>
      </c>
      <c r="BL130" s="14" t="s">
        <v>259</v>
      </c>
      <c r="BM130" s="218" t="s">
        <v>918</v>
      </c>
    </row>
    <row r="131" spans="1:65" s="2" customFormat="1" ht="16.5" customHeight="1">
      <c r="A131" s="31"/>
      <c r="B131" s="32"/>
      <c r="C131" s="206" t="s">
        <v>222</v>
      </c>
      <c r="D131" s="206" t="s">
        <v>199</v>
      </c>
      <c r="E131" s="207" t="s">
        <v>671</v>
      </c>
      <c r="F131" s="208" t="s">
        <v>919</v>
      </c>
      <c r="G131" s="209" t="s">
        <v>359</v>
      </c>
      <c r="H131" s="210">
        <v>1</v>
      </c>
      <c r="I131" s="211"/>
      <c r="J131" s="212">
        <f t="shared" si="0"/>
        <v>0</v>
      </c>
      <c r="K131" s="213"/>
      <c r="L131" s="36"/>
      <c r="M131" s="214" t="s">
        <v>1</v>
      </c>
      <c r="N131" s="215" t="s">
        <v>40</v>
      </c>
      <c r="O131" s="68"/>
      <c r="P131" s="216">
        <f t="shared" si="1"/>
        <v>0</v>
      </c>
      <c r="Q131" s="216">
        <v>0</v>
      </c>
      <c r="R131" s="216">
        <f t="shared" si="2"/>
        <v>0</v>
      </c>
      <c r="S131" s="216">
        <v>0</v>
      </c>
      <c r="T131" s="217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259</v>
      </c>
      <c r="AT131" s="218" t="s">
        <v>199</v>
      </c>
      <c r="AU131" s="218" t="s">
        <v>84</v>
      </c>
      <c r="AY131" s="14" t="s">
        <v>197</v>
      </c>
      <c r="BE131" s="219">
        <f t="shared" si="4"/>
        <v>0</v>
      </c>
      <c r="BF131" s="219">
        <f t="shared" si="5"/>
        <v>0</v>
      </c>
      <c r="BG131" s="219">
        <f t="shared" si="6"/>
        <v>0</v>
      </c>
      <c r="BH131" s="219">
        <f t="shared" si="7"/>
        <v>0</v>
      </c>
      <c r="BI131" s="219">
        <f t="shared" si="8"/>
        <v>0</v>
      </c>
      <c r="BJ131" s="14" t="s">
        <v>82</v>
      </c>
      <c r="BK131" s="219">
        <f t="shared" si="9"/>
        <v>0</v>
      </c>
      <c r="BL131" s="14" t="s">
        <v>259</v>
      </c>
      <c r="BM131" s="218" t="s">
        <v>920</v>
      </c>
    </row>
    <row r="132" spans="1:65" s="2" customFormat="1" ht="16.5" customHeight="1">
      <c r="A132" s="31"/>
      <c r="B132" s="32"/>
      <c r="C132" s="220" t="s">
        <v>226</v>
      </c>
      <c r="D132" s="220" t="s">
        <v>313</v>
      </c>
      <c r="E132" s="221" t="s">
        <v>665</v>
      </c>
      <c r="F132" s="222" t="s">
        <v>921</v>
      </c>
      <c r="G132" s="223" t="s">
        <v>359</v>
      </c>
      <c r="H132" s="224">
        <v>1</v>
      </c>
      <c r="I132" s="225"/>
      <c r="J132" s="226">
        <f t="shared" si="0"/>
        <v>0</v>
      </c>
      <c r="K132" s="227"/>
      <c r="L132" s="228"/>
      <c r="M132" s="229" t="s">
        <v>1</v>
      </c>
      <c r="N132" s="230" t="s">
        <v>40</v>
      </c>
      <c r="O132" s="68"/>
      <c r="P132" s="216">
        <f t="shared" si="1"/>
        <v>0</v>
      </c>
      <c r="Q132" s="216">
        <v>0</v>
      </c>
      <c r="R132" s="216">
        <f t="shared" si="2"/>
        <v>0</v>
      </c>
      <c r="S132" s="216">
        <v>0</v>
      </c>
      <c r="T132" s="217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325</v>
      </c>
      <c r="AT132" s="218" t="s">
        <v>313</v>
      </c>
      <c r="AU132" s="218" t="s">
        <v>84</v>
      </c>
      <c r="AY132" s="14" t="s">
        <v>197</v>
      </c>
      <c r="BE132" s="219">
        <f t="shared" si="4"/>
        <v>0</v>
      </c>
      <c r="BF132" s="219">
        <f t="shared" si="5"/>
        <v>0</v>
      </c>
      <c r="BG132" s="219">
        <f t="shared" si="6"/>
        <v>0</v>
      </c>
      <c r="BH132" s="219">
        <f t="shared" si="7"/>
        <v>0</v>
      </c>
      <c r="BI132" s="219">
        <f t="shared" si="8"/>
        <v>0</v>
      </c>
      <c r="BJ132" s="14" t="s">
        <v>82</v>
      </c>
      <c r="BK132" s="219">
        <f t="shared" si="9"/>
        <v>0</v>
      </c>
      <c r="BL132" s="14" t="s">
        <v>259</v>
      </c>
      <c r="BM132" s="218" t="s">
        <v>922</v>
      </c>
    </row>
    <row r="133" spans="1:65" s="2" customFormat="1" ht="21.75" customHeight="1">
      <c r="A133" s="31"/>
      <c r="B133" s="32"/>
      <c r="C133" s="206" t="s">
        <v>82</v>
      </c>
      <c r="D133" s="206" t="s">
        <v>199</v>
      </c>
      <c r="E133" s="207" t="s">
        <v>774</v>
      </c>
      <c r="F133" s="208" t="s">
        <v>775</v>
      </c>
      <c r="G133" s="209" t="s">
        <v>340</v>
      </c>
      <c r="H133" s="210">
        <v>28</v>
      </c>
      <c r="I133" s="211"/>
      <c r="J133" s="212">
        <f t="shared" si="0"/>
        <v>0</v>
      </c>
      <c r="K133" s="213"/>
      <c r="L133" s="36"/>
      <c r="M133" s="214" t="s">
        <v>1</v>
      </c>
      <c r="N133" s="215" t="s">
        <v>40</v>
      </c>
      <c r="O133" s="68"/>
      <c r="P133" s="216">
        <f t="shared" si="1"/>
        <v>0</v>
      </c>
      <c r="Q133" s="216">
        <v>0</v>
      </c>
      <c r="R133" s="216">
        <f t="shared" si="2"/>
        <v>0</v>
      </c>
      <c r="S133" s="216">
        <v>0</v>
      </c>
      <c r="T133" s="21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259</v>
      </c>
      <c r="AT133" s="218" t="s">
        <v>199</v>
      </c>
      <c r="AU133" s="218" t="s">
        <v>84</v>
      </c>
      <c r="AY133" s="14" t="s">
        <v>197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4" t="s">
        <v>82</v>
      </c>
      <c r="BK133" s="219">
        <f t="shared" si="9"/>
        <v>0</v>
      </c>
      <c r="BL133" s="14" t="s">
        <v>259</v>
      </c>
      <c r="BM133" s="218" t="s">
        <v>923</v>
      </c>
    </row>
    <row r="134" spans="1:65" s="2" customFormat="1" ht="16.5" customHeight="1">
      <c r="A134" s="31"/>
      <c r="B134" s="32"/>
      <c r="C134" s="220" t="s">
        <v>84</v>
      </c>
      <c r="D134" s="220" t="s">
        <v>313</v>
      </c>
      <c r="E134" s="221" t="s">
        <v>777</v>
      </c>
      <c r="F134" s="222" t="s">
        <v>778</v>
      </c>
      <c r="G134" s="223" t="s">
        <v>464</v>
      </c>
      <c r="H134" s="224">
        <v>28</v>
      </c>
      <c r="I134" s="225"/>
      <c r="J134" s="226">
        <f t="shared" si="0"/>
        <v>0</v>
      </c>
      <c r="K134" s="227"/>
      <c r="L134" s="228"/>
      <c r="M134" s="229" t="s">
        <v>1</v>
      </c>
      <c r="N134" s="230" t="s">
        <v>40</v>
      </c>
      <c r="O134" s="68"/>
      <c r="P134" s="216">
        <f t="shared" si="1"/>
        <v>0</v>
      </c>
      <c r="Q134" s="216">
        <v>1E-3</v>
      </c>
      <c r="R134" s="216">
        <f t="shared" si="2"/>
        <v>2.8000000000000001E-2</v>
      </c>
      <c r="S134" s="216">
        <v>0</v>
      </c>
      <c r="T134" s="21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325</v>
      </c>
      <c r="AT134" s="218" t="s">
        <v>313</v>
      </c>
      <c r="AU134" s="218" t="s">
        <v>84</v>
      </c>
      <c r="AY134" s="14" t="s">
        <v>197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4" t="s">
        <v>82</v>
      </c>
      <c r="BK134" s="219">
        <f t="shared" si="9"/>
        <v>0</v>
      </c>
      <c r="BL134" s="14" t="s">
        <v>259</v>
      </c>
      <c r="BM134" s="218" t="s">
        <v>924</v>
      </c>
    </row>
    <row r="135" spans="1:65" s="2" customFormat="1" ht="16.5" customHeight="1">
      <c r="A135" s="31"/>
      <c r="B135" s="32"/>
      <c r="C135" s="206" t="s">
        <v>92</v>
      </c>
      <c r="D135" s="206" t="s">
        <v>199</v>
      </c>
      <c r="E135" s="207" t="s">
        <v>786</v>
      </c>
      <c r="F135" s="208" t="s">
        <v>787</v>
      </c>
      <c r="G135" s="209" t="s">
        <v>359</v>
      </c>
      <c r="H135" s="210">
        <v>6</v>
      </c>
      <c r="I135" s="211"/>
      <c r="J135" s="212">
        <f t="shared" si="0"/>
        <v>0</v>
      </c>
      <c r="K135" s="213"/>
      <c r="L135" s="36"/>
      <c r="M135" s="214" t="s">
        <v>1</v>
      </c>
      <c r="N135" s="215" t="s">
        <v>40</v>
      </c>
      <c r="O135" s="68"/>
      <c r="P135" s="216">
        <f t="shared" si="1"/>
        <v>0</v>
      </c>
      <c r="Q135" s="216">
        <v>0</v>
      </c>
      <c r="R135" s="216">
        <f t="shared" si="2"/>
        <v>0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259</v>
      </c>
      <c r="AT135" s="218" t="s">
        <v>199</v>
      </c>
      <c r="AU135" s="218" t="s">
        <v>84</v>
      </c>
      <c r="AY135" s="14" t="s">
        <v>197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82</v>
      </c>
      <c r="BK135" s="219">
        <f t="shared" si="9"/>
        <v>0</v>
      </c>
      <c r="BL135" s="14" t="s">
        <v>259</v>
      </c>
      <c r="BM135" s="218" t="s">
        <v>925</v>
      </c>
    </row>
    <row r="136" spans="1:65" s="2" customFormat="1" ht="16.5" customHeight="1">
      <c r="A136" s="31"/>
      <c r="B136" s="32"/>
      <c r="C136" s="220" t="s">
        <v>101</v>
      </c>
      <c r="D136" s="220" t="s">
        <v>313</v>
      </c>
      <c r="E136" s="221" t="s">
        <v>926</v>
      </c>
      <c r="F136" s="222" t="s">
        <v>927</v>
      </c>
      <c r="G136" s="223" t="s">
        <v>359</v>
      </c>
      <c r="H136" s="224">
        <v>6</v>
      </c>
      <c r="I136" s="225"/>
      <c r="J136" s="226">
        <f t="shared" si="0"/>
        <v>0</v>
      </c>
      <c r="K136" s="227"/>
      <c r="L136" s="228"/>
      <c r="M136" s="229" t="s">
        <v>1</v>
      </c>
      <c r="N136" s="230" t="s">
        <v>40</v>
      </c>
      <c r="O136" s="68"/>
      <c r="P136" s="216">
        <f t="shared" si="1"/>
        <v>0</v>
      </c>
      <c r="Q136" s="216">
        <v>4.4999999999999999E-4</v>
      </c>
      <c r="R136" s="216">
        <f t="shared" si="2"/>
        <v>2.7000000000000001E-3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325</v>
      </c>
      <c r="AT136" s="218" t="s">
        <v>313</v>
      </c>
      <c r="AU136" s="218" t="s">
        <v>84</v>
      </c>
      <c r="AY136" s="14" t="s">
        <v>197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82</v>
      </c>
      <c r="BK136" s="219">
        <f t="shared" si="9"/>
        <v>0</v>
      </c>
      <c r="BL136" s="14" t="s">
        <v>259</v>
      </c>
      <c r="BM136" s="218" t="s">
        <v>928</v>
      </c>
    </row>
    <row r="137" spans="1:65" s="2" customFormat="1" ht="16.5" customHeight="1">
      <c r="A137" s="31"/>
      <c r="B137" s="32"/>
      <c r="C137" s="206" t="s">
        <v>214</v>
      </c>
      <c r="D137" s="206" t="s">
        <v>199</v>
      </c>
      <c r="E137" s="207" t="s">
        <v>929</v>
      </c>
      <c r="F137" s="208" t="s">
        <v>930</v>
      </c>
      <c r="G137" s="209" t="s">
        <v>359</v>
      </c>
      <c r="H137" s="210">
        <v>6</v>
      </c>
      <c r="I137" s="211"/>
      <c r="J137" s="212">
        <f t="shared" si="0"/>
        <v>0</v>
      </c>
      <c r="K137" s="213"/>
      <c r="L137" s="36"/>
      <c r="M137" s="214" t="s">
        <v>1</v>
      </c>
      <c r="N137" s="215" t="s">
        <v>40</v>
      </c>
      <c r="O137" s="68"/>
      <c r="P137" s="216">
        <f t="shared" si="1"/>
        <v>0</v>
      </c>
      <c r="Q137" s="216">
        <v>0</v>
      </c>
      <c r="R137" s="216">
        <f t="shared" si="2"/>
        <v>0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259</v>
      </c>
      <c r="AT137" s="218" t="s">
        <v>199</v>
      </c>
      <c r="AU137" s="218" t="s">
        <v>84</v>
      </c>
      <c r="AY137" s="14" t="s">
        <v>197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82</v>
      </c>
      <c r="BK137" s="219">
        <f t="shared" si="9"/>
        <v>0</v>
      </c>
      <c r="BL137" s="14" t="s">
        <v>259</v>
      </c>
      <c r="BM137" s="218" t="s">
        <v>931</v>
      </c>
    </row>
    <row r="138" spans="1:65" s="2" customFormat="1" ht="16.5" customHeight="1">
      <c r="A138" s="31"/>
      <c r="B138" s="32"/>
      <c r="C138" s="220" t="s">
        <v>230</v>
      </c>
      <c r="D138" s="220" t="s">
        <v>313</v>
      </c>
      <c r="E138" s="221" t="s">
        <v>932</v>
      </c>
      <c r="F138" s="222" t="s">
        <v>933</v>
      </c>
      <c r="G138" s="223" t="s">
        <v>359</v>
      </c>
      <c r="H138" s="224">
        <v>6</v>
      </c>
      <c r="I138" s="225"/>
      <c r="J138" s="226">
        <f t="shared" si="0"/>
        <v>0</v>
      </c>
      <c r="K138" s="227"/>
      <c r="L138" s="228"/>
      <c r="M138" s="229" t="s">
        <v>1</v>
      </c>
      <c r="N138" s="230" t="s">
        <v>40</v>
      </c>
      <c r="O138" s="68"/>
      <c r="P138" s="216">
        <f t="shared" si="1"/>
        <v>0</v>
      </c>
      <c r="Q138" s="216">
        <v>4.1000000000000003E-3</v>
      </c>
      <c r="R138" s="216">
        <f t="shared" si="2"/>
        <v>2.4600000000000004E-2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325</v>
      </c>
      <c r="AT138" s="218" t="s">
        <v>313</v>
      </c>
      <c r="AU138" s="218" t="s">
        <v>84</v>
      </c>
      <c r="AY138" s="14" t="s">
        <v>197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82</v>
      </c>
      <c r="BK138" s="219">
        <f t="shared" si="9"/>
        <v>0</v>
      </c>
      <c r="BL138" s="14" t="s">
        <v>259</v>
      </c>
      <c r="BM138" s="218" t="s">
        <v>934</v>
      </c>
    </row>
    <row r="139" spans="1:65" s="2" customFormat="1" ht="21.75" customHeight="1">
      <c r="A139" s="31"/>
      <c r="B139" s="32"/>
      <c r="C139" s="206" t="s">
        <v>234</v>
      </c>
      <c r="D139" s="206" t="s">
        <v>199</v>
      </c>
      <c r="E139" s="207" t="s">
        <v>935</v>
      </c>
      <c r="F139" s="208" t="s">
        <v>936</v>
      </c>
      <c r="G139" s="209" t="s">
        <v>206</v>
      </c>
      <c r="H139" s="210">
        <v>2</v>
      </c>
      <c r="I139" s="211"/>
      <c r="J139" s="212">
        <f t="shared" si="0"/>
        <v>0</v>
      </c>
      <c r="K139" s="213"/>
      <c r="L139" s="36"/>
      <c r="M139" s="214" t="s">
        <v>1</v>
      </c>
      <c r="N139" s="215" t="s">
        <v>40</v>
      </c>
      <c r="O139" s="68"/>
      <c r="P139" s="216">
        <f t="shared" si="1"/>
        <v>0</v>
      </c>
      <c r="Q139" s="216">
        <v>0</v>
      </c>
      <c r="R139" s="216">
        <f t="shared" si="2"/>
        <v>0</v>
      </c>
      <c r="S139" s="216">
        <v>0</v>
      </c>
      <c r="T139" s="217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259</v>
      </c>
      <c r="AT139" s="218" t="s">
        <v>199</v>
      </c>
      <c r="AU139" s="218" t="s">
        <v>84</v>
      </c>
      <c r="AY139" s="14" t="s">
        <v>197</v>
      </c>
      <c r="BE139" s="219">
        <f t="shared" si="4"/>
        <v>0</v>
      </c>
      <c r="BF139" s="219">
        <f t="shared" si="5"/>
        <v>0</v>
      </c>
      <c r="BG139" s="219">
        <f t="shared" si="6"/>
        <v>0</v>
      </c>
      <c r="BH139" s="219">
        <f t="shared" si="7"/>
        <v>0</v>
      </c>
      <c r="BI139" s="219">
        <f t="shared" si="8"/>
        <v>0</v>
      </c>
      <c r="BJ139" s="14" t="s">
        <v>82</v>
      </c>
      <c r="BK139" s="219">
        <f t="shared" si="9"/>
        <v>0</v>
      </c>
      <c r="BL139" s="14" t="s">
        <v>259</v>
      </c>
      <c r="BM139" s="218" t="s">
        <v>937</v>
      </c>
    </row>
    <row r="140" spans="1:65" s="2" customFormat="1" ht="16.5" customHeight="1">
      <c r="A140" s="31"/>
      <c r="B140" s="32"/>
      <c r="C140" s="206" t="s">
        <v>238</v>
      </c>
      <c r="D140" s="206" t="s">
        <v>199</v>
      </c>
      <c r="E140" s="207" t="s">
        <v>674</v>
      </c>
      <c r="F140" s="208" t="s">
        <v>938</v>
      </c>
      <c r="G140" s="209" t="s">
        <v>359</v>
      </c>
      <c r="H140" s="210">
        <v>1</v>
      </c>
      <c r="I140" s="211"/>
      <c r="J140" s="212">
        <f t="shared" si="0"/>
        <v>0</v>
      </c>
      <c r="K140" s="213"/>
      <c r="L140" s="36"/>
      <c r="M140" s="214" t="s">
        <v>1</v>
      </c>
      <c r="N140" s="215" t="s">
        <v>40</v>
      </c>
      <c r="O140" s="68"/>
      <c r="P140" s="216">
        <f t="shared" si="1"/>
        <v>0</v>
      </c>
      <c r="Q140" s="216">
        <v>0</v>
      </c>
      <c r="R140" s="216">
        <f t="shared" si="2"/>
        <v>0</v>
      </c>
      <c r="S140" s="216">
        <v>0</v>
      </c>
      <c r="T140" s="217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259</v>
      </c>
      <c r="AT140" s="218" t="s">
        <v>199</v>
      </c>
      <c r="AU140" s="218" t="s">
        <v>84</v>
      </c>
      <c r="AY140" s="14" t="s">
        <v>197</v>
      </c>
      <c r="BE140" s="219">
        <f t="shared" si="4"/>
        <v>0</v>
      </c>
      <c r="BF140" s="219">
        <f t="shared" si="5"/>
        <v>0</v>
      </c>
      <c r="BG140" s="219">
        <f t="shared" si="6"/>
        <v>0</v>
      </c>
      <c r="BH140" s="219">
        <f t="shared" si="7"/>
        <v>0</v>
      </c>
      <c r="BI140" s="219">
        <f t="shared" si="8"/>
        <v>0</v>
      </c>
      <c r="BJ140" s="14" t="s">
        <v>82</v>
      </c>
      <c r="BK140" s="219">
        <f t="shared" si="9"/>
        <v>0</v>
      </c>
      <c r="BL140" s="14" t="s">
        <v>259</v>
      </c>
      <c r="BM140" s="218" t="s">
        <v>939</v>
      </c>
    </row>
    <row r="141" spans="1:65" s="2" customFormat="1" ht="21.75" customHeight="1">
      <c r="A141" s="31"/>
      <c r="B141" s="32"/>
      <c r="C141" s="206" t="s">
        <v>242</v>
      </c>
      <c r="D141" s="206" t="s">
        <v>199</v>
      </c>
      <c r="E141" s="207" t="s">
        <v>940</v>
      </c>
      <c r="F141" s="208" t="s">
        <v>941</v>
      </c>
      <c r="G141" s="209" t="s">
        <v>206</v>
      </c>
      <c r="H141" s="210">
        <v>2</v>
      </c>
      <c r="I141" s="211"/>
      <c r="J141" s="212">
        <f t="shared" si="0"/>
        <v>0</v>
      </c>
      <c r="K141" s="213"/>
      <c r="L141" s="36"/>
      <c r="M141" s="214" t="s">
        <v>1</v>
      </c>
      <c r="N141" s="215" t="s">
        <v>40</v>
      </c>
      <c r="O141" s="68"/>
      <c r="P141" s="216">
        <f t="shared" si="1"/>
        <v>0</v>
      </c>
      <c r="Q141" s="216">
        <v>2.2563399999999998</v>
      </c>
      <c r="R141" s="216">
        <f t="shared" si="2"/>
        <v>4.5126799999999996</v>
      </c>
      <c r="S141" s="216">
        <v>0</v>
      </c>
      <c r="T141" s="217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259</v>
      </c>
      <c r="AT141" s="218" t="s">
        <v>199</v>
      </c>
      <c r="AU141" s="218" t="s">
        <v>84</v>
      </c>
      <c r="AY141" s="14" t="s">
        <v>197</v>
      </c>
      <c r="BE141" s="219">
        <f t="shared" si="4"/>
        <v>0</v>
      </c>
      <c r="BF141" s="219">
        <f t="shared" si="5"/>
        <v>0</v>
      </c>
      <c r="BG141" s="219">
        <f t="shared" si="6"/>
        <v>0</v>
      </c>
      <c r="BH141" s="219">
        <f t="shared" si="7"/>
        <v>0</v>
      </c>
      <c r="BI141" s="219">
        <f t="shared" si="8"/>
        <v>0</v>
      </c>
      <c r="BJ141" s="14" t="s">
        <v>82</v>
      </c>
      <c r="BK141" s="219">
        <f t="shared" si="9"/>
        <v>0</v>
      </c>
      <c r="BL141" s="14" t="s">
        <v>259</v>
      </c>
      <c r="BM141" s="218" t="s">
        <v>942</v>
      </c>
    </row>
    <row r="142" spans="1:65" s="2" customFormat="1" ht="16.5" customHeight="1">
      <c r="A142" s="31"/>
      <c r="B142" s="32"/>
      <c r="C142" s="206" t="s">
        <v>259</v>
      </c>
      <c r="D142" s="206" t="s">
        <v>199</v>
      </c>
      <c r="E142" s="207" t="s">
        <v>943</v>
      </c>
      <c r="F142" s="208" t="s">
        <v>944</v>
      </c>
      <c r="G142" s="209" t="s">
        <v>359</v>
      </c>
      <c r="H142" s="210">
        <v>1</v>
      </c>
      <c r="I142" s="211"/>
      <c r="J142" s="212">
        <f t="shared" si="0"/>
        <v>0</v>
      </c>
      <c r="K142" s="213"/>
      <c r="L142" s="36"/>
      <c r="M142" s="214" t="s">
        <v>1</v>
      </c>
      <c r="N142" s="215" t="s">
        <v>40</v>
      </c>
      <c r="O142" s="68"/>
      <c r="P142" s="216">
        <f t="shared" si="1"/>
        <v>0</v>
      </c>
      <c r="Q142" s="216">
        <v>0</v>
      </c>
      <c r="R142" s="216">
        <f t="shared" si="2"/>
        <v>0</v>
      </c>
      <c r="S142" s="216">
        <v>0</v>
      </c>
      <c r="T142" s="217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259</v>
      </c>
      <c r="AT142" s="218" t="s">
        <v>199</v>
      </c>
      <c r="AU142" s="218" t="s">
        <v>84</v>
      </c>
      <c r="AY142" s="14" t="s">
        <v>197</v>
      </c>
      <c r="BE142" s="219">
        <f t="shared" si="4"/>
        <v>0</v>
      </c>
      <c r="BF142" s="219">
        <f t="shared" si="5"/>
        <v>0</v>
      </c>
      <c r="BG142" s="219">
        <f t="shared" si="6"/>
        <v>0</v>
      </c>
      <c r="BH142" s="219">
        <f t="shared" si="7"/>
        <v>0</v>
      </c>
      <c r="BI142" s="219">
        <f t="shared" si="8"/>
        <v>0</v>
      </c>
      <c r="BJ142" s="14" t="s">
        <v>82</v>
      </c>
      <c r="BK142" s="219">
        <f t="shared" si="9"/>
        <v>0</v>
      </c>
      <c r="BL142" s="14" t="s">
        <v>259</v>
      </c>
      <c r="BM142" s="218" t="s">
        <v>945</v>
      </c>
    </row>
    <row r="143" spans="1:65" s="2" customFormat="1" ht="16.5" customHeight="1">
      <c r="A143" s="31"/>
      <c r="B143" s="32"/>
      <c r="C143" s="206" t="s">
        <v>246</v>
      </c>
      <c r="D143" s="206" t="s">
        <v>199</v>
      </c>
      <c r="E143" s="207" t="s">
        <v>677</v>
      </c>
      <c r="F143" s="208" t="s">
        <v>946</v>
      </c>
      <c r="G143" s="209" t="s">
        <v>340</v>
      </c>
      <c r="H143" s="210">
        <v>2</v>
      </c>
      <c r="I143" s="211"/>
      <c r="J143" s="212">
        <f t="shared" si="0"/>
        <v>0</v>
      </c>
      <c r="K143" s="213"/>
      <c r="L143" s="36"/>
      <c r="M143" s="214" t="s">
        <v>1</v>
      </c>
      <c r="N143" s="215" t="s">
        <v>40</v>
      </c>
      <c r="O143" s="68"/>
      <c r="P143" s="216">
        <f t="shared" si="1"/>
        <v>0</v>
      </c>
      <c r="Q143" s="216">
        <v>0</v>
      </c>
      <c r="R143" s="216">
        <f t="shared" si="2"/>
        <v>0</v>
      </c>
      <c r="S143" s="216">
        <v>0</v>
      </c>
      <c r="T143" s="217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259</v>
      </c>
      <c r="AT143" s="218" t="s">
        <v>199</v>
      </c>
      <c r="AU143" s="218" t="s">
        <v>84</v>
      </c>
      <c r="AY143" s="14" t="s">
        <v>197</v>
      </c>
      <c r="BE143" s="219">
        <f t="shared" si="4"/>
        <v>0</v>
      </c>
      <c r="BF143" s="219">
        <f t="shared" si="5"/>
        <v>0</v>
      </c>
      <c r="BG143" s="219">
        <f t="shared" si="6"/>
        <v>0</v>
      </c>
      <c r="BH143" s="219">
        <f t="shared" si="7"/>
        <v>0</v>
      </c>
      <c r="BI143" s="219">
        <f t="shared" si="8"/>
        <v>0</v>
      </c>
      <c r="BJ143" s="14" t="s">
        <v>82</v>
      </c>
      <c r="BK143" s="219">
        <f t="shared" si="9"/>
        <v>0</v>
      </c>
      <c r="BL143" s="14" t="s">
        <v>259</v>
      </c>
      <c r="BM143" s="218" t="s">
        <v>947</v>
      </c>
    </row>
    <row r="144" spans="1:65" s="2" customFormat="1" ht="16.5" customHeight="1">
      <c r="A144" s="31"/>
      <c r="B144" s="32"/>
      <c r="C144" s="220" t="s">
        <v>252</v>
      </c>
      <c r="D144" s="220" t="s">
        <v>313</v>
      </c>
      <c r="E144" s="221" t="s">
        <v>948</v>
      </c>
      <c r="F144" s="222" t="s">
        <v>949</v>
      </c>
      <c r="G144" s="223" t="s">
        <v>340</v>
      </c>
      <c r="H144" s="224">
        <v>2</v>
      </c>
      <c r="I144" s="225"/>
      <c r="J144" s="226">
        <f t="shared" si="0"/>
        <v>0</v>
      </c>
      <c r="K144" s="227"/>
      <c r="L144" s="228"/>
      <c r="M144" s="229" t="s">
        <v>1</v>
      </c>
      <c r="N144" s="230" t="s">
        <v>40</v>
      </c>
      <c r="O144" s="68"/>
      <c r="P144" s="216">
        <f t="shared" si="1"/>
        <v>0</v>
      </c>
      <c r="Q144" s="216">
        <v>0</v>
      </c>
      <c r="R144" s="216">
        <f t="shared" si="2"/>
        <v>0</v>
      </c>
      <c r="S144" s="216">
        <v>0</v>
      </c>
      <c r="T144" s="217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8" t="s">
        <v>325</v>
      </c>
      <c r="AT144" s="218" t="s">
        <v>313</v>
      </c>
      <c r="AU144" s="218" t="s">
        <v>84</v>
      </c>
      <c r="AY144" s="14" t="s">
        <v>197</v>
      </c>
      <c r="BE144" s="219">
        <f t="shared" si="4"/>
        <v>0</v>
      </c>
      <c r="BF144" s="219">
        <f t="shared" si="5"/>
        <v>0</v>
      </c>
      <c r="BG144" s="219">
        <f t="shared" si="6"/>
        <v>0</v>
      </c>
      <c r="BH144" s="219">
        <f t="shared" si="7"/>
        <v>0</v>
      </c>
      <c r="BI144" s="219">
        <f t="shared" si="8"/>
        <v>0</v>
      </c>
      <c r="BJ144" s="14" t="s">
        <v>82</v>
      </c>
      <c r="BK144" s="219">
        <f t="shared" si="9"/>
        <v>0</v>
      </c>
      <c r="BL144" s="14" t="s">
        <v>259</v>
      </c>
      <c r="BM144" s="218" t="s">
        <v>950</v>
      </c>
    </row>
    <row r="145" spans="1:65" s="2" customFormat="1" ht="16.5" customHeight="1">
      <c r="A145" s="31"/>
      <c r="B145" s="32"/>
      <c r="C145" s="206" t="s">
        <v>296</v>
      </c>
      <c r="D145" s="206" t="s">
        <v>199</v>
      </c>
      <c r="E145" s="207" t="s">
        <v>641</v>
      </c>
      <c r="F145" s="208" t="s">
        <v>951</v>
      </c>
      <c r="G145" s="209" t="s">
        <v>359</v>
      </c>
      <c r="H145" s="210">
        <v>4</v>
      </c>
      <c r="I145" s="211"/>
      <c r="J145" s="212">
        <f t="shared" si="0"/>
        <v>0</v>
      </c>
      <c r="K145" s="213"/>
      <c r="L145" s="36"/>
      <c r="M145" s="214" t="s">
        <v>1</v>
      </c>
      <c r="N145" s="215" t="s">
        <v>40</v>
      </c>
      <c r="O145" s="68"/>
      <c r="P145" s="216">
        <f t="shared" si="1"/>
        <v>0</v>
      </c>
      <c r="Q145" s="216">
        <v>0</v>
      </c>
      <c r="R145" s="216">
        <f t="shared" si="2"/>
        <v>0</v>
      </c>
      <c r="S145" s="216">
        <v>0</v>
      </c>
      <c r="T145" s="217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259</v>
      </c>
      <c r="AT145" s="218" t="s">
        <v>199</v>
      </c>
      <c r="AU145" s="218" t="s">
        <v>84</v>
      </c>
      <c r="AY145" s="14" t="s">
        <v>197</v>
      </c>
      <c r="BE145" s="219">
        <f t="shared" si="4"/>
        <v>0</v>
      </c>
      <c r="BF145" s="219">
        <f t="shared" si="5"/>
        <v>0</v>
      </c>
      <c r="BG145" s="219">
        <f t="shared" si="6"/>
        <v>0</v>
      </c>
      <c r="BH145" s="219">
        <f t="shared" si="7"/>
        <v>0</v>
      </c>
      <c r="BI145" s="219">
        <f t="shared" si="8"/>
        <v>0</v>
      </c>
      <c r="BJ145" s="14" t="s">
        <v>82</v>
      </c>
      <c r="BK145" s="219">
        <f t="shared" si="9"/>
        <v>0</v>
      </c>
      <c r="BL145" s="14" t="s">
        <v>259</v>
      </c>
      <c r="BM145" s="218" t="s">
        <v>952</v>
      </c>
    </row>
    <row r="146" spans="1:65" s="2" customFormat="1" ht="16.5" customHeight="1">
      <c r="A146" s="31"/>
      <c r="B146" s="32"/>
      <c r="C146" s="206" t="s">
        <v>300</v>
      </c>
      <c r="D146" s="206" t="s">
        <v>199</v>
      </c>
      <c r="E146" s="207" t="s">
        <v>733</v>
      </c>
      <c r="F146" s="208" t="s">
        <v>804</v>
      </c>
      <c r="G146" s="209" t="s">
        <v>359</v>
      </c>
      <c r="H146" s="210">
        <v>1</v>
      </c>
      <c r="I146" s="211"/>
      <c r="J146" s="212">
        <f t="shared" si="0"/>
        <v>0</v>
      </c>
      <c r="K146" s="213"/>
      <c r="L146" s="36"/>
      <c r="M146" s="214" t="s">
        <v>1</v>
      </c>
      <c r="N146" s="215" t="s">
        <v>40</v>
      </c>
      <c r="O146" s="68"/>
      <c r="P146" s="216">
        <f t="shared" si="1"/>
        <v>0</v>
      </c>
      <c r="Q146" s="216">
        <v>0</v>
      </c>
      <c r="R146" s="216">
        <f t="shared" si="2"/>
        <v>0</v>
      </c>
      <c r="S146" s="216">
        <v>0</v>
      </c>
      <c r="T146" s="217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8" t="s">
        <v>259</v>
      </c>
      <c r="AT146" s="218" t="s">
        <v>199</v>
      </c>
      <c r="AU146" s="218" t="s">
        <v>84</v>
      </c>
      <c r="AY146" s="14" t="s">
        <v>197</v>
      </c>
      <c r="BE146" s="219">
        <f t="shared" si="4"/>
        <v>0</v>
      </c>
      <c r="BF146" s="219">
        <f t="shared" si="5"/>
        <v>0</v>
      </c>
      <c r="BG146" s="219">
        <f t="shared" si="6"/>
        <v>0</v>
      </c>
      <c r="BH146" s="219">
        <f t="shared" si="7"/>
        <v>0</v>
      </c>
      <c r="BI146" s="219">
        <f t="shared" si="8"/>
        <v>0</v>
      </c>
      <c r="BJ146" s="14" t="s">
        <v>82</v>
      </c>
      <c r="BK146" s="219">
        <f t="shared" si="9"/>
        <v>0</v>
      </c>
      <c r="BL146" s="14" t="s">
        <v>259</v>
      </c>
      <c r="BM146" s="218" t="s">
        <v>953</v>
      </c>
    </row>
    <row r="147" spans="1:65" s="12" customFormat="1" ht="22.9" customHeight="1">
      <c r="B147" s="190"/>
      <c r="C147" s="191"/>
      <c r="D147" s="192" t="s">
        <v>74</v>
      </c>
      <c r="E147" s="204" t="s">
        <v>748</v>
      </c>
      <c r="F147" s="204" t="s">
        <v>749</v>
      </c>
      <c r="G147" s="191"/>
      <c r="H147" s="191"/>
      <c r="I147" s="194"/>
      <c r="J147" s="205">
        <f>BK147</f>
        <v>0</v>
      </c>
      <c r="K147" s="191"/>
      <c r="L147" s="196"/>
      <c r="M147" s="197"/>
      <c r="N147" s="198"/>
      <c r="O147" s="198"/>
      <c r="P147" s="199">
        <f>SUM(P148:P157)</f>
        <v>0</v>
      </c>
      <c r="Q147" s="198"/>
      <c r="R147" s="199">
        <f>SUM(R148:R157)</f>
        <v>0</v>
      </c>
      <c r="S147" s="198"/>
      <c r="T147" s="200">
        <f>SUM(T148:T157)</f>
        <v>0</v>
      </c>
      <c r="AR147" s="201" t="s">
        <v>84</v>
      </c>
      <c r="AT147" s="202" t="s">
        <v>74</v>
      </c>
      <c r="AU147" s="202" t="s">
        <v>82</v>
      </c>
      <c r="AY147" s="201" t="s">
        <v>197</v>
      </c>
      <c r="BK147" s="203">
        <f>SUM(BK148:BK157)</f>
        <v>0</v>
      </c>
    </row>
    <row r="148" spans="1:65" s="2" customFormat="1" ht="21.75" customHeight="1">
      <c r="A148" s="31"/>
      <c r="B148" s="32"/>
      <c r="C148" s="206" t="s">
        <v>268</v>
      </c>
      <c r="D148" s="206" t="s">
        <v>199</v>
      </c>
      <c r="E148" s="207" t="s">
        <v>698</v>
      </c>
      <c r="F148" s="208" t="s">
        <v>954</v>
      </c>
      <c r="G148" s="209" t="s">
        <v>359</v>
      </c>
      <c r="H148" s="210">
        <v>1</v>
      </c>
      <c r="I148" s="211"/>
      <c r="J148" s="212">
        <f t="shared" ref="J148:J157" si="10">ROUND(I148*H148,1)</f>
        <v>0</v>
      </c>
      <c r="K148" s="213"/>
      <c r="L148" s="36"/>
      <c r="M148" s="214" t="s">
        <v>1</v>
      </c>
      <c r="N148" s="215" t="s">
        <v>40</v>
      </c>
      <c r="O148" s="68"/>
      <c r="P148" s="216">
        <f t="shared" ref="P148:P157" si="11">O148*H148</f>
        <v>0</v>
      </c>
      <c r="Q148" s="216">
        <v>0</v>
      </c>
      <c r="R148" s="216">
        <f t="shared" ref="R148:R157" si="12">Q148*H148</f>
        <v>0</v>
      </c>
      <c r="S148" s="216">
        <v>0</v>
      </c>
      <c r="T148" s="217">
        <f t="shared" ref="T148:T157" si="13"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259</v>
      </c>
      <c r="AT148" s="218" t="s">
        <v>199</v>
      </c>
      <c r="AU148" s="218" t="s">
        <v>84</v>
      </c>
      <c r="AY148" s="14" t="s">
        <v>197</v>
      </c>
      <c r="BE148" s="219">
        <f t="shared" ref="BE148:BE157" si="14">IF(N148="základní",J148,0)</f>
        <v>0</v>
      </c>
      <c r="BF148" s="219">
        <f t="shared" ref="BF148:BF157" si="15">IF(N148="snížená",J148,0)</f>
        <v>0</v>
      </c>
      <c r="BG148" s="219">
        <f t="shared" ref="BG148:BG157" si="16">IF(N148="zákl. přenesená",J148,0)</f>
        <v>0</v>
      </c>
      <c r="BH148" s="219">
        <f t="shared" ref="BH148:BH157" si="17">IF(N148="sníž. přenesená",J148,0)</f>
        <v>0</v>
      </c>
      <c r="BI148" s="219">
        <f t="shared" ref="BI148:BI157" si="18">IF(N148="nulová",J148,0)</f>
        <v>0</v>
      </c>
      <c r="BJ148" s="14" t="s">
        <v>82</v>
      </c>
      <c r="BK148" s="219">
        <f t="shared" ref="BK148:BK157" si="19">ROUND(I148*H148,1)</f>
        <v>0</v>
      </c>
      <c r="BL148" s="14" t="s">
        <v>259</v>
      </c>
      <c r="BM148" s="218" t="s">
        <v>955</v>
      </c>
    </row>
    <row r="149" spans="1:65" s="2" customFormat="1" ht="21.75" customHeight="1">
      <c r="A149" s="31"/>
      <c r="B149" s="32"/>
      <c r="C149" s="206" t="s">
        <v>263</v>
      </c>
      <c r="D149" s="206" t="s">
        <v>199</v>
      </c>
      <c r="E149" s="207" t="s">
        <v>956</v>
      </c>
      <c r="F149" s="208" t="s">
        <v>957</v>
      </c>
      <c r="G149" s="209" t="s">
        <v>359</v>
      </c>
      <c r="H149" s="210">
        <v>1</v>
      </c>
      <c r="I149" s="211"/>
      <c r="J149" s="212">
        <f t="shared" si="10"/>
        <v>0</v>
      </c>
      <c r="K149" s="213"/>
      <c r="L149" s="36"/>
      <c r="M149" s="214" t="s">
        <v>1</v>
      </c>
      <c r="N149" s="215" t="s">
        <v>40</v>
      </c>
      <c r="O149" s="68"/>
      <c r="P149" s="216">
        <f t="shared" si="11"/>
        <v>0</v>
      </c>
      <c r="Q149" s="216">
        <v>0</v>
      </c>
      <c r="R149" s="216">
        <f t="shared" si="12"/>
        <v>0</v>
      </c>
      <c r="S149" s="216">
        <v>0</v>
      </c>
      <c r="T149" s="217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259</v>
      </c>
      <c r="AT149" s="218" t="s">
        <v>199</v>
      </c>
      <c r="AU149" s="218" t="s">
        <v>84</v>
      </c>
      <c r="AY149" s="14" t="s">
        <v>197</v>
      </c>
      <c r="BE149" s="219">
        <f t="shared" si="14"/>
        <v>0</v>
      </c>
      <c r="BF149" s="219">
        <f t="shared" si="15"/>
        <v>0</v>
      </c>
      <c r="BG149" s="219">
        <f t="shared" si="16"/>
        <v>0</v>
      </c>
      <c r="BH149" s="219">
        <f t="shared" si="17"/>
        <v>0</v>
      </c>
      <c r="BI149" s="219">
        <f t="shared" si="18"/>
        <v>0</v>
      </c>
      <c r="BJ149" s="14" t="s">
        <v>82</v>
      </c>
      <c r="BK149" s="219">
        <f t="shared" si="19"/>
        <v>0</v>
      </c>
      <c r="BL149" s="14" t="s">
        <v>259</v>
      </c>
      <c r="BM149" s="218" t="s">
        <v>958</v>
      </c>
    </row>
    <row r="150" spans="1:65" s="2" customFormat="1" ht="16.5" customHeight="1">
      <c r="A150" s="31"/>
      <c r="B150" s="32"/>
      <c r="C150" s="206" t="s">
        <v>273</v>
      </c>
      <c r="D150" s="206" t="s">
        <v>199</v>
      </c>
      <c r="E150" s="207" t="s">
        <v>959</v>
      </c>
      <c r="F150" s="208" t="s">
        <v>960</v>
      </c>
      <c r="G150" s="209" t="s">
        <v>359</v>
      </c>
      <c r="H150" s="210">
        <v>1</v>
      </c>
      <c r="I150" s="211"/>
      <c r="J150" s="212">
        <f t="shared" si="10"/>
        <v>0</v>
      </c>
      <c r="K150" s="213"/>
      <c r="L150" s="36"/>
      <c r="M150" s="214" t="s">
        <v>1</v>
      </c>
      <c r="N150" s="215" t="s">
        <v>40</v>
      </c>
      <c r="O150" s="68"/>
      <c r="P150" s="216">
        <f t="shared" si="11"/>
        <v>0</v>
      </c>
      <c r="Q150" s="216">
        <v>0</v>
      </c>
      <c r="R150" s="216">
        <f t="shared" si="12"/>
        <v>0</v>
      </c>
      <c r="S150" s="216">
        <v>0</v>
      </c>
      <c r="T150" s="217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259</v>
      </c>
      <c r="AT150" s="218" t="s">
        <v>199</v>
      </c>
      <c r="AU150" s="218" t="s">
        <v>84</v>
      </c>
      <c r="AY150" s="14" t="s">
        <v>197</v>
      </c>
      <c r="BE150" s="219">
        <f t="shared" si="14"/>
        <v>0</v>
      </c>
      <c r="BF150" s="219">
        <f t="shared" si="15"/>
        <v>0</v>
      </c>
      <c r="BG150" s="219">
        <f t="shared" si="16"/>
        <v>0</v>
      </c>
      <c r="BH150" s="219">
        <f t="shared" si="17"/>
        <v>0</v>
      </c>
      <c r="BI150" s="219">
        <f t="shared" si="18"/>
        <v>0</v>
      </c>
      <c r="BJ150" s="14" t="s">
        <v>82</v>
      </c>
      <c r="BK150" s="219">
        <f t="shared" si="19"/>
        <v>0</v>
      </c>
      <c r="BL150" s="14" t="s">
        <v>259</v>
      </c>
      <c r="BM150" s="218" t="s">
        <v>961</v>
      </c>
    </row>
    <row r="151" spans="1:65" s="2" customFormat="1" ht="16.5" customHeight="1">
      <c r="A151" s="31"/>
      <c r="B151" s="32"/>
      <c r="C151" s="206" t="s">
        <v>277</v>
      </c>
      <c r="D151" s="206" t="s">
        <v>199</v>
      </c>
      <c r="E151" s="207" t="s">
        <v>962</v>
      </c>
      <c r="F151" s="208" t="s">
        <v>761</v>
      </c>
      <c r="G151" s="209" t="s">
        <v>359</v>
      </c>
      <c r="H151" s="210">
        <v>1</v>
      </c>
      <c r="I151" s="211"/>
      <c r="J151" s="212">
        <f t="shared" si="10"/>
        <v>0</v>
      </c>
      <c r="K151" s="213"/>
      <c r="L151" s="36"/>
      <c r="M151" s="214" t="s">
        <v>1</v>
      </c>
      <c r="N151" s="215" t="s">
        <v>40</v>
      </c>
      <c r="O151" s="68"/>
      <c r="P151" s="216">
        <f t="shared" si="11"/>
        <v>0</v>
      </c>
      <c r="Q151" s="216">
        <v>0</v>
      </c>
      <c r="R151" s="216">
        <f t="shared" si="12"/>
        <v>0</v>
      </c>
      <c r="S151" s="216">
        <v>0</v>
      </c>
      <c r="T151" s="217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259</v>
      </c>
      <c r="AT151" s="218" t="s">
        <v>199</v>
      </c>
      <c r="AU151" s="218" t="s">
        <v>84</v>
      </c>
      <c r="AY151" s="14" t="s">
        <v>197</v>
      </c>
      <c r="BE151" s="219">
        <f t="shared" si="14"/>
        <v>0</v>
      </c>
      <c r="BF151" s="219">
        <f t="shared" si="15"/>
        <v>0</v>
      </c>
      <c r="BG151" s="219">
        <f t="shared" si="16"/>
        <v>0</v>
      </c>
      <c r="BH151" s="219">
        <f t="shared" si="17"/>
        <v>0</v>
      </c>
      <c r="BI151" s="219">
        <f t="shared" si="18"/>
        <v>0</v>
      </c>
      <c r="BJ151" s="14" t="s">
        <v>82</v>
      </c>
      <c r="BK151" s="219">
        <f t="shared" si="19"/>
        <v>0</v>
      </c>
      <c r="BL151" s="14" t="s">
        <v>259</v>
      </c>
      <c r="BM151" s="218" t="s">
        <v>963</v>
      </c>
    </row>
    <row r="152" spans="1:65" s="2" customFormat="1" ht="16.5" customHeight="1">
      <c r="A152" s="31"/>
      <c r="B152" s="32"/>
      <c r="C152" s="206" t="s">
        <v>7</v>
      </c>
      <c r="D152" s="206" t="s">
        <v>199</v>
      </c>
      <c r="E152" s="207" t="s">
        <v>710</v>
      </c>
      <c r="F152" s="208" t="s">
        <v>964</v>
      </c>
      <c r="G152" s="209" t="s">
        <v>359</v>
      </c>
      <c r="H152" s="210">
        <v>1</v>
      </c>
      <c r="I152" s="211"/>
      <c r="J152" s="212">
        <f t="shared" si="10"/>
        <v>0</v>
      </c>
      <c r="K152" s="213"/>
      <c r="L152" s="36"/>
      <c r="M152" s="214" t="s">
        <v>1</v>
      </c>
      <c r="N152" s="215" t="s">
        <v>40</v>
      </c>
      <c r="O152" s="68"/>
      <c r="P152" s="216">
        <f t="shared" si="11"/>
        <v>0</v>
      </c>
      <c r="Q152" s="216">
        <v>0</v>
      </c>
      <c r="R152" s="216">
        <f t="shared" si="12"/>
        <v>0</v>
      </c>
      <c r="S152" s="216">
        <v>0</v>
      </c>
      <c r="T152" s="217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259</v>
      </c>
      <c r="AT152" s="218" t="s">
        <v>199</v>
      </c>
      <c r="AU152" s="218" t="s">
        <v>84</v>
      </c>
      <c r="AY152" s="14" t="s">
        <v>197</v>
      </c>
      <c r="BE152" s="219">
        <f t="shared" si="14"/>
        <v>0</v>
      </c>
      <c r="BF152" s="219">
        <f t="shared" si="15"/>
        <v>0</v>
      </c>
      <c r="BG152" s="219">
        <f t="shared" si="16"/>
        <v>0</v>
      </c>
      <c r="BH152" s="219">
        <f t="shared" si="17"/>
        <v>0</v>
      </c>
      <c r="BI152" s="219">
        <f t="shared" si="18"/>
        <v>0</v>
      </c>
      <c r="BJ152" s="14" t="s">
        <v>82</v>
      </c>
      <c r="BK152" s="219">
        <f t="shared" si="19"/>
        <v>0</v>
      </c>
      <c r="BL152" s="14" t="s">
        <v>259</v>
      </c>
      <c r="BM152" s="218" t="s">
        <v>965</v>
      </c>
    </row>
    <row r="153" spans="1:65" s="2" customFormat="1" ht="21.75" customHeight="1">
      <c r="A153" s="31"/>
      <c r="B153" s="32"/>
      <c r="C153" s="206" t="s">
        <v>288</v>
      </c>
      <c r="D153" s="206" t="s">
        <v>199</v>
      </c>
      <c r="E153" s="207" t="s">
        <v>570</v>
      </c>
      <c r="F153" s="208" t="s">
        <v>966</v>
      </c>
      <c r="G153" s="209" t="s">
        <v>359</v>
      </c>
      <c r="H153" s="210">
        <v>1</v>
      </c>
      <c r="I153" s="211"/>
      <c r="J153" s="212">
        <f t="shared" si="10"/>
        <v>0</v>
      </c>
      <c r="K153" s="213"/>
      <c r="L153" s="36"/>
      <c r="M153" s="214" t="s">
        <v>1</v>
      </c>
      <c r="N153" s="215" t="s">
        <v>40</v>
      </c>
      <c r="O153" s="68"/>
      <c r="P153" s="216">
        <f t="shared" si="11"/>
        <v>0</v>
      </c>
      <c r="Q153" s="216">
        <v>0</v>
      </c>
      <c r="R153" s="216">
        <f t="shared" si="12"/>
        <v>0</v>
      </c>
      <c r="S153" s="216">
        <v>0</v>
      </c>
      <c r="T153" s="217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259</v>
      </c>
      <c r="AT153" s="218" t="s">
        <v>199</v>
      </c>
      <c r="AU153" s="218" t="s">
        <v>84</v>
      </c>
      <c r="AY153" s="14" t="s">
        <v>197</v>
      </c>
      <c r="BE153" s="219">
        <f t="shared" si="14"/>
        <v>0</v>
      </c>
      <c r="BF153" s="219">
        <f t="shared" si="15"/>
        <v>0</v>
      </c>
      <c r="BG153" s="219">
        <f t="shared" si="16"/>
        <v>0</v>
      </c>
      <c r="BH153" s="219">
        <f t="shared" si="17"/>
        <v>0</v>
      </c>
      <c r="BI153" s="219">
        <f t="shared" si="18"/>
        <v>0</v>
      </c>
      <c r="BJ153" s="14" t="s">
        <v>82</v>
      </c>
      <c r="BK153" s="219">
        <f t="shared" si="19"/>
        <v>0</v>
      </c>
      <c r="BL153" s="14" t="s">
        <v>259</v>
      </c>
      <c r="BM153" s="218" t="s">
        <v>967</v>
      </c>
    </row>
    <row r="154" spans="1:65" s="2" customFormat="1" ht="21.75" customHeight="1">
      <c r="A154" s="31"/>
      <c r="B154" s="32"/>
      <c r="C154" s="206" t="s">
        <v>284</v>
      </c>
      <c r="D154" s="206" t="s">
        <v>199</v>
      </c>
      <c r="E154" s="207" t="s">
        <v>567</v>
      </c>
      <c r="F154" s="208" t="s">
        <v>968</v>
      </c>
      <c r="G154" s="209" t="s">
        <v>758</v>
      </c>
      <c r="H154" s="210">
        <v>18</v>
      </c>
      <c r="I154" s="211"/>
      <c r="J154" s="212">
        <f t="shared" si="10"/>
        <v>0</v>
      </c>
      <c r="K154" s="213"/>
      <c r="L154" s="36"/>
      <c r="M154" s="214" t="s">
        <v>1</v>
      </c>
      <c r="N154" s="215" t="s">
        <v>40</v>
      </c>
      <c r="O154" s="68"/>
      <c r="P154" s="216">
        <f t="shared" si="11"/>
        <v>0</v>
      </c>
      <c r="Q154" s="216">
        <v>0</v>
      </c>
      <c r="R154" s="216">
        <f t="shared" si="12"/>
        <v>0</v>
      </c>
      <c r="S154" s="216">
        <v>0</v>
      </c>
      <c r="T154" s="217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8" t="s">
        <v>259</v>
      </c>
      <c r="AT154" s="218" t="s">
        <v>199</v>
      </c>
      <c r="AU154" s="218" t="s">
        <v>84</v>
      </c>
      <c r="AY154" s="14" t="s">
        <v>197</v>
      </c>
      <c r="BE154" s="219">
        <f t="shared" si="14"/>
        <v>0</v>
      </c>
      <c r="BF154" s="219">
        <f t="shared" si="15"/>
        <v>0</v>
      </c>
      <c r="BG154" s="219">
        <f t="shared" si="16"/>
        <v>0</v>
      </c>
      <c r="BH154" s="219">
        <f t="shared" si="17"/>
        <v>0</v>
      </c>
      <c r="BI154" s="219">
        <f t="shared" si="18"/>
        <v>0</v>
      </c>
      <c r="BJ154" s="14" t="s">
        <v>82</v>
      </c>
      <c r="BK154" s="219">
        <f t="shared" si="19"/>
        <v>0</v>
      </c>
      <c r="BL154" s="14" t="s">
        <v>259</v>
      </c>
      <c r="BM154" s="218" t="s">
        <v>969</v>
      </c>
    </row>
    <row r="155" spans="1:65" s="2" customFormat="1" ht="21.75" customHeight="1">
      <c r="A155" s="31"/>
      <c r="B155" s="32"/>
      <c r="C155" s="206" t="s">
        <v>292</v>
      </c>
      <c r="D155" s="206" t="s">
        <v>199</v>
      </c>
      <c r="E155" s="207" t="s">
        <v>970</v>
      </c>
      <c r="F155" s="208" t="s">
        <v>971</v>
      </c>
      <c r="G155" s="209" t="s">
        <v>972</v>
      </c>
      <c r="H155" s="210">
        <v>1</v>
      </c>
      <c r="I155" s="211"/>
      <c r="J155" s="212">
        <f t="shared" si="10"/>
        <v>0</v>
      </c>
      <c r="K155" s="213"/>
      <c r="L155" s="36"/>
      <c r="M155" s="214" t="s">
        <v>1</v>
      </c>
      <c r="N155" s="215" t="s">
        <v>40</v>
      </c>
      <c r="O155" s="68"/>
      <c r="P155" s="216">
        <f t="shared" si="11"/>
        <v>0</v>
      </c>
      <c r="Q155" s="216">
        <v>0</v>
      </c>
      <c r="R155" s="216">
        <f t="shared" si="12"/>
        <v>0</v>
      </c>
      <c r="S155" s="216">
        <v>0</v>
      </c>
      <c r="T155" s="217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8" t="s">
        <v>259</v>
      </c>
      <c r="AT155" s="218" t="s">
        <v>199</v>
      </c>
      <c r="AU155" s="218" t="s">
        <v>84</v>
      </c>
      <c r="AY155" s="14" t="s">
        <v>197</v>
      </c>
      <c r="BE155" s="219">
        <f t="shared" si="14"/>
        <v>0</v>
      </c>
      <c r="BF155" s="219">
        <f t="shared" si="15"/>
        <v>0</v>
      </c>
      <c r="BG155" s="219">
        <f t="shared" si="16"/>
        <v>0</v>
      </c>
      <c r="BH155" s="219">
        <f t="shared" si="17"/>
        <v>0</v>
      </c>
      <c r="BI155" s="219">
        <f t="shared" si="18"/>
        <v>0</v>
      </c>
      <c r="BJ155" s="14" t="s">
        <v>82</v>
      </c>
      <c r="BK155" s="219">
        <f t="shared" si="19"/>
        <v>0</v>
      </c>
      <c r="BL155" s="14" t="s">
        <v>259</v>
      </c>
      <c r="BM155" s="218" t="s">
        <v>973</v>
      </c>
    </row>
    <row r="156" spans="1:65" s="2" customFormat="1" ht="16.5" customHeight="1">
      <c r="A156" s="31"/>
      <c r="B156" s="32"/>
      <c r="C156" s="206" t="s">
        <v>304</v>
      </c>
      <c r="D156" s="206" t="s">
        <v>199</v>
      </c>
      <c r="E156" s="207" t="s">
        <v>674</v>
      </c>
      <c r="F156" s="208" t="s">
        <v>938</v>
      </c>
      <c r="G156" s="209" t="s">
        <v>359</v>
      </c>
      <c r="H156" s="210">
        <v>1</v>
      </c>
      <c r="I156" s="211"/>
      <c r="J156" s="212">
        <f t="shared" si="10"/>
        <v>0</v>
      </c>
      <c r="K156" s="213"/>
      <c r="L156" s="36"/>
      <c r="M156" s="214" t="s">
        <v>1</v>
      </c>
      <c r="N156" s="215" t="s">
        <v>40</v>
      </c>
      <c r="O156" s="68"/>
      <c r="P156" s="216">
        <f t="shared" si="11"/>
        <v>0</v>
      </c>
      <c r="Q156" s="216">
        <v>0</v>
      </c>
      <c r="R156" s="216">
        <f t="shared" si="12"/>
        <v>0</v>
      </c>
      <c r="S156" s="216">
        <v>0</v>
      </c>
      <c r="T156" s="217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8" t="s">
        <v>259</v>
      </c>
      <c r="AT156" s="218" t="s">
        <v>199</v>
      </c>
      <c r="AU156" s="218" t="s">
        <v>84</v>
      </c>
      <c r="AY156" s="14" t="s">
        <v>197</v>
      </c>
      <c r="BE156" s="219">
        <f t="shared" si="14"/>
        <v>0</v>
      </c>
      <c r="BF156" s="219">
        <f t="shared" si="15"/>
        <v>0</v>
      </c>
      <c r="BG156" s="219">
        <f t="shared" si="16"/>
        <v>0</v>
      </c>
      <c r="BH156" s="219">
        <f t="shared" si="17"/>
        <v>0</v>
      </c>
      <c r="BI156" s="219">
        <f t="shared" si="18"/>
        <v>0</v>
      </c>
      <c r="BJ156" s="14" t="s">
        <v>82</v>
      </c>
      <c r="BK156" s="219">
        <f t="shared" si="19"/>
        <v>0</v>
      </c>
      <c r="BL156" s="14" t="s">
        <v>259</v>
      </c>
      <c r="BM156" s="218" t="s">
        <v>974</v>
      </c>
    </row>
    <row r="157" spans="1:65" s="2" customFormat="1" ht="16.5" customHeight="1">
      <c r="A157" s="31"/>
      <c r="B157" s="32"/>
      <c r="C157" s="220" t="s">
        <v>308</v>
      </c>
      <c r="D157" s="220" t="s">
        <v>313</v>
      </c>
      <c r="E157" s="221" t="s">
        <v>641</v>
      </c>
      <c r="F157" s="222" t="s">
        <v>768</v>
      </c>
      <c r="G157" s="223" t="s">
        <v>359</v>
      </c>
      <c r="H157" s="224">
        <v>4.5</v>
      </c>
      <c r="I157" s="225"/>
      <c r="J157" s="226">
        <f t="shared" si="10"/>
        <v>0</v>
      </c>
      <c r="K157" s="227"/>
      <c r="L157" s="228"/>
      <c r="M157" s="238" t="s">
        <v>1</v>
      </c>
      <c r="N157" s="239" t="s">
        <v>40</v>
      </c>
      <c r="O157" s="233"/>
      <c r="P157" s="234">
        <f t="shared" si="11"/>
        <v>0</v>
      </c>
      <c r="Q157" s="234">
        <v>0</v>
      </c>
      <c r="R157" s="234">
        <f t="shared" si="12"/>
        <v>0</v>
      </c>
      <c r="S157" s="234">
        <v>0</v>
      </c>
      <c r="T157" s="235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8" t="s">
        <v>325</v>
      </c>
      <c r="AT157" s="218" t="s">
        <v>313</v>
      </c>
      <c r="AU157" s="218" t="s">
        <v>84</v>
      </c>
      <c r="AY157" s="14" t="s">
        <v>197</v>
      </c>
      <c r="BE157" s="219">
        <f t="shared" si="14"/>
        <v>0</v>
      </c>
      <c r="BF157" s="219">
        <f t="shared" si="15"/>
        <v>0</v>
      </c>
      <c r="BG157" s="219">
        <f t="shared" si="16"/>
        <v>0</v>
      </c>
      <c r="BH157" s="219">
        <f t="shared" si="17"/>
        <v>0</v>
      </c>
      <c r="BI157" s="219">
        <f t="shared" si="18"/>
        <v>0</v>
      </c>
      <c r="BJ157" s="14" t="s">
        <v>82</v>
      </c>
      <c r="BK157" s="219">
        <f t="shared" si="19"/>
        <v>0</v>
      </c>
      <c r="BL157" s="14" t="s">
        <v>259</v>
      </c>
      <c r="BM157" s="218" t="s">
        <v>975</v>
      </c>
    </row>
    <row r="158" spans="1:65" s="2" customFormat="1" ht="6.95" customHeight="1">
      <c r="A158" s="31"/>
      <c r="B158" s="51"/>
      <c r="C158" s="52"/>
      <c r="D158" s="52"/>
      <c r="E158" s="52"/>
      <c r="F158" s="52"/>
      <c r="G158" s="52"/>
      <c r="H158" s="52"/>
      <c r="I158" s="155"/>
      <c r="J158" s="52"/>
      <c r="K158" s="52"/>
      <c r="L158" s="36"/>
      <c r="M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</row>
  </sheetData>
  <sheetProtection algorithmName="SHA-512" hashValue="ii/7DWD6ZGpP0aCKld8ne2J7OWi0+ak5NE2hTCzfNz8VkXMRTFO5an+zVFGoAt7Dlsj+12whPMtjCQQUDoWcsQ==" saltValue="fIUh3zWEjqAK/ofNW3t0uY25iM0fExsMuOBqurtjbcNOFE8mFeJk/rYJPG9uaWm0/n3GZue4Blm350ZeWQK6UA==" spinCount="100000" sheet="1" objects="1" scenarios="1" formatColumns="0" formatRows="0" autoFilter="0"/>
  <autoFilter ref="C126:K157"/>
  <mergeCells count="15">
    <mergeCell ref="E113:H113"/>
    <mergeCell ref="E117:H117"/>
    <mergeCell ref="E115:H115"/>
    <mergeCell ref="E119:H11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117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1:46" s="1" customFormat="1" ht="24.95" customHeight="1">
      <c r="B4" s="17"/>
      <c r="D4" s="116" t="s">
        <v>156</v>
      </c>
      <c r="I4" s="112"/>
      <c r="L4" s="17"/>
      <c r="M4" s="117" t="s">
        <v>10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16</v>
      </c>
      <c r="I6" s="112"/>
      <c r="L6" s="17"/>
    </row>
    <row r="7" spans="1:46" s="1" customFormat="1" ht="16.5" customHeight="1">
      <c r="B7" s="17"/>
      <c r="E7" s="292" t="str">
        <f>'Rekapitulace stavby'!K6</f>
        <v>Novostavba produkční stáje s dojírnou - 1. etapa - stáj</v>
      </c>
      <c r="F7" s="293"/>
      <c r="G7" s="293"/>
      <c r="H7" s="293"/>
      <c r="I7" s="112"/>
      <c r="L7" s="17"/>
    </row>
    <row r="8" spans="1:46" ht="12.75">
      <c r="B8" s="17"/>
      <c r="D8" s="118" t="s">
        <v>157</v>
      </c>
      <c r="L8" s="17"/>
    </row>
    <row r="9" spans="1:46" s="1" customFormat="1" ht="16.5" customHeight="1">
      <c r="B9" s="17"/>
      <c r="E9" s="292" t="s">
        <v>158</v>
      </c>
      <c r="F9" s="253"/>
      <c r="G9" s="253"/>
      <c r="H9" s="253"/>
      <c r="I9" s="112"/>
      <c r="L9" s="17"/>
    </row>
    <row r="10" spans="1:46" s="1" customFormat="1" ht="12" customHeight="1">
      <c r="B10" s="17"/>
      <c r="D10" s="118" t="s">
        <v>159</v>
      </c>
      <c r="I10" s="112"/>
      <c r="L10" s="17"/>
    </row>
    <row r="11" spans="1:46" s="2" customFormat="1" ht="16.5" customHeight="1">
      <c r="A11" s="31"/>
      <c r="B11" s="36"/>
      <c r="C11" s="31"/>
      <c r="D11" s="31"/>
      <c r="E11" s="294" t="s">
        <v>160</v>
      </c>
      <c r="F11" s="295"/>
      <c r="G11" s="295"/>
      <c r="H11" s="295"/>
      <c r="I11" s="120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8" t="s">
        <v>547</v>
      </c>
      <c r="E12" s="31"/>
      <c r="F12" s="31"/>
      <c r="G12" s="31"/>
      <c r="H12" s="31"/>
      <c r="I12" s="120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6.5" customHeight="1">
      <c r="A13" s="31"/>
      <c r="B13" s="36"/>
      <c r="C13" s="31"/>
      <c r="D13" s="31"/>
      <c r="E13" s="296" t="s">
        <v>976</v>
      </c>
      <c r="F13" s="295"/>
      <c r="G13" s="295"/>
      <c r="H13" s="295"/>
      <c r="I13" s="120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>
      <c r="A14" s="31"/>
      <c r="B14" s="36"/>
      <c r="C14" s="31"/>
      <c r="D14" s="31"/>
      <c r="E14" s="31"/>
      <c r="F14" s="31"/>
      <c r="G14" s="31"/>
      <c r="H14" s="31"/>
      <c r="I14" s="120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18" t="s">
        <v>18</v>
      </c>
      <c r="E15" s="31"/>
      <c r="F15" s="106" t="s">
        <v>1</v>
      </c>
      <c r="G15" s="31"/>
      <c r="H15" s="31"/>
      <c r="I15" s="121" t="s">
        <v>19</v>
      </c>
      <c r="J15" s="106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20</v>
      </c>
      <c r="E16" s="31"/>
      <c r="F16" s="106" t="s">
        <v>21</v>
      </c>
      <c r="G16" s="31"/>
      <c r="H16" s="31"/>
      <c r="I16" s="121" t="s">
        <v>22</v>
      </c>
      <c r="J16" s="122">
        <f>'Rekapitulace stavby'!AN8</f>
        <v>43949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0.9" customHeight="1">
      <c r="A17" s="31"/>
      <c r="B17" s="36"/>
      <c r="C17" s="31"/>
      <c r="D17" s="31"/>
      <c r="E17" s="31"/>
      <c r="F17" s="31"/>
      <c r="G17" s="31"/>
      <c r="H17" s="31"/>
      <c r="I17" s="120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18" t="s">
        <v>23</v>
      </c>
      <c r="E18" s="31"/>
      <c r="F18" s="31"/>
      <c r="G18" s="31"/>
      <c r="H18" s="31"/>
      <c r="I18" s="121" t="s">
        <v>24</v>
      </c>
      <c r="J18" s="106" t="s">
        <v>25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6" t="s">
        <v>26</v>
      </c>
      <c r="F19" s="31"/>
      <c r="G19" s="31"/>
      <c r="H19" s="31"/>
      <c r="I19" s="121" t="s">
        <v>27</v>
      </c>
      <c r="J19" s="106" t="s">
        <v>28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20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18" t="s">
        <v>29</v>
      </c>
      <c r="E21" s="31"/>
      <c r="F21" s="31"/>
      <c r="G21" s="31"/>
      <c r="H21" s="31"/>
      <c r="I21" s="121" t="s">
        <v>24</v>
      </c>
      <c r="J21" s="27" t="str">
        <f>'Rekapitulace stavby'!AN13</f>
        <v>Vyplň údaj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297" t="str">
        <f>'Rekapitulace stavby'!E14</f>
        <v>Vyplň údaj</v>
      </c>
      <c r="F22" s="298"/>
      <c r="G22" s="298"/>
      <c r="H22" s="298"/>
      <c r="I22" s="121" t="s">
        <v>27</v>
      </c>
      <c r="J22" s="27" t="str">
        <f>'Rekapitulace stavby'!AN14</f>
        <v>Vyplň údaj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20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18" t="s">
        <v>31</v>
      </c>
      <c r="E24" s="31"/>
      <c r="F24" s="31"/>
      <c r="G24" s="31"/>
      <c r="H24" s="31"/>
      <c r="I24" s="121" t="s">
        <v>24</v>
      </c>
      <c r="J24" s="106" t="str">
        <f>IF('Rekapitulace stavby'!AN16="","",'Rekapitulace stavby'!AN16)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8" customHeight="1">
      <c r="A25" s="31"/>
      <c r="B25" s="36"/>
      <c r="C25" s="31"/>
      <c r="D25" s="31"/>
      <c r="E25" s="106" t="str">
        <f>IF('Rekapitulace stavby'!E17="","",'Rekapitulace stavby'!E17)</f>
        <v xml:space="preserve"> </v>
      </c>
      <c r="F25" s="31"/>
      <c r="G25" s="31"/>
      <c r="H25" s="31"/>
      <c r="I25" s="121" t="s">
        <v>27</v>
      </c>
      <c r="J25" s="106" t="str">
        <f>IF('Rekapitulace stavby'!AN17="","",'Rekapitulace stavby'!AN17)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20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12" customHeight="1">
      <c r="A27" s="31"/>
      <c r="B27" s="36"/>
      <c r="C27" s="31"/>
      <c r="D27" s="118" t="s">
        <v>32</v>
      </c>
      <c r="E27" s="31"/>
      <c r="F27" s="31"/>
      <c r="G27" s="31"/>
      <c r="H27" s="31"/>
      <c r="I27" s="121" t="s">
        <v>24</v>
      </c>
      <c r="J27" s="106" t="str">
        <f>IF('Rekapitulace stavby'!AN19="","",'Rekapitulace stavby'!AN19)</f>
        <v/>
      </c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8" customHeight="1">
      <c r="A28" s="31"/>
      <c r="B28" s="36"/>
      <c r="C28" s="31"/>
      <c r="D28" s="31"/>
      <c r="E28" s="106" t="str">
        <f>IF('Rekapitulace stavby'!E20="","",'Rekapitulace stavby'!E20)</f>
        <v xml:space="preserve"> </v>
      </c>
      <c r="F28" s="31"/>
      <c r="G28" s="31"/>
      <c r="H28" s="31"/>
      <c r="I28" s="121" t="s">
        <v>27</v>
      </c>
      <c r="J28" s="106" t="str">
        <f>IF('Rekapitulace stavby'!AN20="","",'Rekapitulace stavby'!AN20)</f>
        <v/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31"/>
      <c r="E29" s="31"/>
      <c r="F29" s="31"/>
      <c r="G29" s="31"/>
      <c r="H29" s="31"/>
      <c r="I29" s="120"/>
      <c r="J29" s="31"/>
      <c r="K29" s="3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" customHeight="1">
      <c r="A30" s="31"/>
      <c r="B30" s="36"/>
      <c r="C30" s="31"/>
      <c r="D30" s="118" t="s">
        <v>34</v>
      </c>
      <c r="E30" s="31"/>
      <c r="F30" s="31"/>
      <c r="G30" s="31"/>
      <c r="H30" s="31"/>
      <c r="I30" s="120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8" customFormat="1" ht="16.5" customHeight="1">
      <c r="A31" s="123"/>
      <c r="B31" s="124"/>
      <c r="C31" s="123"/>
      <c r="D31" s="123"/>
      <c r="E31" s="291" t="s">
        <v>1</v>
      </c>
      <c r="F31" s="291"/>
      <c r="G31" s="291"/>
      <c r="H31" s="291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1"/>
      <c r="B32" s="36"/>
      <c r="C32" s="31"/>
      <c r="D32" s="31"/>
      <c r="E32" s="31"/>
      <c r="F32" s="31"/>
      <c r="G32" s="31"/>
      <c r="H32" s="31"/>
      <c r="I32" s="120"/>
      <c r="J32" s="31"/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7"/>
      <c r="E33" s="127"/>
      <c r="F33" s="127"/>
      <c r="G33" s="127"/>
      <c r="H33" s="127"/>
      <c r="I33" s="128"/>
      <c r="J33" s="127"/>
      <c r="K33" s="127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9" t="s">
        <v>35</v>
      </c>
      <c r="E34" s="31"/>
      <c r="F34" s="31"/>
      <c r="G34" s="31"/>
      <c r="H34" s="31"/>
      <c r="I34" s="120"/>
      <c r="J34" s="130">
        <f>ROUND(J129, 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7"/>
      <c r="E35" s="127"/>
      <c r="F35" s="127"/>
      <c r="G35" s="127"/>
      <c r="H35" s="127"/>
      <c r="I35" s="128"/>
      <c r="J35" s="127"/>
      <c r="K35" s="127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31" t="s">
        <v>37</v>
      </c>
      <c r="G36" s="31"/>
      <c r="H36" s="31"/>
      <c r="I36" s="132" t="s">
        <v>36</v>
      </c>
      <c r="J36" s="131" t="s">
        <v>38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19" t="s">
        <v>39</v>
      </c>
      <c r="E37" s="118" t="s">
        <v>40</v>
      </c>
      <c r="F37" s="133">
        <f>ROUND((SUM(BE129:BE161)),  1)</f>
        <v>0</v>
      </c>
      <c r="G37" s="31"/>
      <c r="H37" s="31"/>
      <c r="I37" s="134">
        <v>0.21</v>
      </c>
      <c r="J37" s="133">
        <f>ROUND(((SUM(BE129:BE161))*I37),  1)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8" t="s">
        <v>41</v>
      </c>
      <c r="F38" s="133">
        <f>ROUND((SUM(BF129:BF161)),  1)</f>
        <v>0</v>
      </c>
      <c r="G38" s="31"/>
      <c r="H38" s="31"/>
      <c r="I38" s="134">
        <v>0.15</v>
      </c>
      <c r="J38" s="133">
        <f>ROUND(((SUM(BF129:BF161))*I38),  1)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ROUND((SUM(BG129:BG161)),  1)</f>
        <v>0</v>
      </c>
      <c r="G39" s="31"/>
      <c r="H39" s="31"/>
      <c r="I39" s="134">
        <v>0.21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6"/>
      <c r="C40" s="31"/>
      <c r="D40" s="31"/>
      <c r="E40" s="118" t="s">
        <v>43</v>
      </c>
      <c r="F40" s="133">
        <f>ROUND((SUM(BH129:BH161)),  1)</f>
        <v>0</v>
      </c>
      <c r="G40" s="31"/>
      <c r="H40" s="31"/>
      <c r="I40" s="134">
        <v>0.15</v>
      </c>
      <c r="J40" s="133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hidden="1" customHeight="1">
      <c r="A41" s="31"/>
      <c r="B41" s="36"/>
      <c r="C41" s="31"/>
      <c r="D41" s="31"/>
      <c r="E41" s="118" t="s">
        <v>44</v>
      </c>
      <c r="F41" s="133">
        <f>ROUND((SUM(BI129:BI161)),  1)</f>
        <v>0</v>
      </c>
      <c r="G41" s="31"/>
      <c r="H41" s="31"/>
      <c r="I41" s="134">
        <v>0</v>
      </c>
      <c r="J41" s="133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120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5"/>
      <c r="D43" s="136" t="s">
        <v>45</v>
      </c>
      <c r="E43" s="137"/>
      <c r="F43" s="137"/>
      <c r="G43" s="138" t="s">
        <v>46</v>
      </c>
      <c r="H43" s="139" t="s">
        <v>47</v>
      </c>
      <c r="I43" s="140"/>
      <c r="J43" s="141">
        <f>SUM(J34:J41)</f>
        <v>0</v>
      </c>
      <c r="K43" s="142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120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hidden="1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hidden="1" customHeight="1">
      <c r="A82" s="31"/>
      <c r="B82" s="32"/>
      <c r="C82" s="20" t="s">
        <v>163</v>
      </c>
      <c r="D82" s="33"/>
      <c r="E82" s="33"/>
      <c r="F82" s="33"/>
      <c r="G82" s="33"/>
      <c r="H82" s="33"/>
      <c r="I82" s="120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120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20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hidden="1" customHeight="1">
      <c r="A85" s="31"/>
      <c r="B85" s="32"/>
      <c r="C85" s="33"/>
      <c r="D85" s="33"/>
      <c r="E85" s="287" t="str">
        <f>E7</f>
        <v>Novostavba produkční stáje s dojírnou - 1. etapa - stáj</v>
      </c>
      <c r="F85" s="288"/>
      <c r="G85" s="288"/>
      <c r="H85" s="288"/>
      <c r="I85" s="120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hidden="1" customHeight="1">
      <c r="B86" s="18"/>
      <c r="C86" s="26" t="s">
        <v>157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1" customFormat="1" ht="16.5" hidden="1" customHeight="1">
      <c r="B87" s="18"/>
      <c r="C87" s="19"/>
      <c r="D87" s="19"/>
      <c r="E87" s="287" t="s">
        <v>158</v>
      </c>
      <c r="F87" s="258"/>
      <c r="G87" s="258"/>
      <c r="H87" s="258"/>
      <c r="I87" s="112"/>
      <c r="J87" s="19"/>
      <c r="K87" s="19"/>
      <c r="L87" s="17"/>
    </row>
    <row r="88" spans="1:31" s="1" customFormat="1" ht="12" hidden="1" customHeight="1">
      <c r="B88" s="18"/>
      <c r="C88" s="26" t="s">
        <v>159</v>
      </c>
      <c r="D88" s="19"/>
      <c r="E88" s="19"/>
      <c r="F88" s="19"/>
      <c r="G88" s="19"/>
      <c r="H88" s="19"/>
      <c r="I88" s="112"/>
      <c r="J88" s="19"/>
      <c r="K88" s="19"/>
      <c r="L88" s="17"/>
    </row>
    <row r="89" spans="1:31" s="2" customFormat="1" ht="16.5" hidden="1" customHeight="1">
      <c r="A89" s="31"/>
      <c r="B89" s="32"/>
      <c r="C89" s="33"/>
      <c r="D89" s="33"/>
      <c r="E89" s="289" t="s">
        <v>160</v>
      </c>
      <c r="F89" s="290"/>
      <c r="G89" s="290"/>
      <c r="H89" s="290"/>
      <c r="I89" s="120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hidden="1" customHeight="1">
      <c r="A90" s="31"/>
      <c r="B90" s="32"/>
      <c r="C90" s="26" t="s">
        <v>547</v>
      </c>
      <c r="D90" s="33"/>
      <c r="E90" s="33"/>
      <c r="F90" s="33"/>
      <c r="G90" s="33"/>
      <c r="H90" s="33"/>
      <c r="I90" s="120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6.5" hidden="1" customHeight="1">
      <c r="A91" s="31"/>
      <c r="B91" s="32"/>
      <c r="C91" s="33"/>
      <c r="D91" s="33"/>
      <c r="E91" s="284" t="str">
        <f>E13</f>
        <v>SO 01 d - C1 - ZTI - Rozvod vody po stáji</v>
      </c>
      <c r="F91" s="290"/>
      <c r="G91" s="290"/>
      <c r="H91" s="290"/>
      <c r="I91" s="120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hidden="1" customHeight="1">
      <c r="A92" s="31"/>
      <c r="B92" s="32"/>
      <c r="C92" s="33"/>
      <c r="D92" s="33"/>
      <c r="E92" s="33"/>
      <c r="F92" s="33"/>
      <c r="G92" s="33"/>
      <c r="H92" s="33"/>
      <c r="I92" s="120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2" hidden="1" customHeight="1">
      <c r="A93" s="31"/>
      <c r="B93" s="32"/>
      <c r="C93" s="26" t="s">
        <v>20</v>
      </c>
      <c r="D93" s="33"/>
      <c r="E93" s="33"/>
      <c r="F93" s="24" t="str">
        <f>F16</f>
        <v xml:space="preserve"> </v>
      </c>
      <c r="G93" s="33"/>
      <c r="H93" s="33"/>
      <c r="I93" s="121" t="s">
        <v>22</v>
      </c>
      <c r="J93" s="63">
        <f>IF(J16="","",J16)</f>
        <v>43949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6.95" hidden="1" customHeight="1">
      <c r="A94" s="31"/>
      <c r="B94" s="32"/>
      <c r="C94" s="33"/>
      <c r="D94" s="33"/>
      <c r="E94" s="33"/>
      <c r="F94" s="33"/>
      <c r="G94" s="33"/>
      <c r="H94" s="33"/>
      <c r="I94" s="120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5.2" hidden="1" customHeight="1">
      <c r="A95" s="31"/>
      <c r="B95" s="32"/>
      <c r="C95" s="26" t="s">
        <v>23</v>
      </c>
      <c r="D95" s="33"/>
      <c r="E95" s="33"/>
      <c r="F95" s="24" t="str">
        <f>E19</f>
        <v>ZOD Starosedlský Hrádek</v>
      </c>
      <c r="G95" s="33"/>
      <c r="H95" s="33"/>
      <c r="I95" s="121" t="s">
        <v>31</v>
      </c>
      <c r="J95" s="29" t="str">
        <f>E25</f>
        <v xml:space="preserve"> </v>
      </c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5.2" hidden="1" customHeight="1">
      <c r="A96" s="31"/>
      <c r="B96" s="32"/>
      <c r="C96" s="26" t="s">
        <v>29</v>
      </c>
      <c r="D96" s="33"/>
      <c r="E96" s="33"/>
      <c r="F96" s="24" t="str">
        <f>IF(E22="","",E22)</f>
        <v>Vyplň údaj</v>
      </c>
      <c r="G96" s="33"/>
      <c r="H96" s="33"/>
      <c r="I96" s="121" t="s">
        <v>32</v>
      </c>
      <c r="J96" s="29" t="str">
        <f>E28</f>
        <v xml:space="preserve"> 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hidden="1" customHeight="1">
      <c r="A97" s="31"/>
      <c r="B97" s="32"/>
      <c r="C97" s="33"/>
      <c r="D97" s="33"/>
      <c r="E97" s="33"/>
      <c r="F97" s="33"/>
      <c r="G97" s="33"/>
      <c r="H97" s="33"/>
      <c r="I97" s="120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9.25" hidden="1" customHeight="1">
      <c r="A98" s="31"/>
      <c r="B98" s="32"/>
      <c r="C98" s="159" t="s">
        <v>164</v>
      </c>
      <c r="D98" s="160"/>
      <c r="E98" s="160"/>
      <c r="F98" s="160"/>
      <c r="G98" s="160"/>
      <c r="H98" s="160"/>
      <c r="I98" s="161"/>
      <c r="J98" s="162" t="s">
        <v>165</v>
      </c>
      <c r="K98" s="160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47" s="2" customFormat="1" ht="10.35" hidden="1" customHeight="1">
      <c r="A99" s="31"/>
      <c r="B99" s="32"/>
      <c r="C99" s="33"/>
      <c r="D99" s="33"/>
      <c r="E99" s="33"/>
      <c r="F99" s="33"/>
      <c r="G99" s="33"/>
      <c r="H99" s="33"/>
      <c r="I99" s="120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47" s="2" customFormat="1" ht="22.9" hidden="1" customHeight="1">
      <c r="A100" s="31"/>
      <c r="B100" s="32"/>
      <c r="C100" s="163" t="s">
        <v>166</v>
      </c>
      <c r="D100" s="33"/>
      <c r="E100" s="33"/>
      <c r="F100" s="33"/>
      <c r="G100" s="33"/>
      <c r="H100" s="33"/>
      <c r="I100" s="120"/>
      <c r="J100" s="81">
        <f>J129</f>
        <v>0</v>
      </c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U100" s="14" t="s">
        <v>167</v>
      </c>
    </row>
    <row r="101" spans="1:47" s="9" customFormat="1" ht="24.95" hidden="1" customHeight="1">
      <c r="B101" s="164"/>
      <c r="C101" s="165"/>
      <c r="D101" s="166" t="s">
        <v>977</v>
      </c>
      <c r="E101" s="167"/>
      <c r="F101" s="167"/>
      <c r="G101" s="167"/>
      <c r="H101" s="167"/>
      <c r="I101" s="168"/>
      <c r="J101" s="169">
        <f>J130</f>
        <v>0</v>
      </c>
      <c r="K101" s="165"/>
      <c r="L101" s="170"/>
    </row>
    <row r="102" spans="1:47" s="10" customFormat="1" ht="19.899999999999999" hidden="1" customHeight="1">
      <c r="B102" s="171"/>
      <c r="C102" s="100"/>
      <c r="D102" s="172" t="s">
        <v>169</v>
      </c>
      <c r="E102" s="173"/>
      <c r="F102" s="173"/>
      <c r="G102" s="173"/>
      <c r="H102" s="173"/>
      <c r="I102" s="174"/>
      <c r="J102" s="175">
        <f>J131</f>
        <v>0</v>
      </c>
      <c r="K102" s="100"/>
      <c r="L102" s="176"/>
    </row>
    <row r="103" spans="1:47" s="10" customFormat="1" ht="19.899999999999999" hidden="1" customHeight="1">
      <c r="B103" s="171"/>
      <c r="C103" s="100"/>
      <c r="D103" s="172" t="s">
        <v>978</v>
      </c>
      <c r="E103" s="173"/>
      <c r="F103" s="173"/>
      <c r="G103" s="173"/>
      <c r="H103" s="173"/>
      <c r="I103" s="174"/>
      <c r="J103" s="175">
        <f>J139</f>
        <v>0</v>
      </c>
      <c r="K103" s="100"/>
      <c r="L103" s="176"/>
    </row>
    <row r="104" spans="1:47" s="9" customFormat="1" ht="24.95" hidden="1" customHeight="1">
      <c r="B104" s="164"/>
      <c r="C104" s="165"/>
      <c r="D104" s="166" t="s">
        <v>549</v>
      </c>
      <c r="E104" s="167"/>
      <c r="F104" s="167"/>
      <c r="G104" s="167"/>
      <c r="H104" s="167"/>
      <c r="I104" s="168"/>
      <c r="J104" s="169">
        <f>J141</f>
        <v>0</v>
      </c>
      <c r="K104" s="165"/>
      <c r="L104" s="170"/>
    </row>
    <row r="105" spans="1:47" s="10" customFormat="1" ht="19.899999999999999" hidden="1" customHeight="1">
      <c r="B105" s="171"/>
      <c r="C105" s="100"/>
      <c r="D105" s="172" t="s">
        <v>979</v>
      </c>
      <c r="E105" s="173"/>
      <c r="F105" s="173"/>
      <c r="G105" s="173"/>
      <c r="H105" s="173"/>
      <c r="I105" s="174"/>
      <c r="J105" s="175">
        <f>J142</f>
        <v>0</v>
      </c>
      <c r="K105" s="100"/>
      <c r="L105" s="176"/>
    </row>
    <row r="106" spans="1:47" s="2" customFormat="1" ht="21.75" hidden="1" customHeight="1">
      <c r="A106" s="31"/>
      <c r="B106" s="32"/>
      <c r="C106" s="33"/>
      <c r="D106" s="33"/>
      <c r="E106" s="33"/>
      <c r="F106" s="33"/>
      <c r="G106" s="33"/>
      <c r="H106" s="33"/>
      <c r="I106" s="120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47" s="2" customFormat="1" ht="6.95" hidden="1" customHeight="1">
      <c r="A107" s="31"/>
      <c r="B107" s="51"/>
      <c r="C107" s="52"/>
      <c r="D107" s="52"/>
      <c r="E107" s="52"/>
      <c r="F107" s="52"/>
      <c r="G107" s="52"/>
      <c r="H107" s="52"/>
      <c r="I107" s="155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47" hidden="1"/>
    <row r="109" spans="1:47" hidden="1"/>
    <row r="110" spans="1:47" hidden="1"/>
    <row r="111" spans="1:47" s="2" customFormat="1" ht="6.95" customHeight="1">
      <c r="A111" s="31"/>
      <c r="B111" s="53"/>
      <c r="C111" s="54"/>
      <c r="D111" s="54"/>
      <c r="E111" s="54"/>
      <c r="F111" s="54"/>
      <c r="G111" s="54"/>
      <c r="H111" s="54"/>
      <c r="I111" s="158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24.95" customHeight="1">
      <c r="A112" s="31"/>
      <c r="B112" s="32"/>
      <c r="C112" s="20" t="s">
        <v>182</v>
      </c>
      <c r="D112" s="33"/>
      <c r="E112" s="33"/>
      <c r="F112" s="33"/>
      <c r="G112" s="33"/>
      <c r="H112" s="33"/>
      <c r="I112" s="120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120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16</v>
      </c>
      <c r="D114" s="33"/>
      <c r="E114" s="33"/>
      <c r="F114" s="33"/>
      <c r="G114" s="33"/>
      <c r="H114" s="33"/>
      <c r="I114" s="120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87" t="str">
        <f>E7</f>
        <v>Novostavba produkční stáje s dojírnou - 1. etapa - stáj</v>
      </c>
      <c r="F115" s="288"/>
      <c r="G115" s="288"/>
      <c r="H115" s="288"/>
      <c r="I115" s="120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" customFormat="1" ht="12" customHeight="1">
      <c r="B116" s="18"/>
      <c r="C116" s="26" t="s">
        <v>157</v>
      </c>
      <c r="D116" s="19"/>
      <c r="E116" s="19"/>
      <c r="F116" s="19"/>
      <c r="G116" s="19"/>
      <c r="H116" s="19"/>
      <c r="I116" s="112"/>
      <c r="J116" s="19"/>
      <c r="K116" s="19"/>
      <c r="L116" s="17"/>
    </row>
    <row r="117" spans="1:31" s="1" customFormat="1" ht="16.5" customHeight="1">
      <c r="B117" s="18"/>
      <c r="C117" s="19"/>
      <c r="D117" s="19"/>
      <c r="E117" s="287" t="s">
        <v>158</v>
      </c>
      <c r="F117" s="258"/>
      <c r="G117" s="258"/>
      <c r="H117" s="258"/>
      <c r="I117" s="112"/>
      <c r="J117" s="19"/>
      <c r="K117" s="19"/>
      <c r="L117" s="17"/>
    </row>
    <row r="118" spans="1:31" s="1" customFormat="1" ht="12" customHeight="1">
      <c r="B118" s="18"/>
      <c r="C118" s="26" t="s">
        <v>159</v>
      </c>
      <c r="D118" s="19"/>
      <c r="E118" s="19"/>
      <c r="F118" s="19"/>
      <c r="G118" s="19"/>
      <c r="H118" s="19"/>
      <c r="I118" s="112"/>
      <c r="J118" s="19"/>
      <c r="K118" s="19"/>
      <c r="L118" s="17"/>
    </row>
    <row r="119" spans="1:31" s="2" customFormat="1" ht="16.5" customHeight="1">
      <c r="A119" s="31"/>
      <c r="B119" s="32"/>
      <c r="C119" s="33"/>
      <c r="D119" s="33"/>
      <c r="E119" s="289" t="s">
        <v>160</v>
      </c>
      <c r="F119" s="290"/>
      <c r="G119" s="290"/>
      <c r="H119" s="290"/>
      <c r="I119" s="120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547</v>
      </c>
      <c r="D120" s="33"/>
      <c r="E120" s="33"/>
      <c r="F120" s="33"/>
      <c r="G120" s="33"/>
      <c r="H120" s="33"/>
      <c r="I120" s="120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3"/>
      <c r="D121" s="33"/>
      <c r="E121" s="284" t="str">
        <f>E13</f>
        <v>SO 01 d - C1 - ZTI - Rozvod vody po stáji</v>
      </c>
      <c r="F121" s="290"/>
      <c r="G121" s="290"/>
      <c r="H121" s="290"/>
      <c r="I121" s="120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120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20</v>
      </c>
      <c r="D123" s="33"/>
      <c r="E123" s="33"/>
      <c r="F123" s="24" t="str">
        <f>F16</f>
        <v xml:space="preserve"> </v>
      </c>
      <c r="G123" s="33"/>
      <c r="H123" s="33"/>
      <c r="I123" s="121" t="s">
        <v>22</v>
      </c>
      <c r="J123" s="63">
        <f>IF(J16="","",J16)</f>
        <v>43949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3"/>
      <c r="D124" s="33"/>
      <c r="E124" s="33"/>
      <c r="F124" s="33"/>
      <c r="G124" s="33"/>
      <c r="H124" s="33"/>
      <c r="I124" s="120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6" t="s">
        <v>23</v>
      </c>
      <c r="D125" s="33"/>
      <c r="E125" s="33"/>
      <c r="F125" s="24" t="str">
        <f>E19</f>
        <v>ZOD Starosedlský Hrádek</v>
      </c>
      <c r="G125" s="33"/>
      <c r="H125" s="33"/>
      <c r="I125" s="121" t="s">
        <v>31</v>
      </c>
      <c r="J125" s="29" t="str">
        <f>E25</f>
        <v xml:space="preserve"> 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29</v>
      </c>
      <c r="D126" s="33"/>
      <c r="E126" s="33"/>
      <c r="F126" s="24" t="str">
        <f>IF(E22="","",E22)</f>
        <v>Vyplň údaj</v>
      </c>
      <c r="G126" s="33"/>
      <c r="H126" s="33"/>
      <c r="I126" s="121" t="s">
        <v>32</v>
      </c>
      <c r="J126" s="29" t="str">
        <f>E28</f>
        <v xml:space="preserve"> </v>
      </c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0.35" customHeight="1">
      <c r="A127" s="31"/>
      <c r="B127" s="32"/>
      <c r="C127" s="33"/>
      <c r="D127" s="33"/>
      <c r="E127" s="33"/>
      <c r="F127" s="33"/>
      <c r="G127" s="33"/>
      <c r="H127" s="33"/>
      <c r="I127" s="120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11" customFormat="1" ht="29.25" customHeight="1">
      <c r="A128" s="177"/>
      <c r="B128" s="178"/>
      <c r="C128" s="179" t="s">
        <v>183</v>
      </c>
      <c r="D128" s="180" t="s">
        <v>60</v>
      </c>
      <c r="E128" s="180" t="s">
        <v>56</v>
      </c>
      <c r="F128" s="180" t="s">
        <v>57</v>
      </c>
      <c r="G128" s="180" t="s">
        <v>184</v>
      </c>
      <c r="H128" s="180" t="s">
        <v>185</v>
      </c>
      <c r="I128" s="181" t="s">
        <v>186</v>
      </c>
      <c r="J128" s="182" t="s">
        <v>165</v>
      </c>
      <c r="K128" s="183" t="s">
        <v>187</v>
      </c>
      <c r="L128" s="184"/>
      <c r="M128" s="72" t="s">
        <v>1</v>
      </c>
      <c r="N128" s="73" t="s">
        <v>39</v>
      </c>
      <c r="O128" s="73" t="s">
        <v>188</v>
      </c>
      <c r="P128" s="73" t="s">
        <v>189</v>
      </c>
      <c r="Q128" s="73" t="s">
        <v>190</v>
      </c>
      <c r="R128" s="73" t="s">
        <v>191</v>
      </c>
      <c r="S128" s="73" t="s">
        <v>192</v>
      </c>
      <c r="T128" s="74" t="s">
        <v>193</v>
      </c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</row>
    <row r="129" spans="1:65" s="2" customFormat="1" ht="22.9" customHeight="1">
      <c r="A129" s="31"/>
      <c r="B129" s="32"/>
      <c r="C129" s="79" t="s">
        <v>194</v>
      </c>
      <c r="D129" s="33"/>
      <c r="E129" s="33"/>
      <c r="F129" s="33"/>
      <c r="G129" s="33"/>
      <c r="H129" s="33"/>
      <c r="I129" s="120"/>
      <c r="J129" s="185">
        <f>BK129</f>
        <v>0</v>
      </c>
      <c r="K129" s="33"/>
      <c r="L129" s="36"/>
      <c r="M129" s="75"/>
      <c r="N129" s="186"/>
      <c r="O129" s="76"/>
      <c r="P129" s="187">
        <f>P130+P141</f>
        <v>0</v>
      </c>
      <c r="Q129" s="76"/>
      <c r="R129" s="187">
        <f>R130+R141</f>
        <v>140.42451919999999</v>
      </c>
      <c r="S129" s="76"/>
      <c r="T129" s="188">
        <f>T130+T141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4" t="s">
        <v>74</v>
      </c>
      <c r="AU129" s="14" t="s">
        <v>167</v>
      </c>
      <c r="BK129" s="189">
        <f>BK130+BK141</f>
        <v>0</v>
      </c>
    </row>
    <row r="130" spans="1:65" s="12" customFormat="1" ht="25.9" customHeight="1">
      <c r="B130" s="190"/>
      <c r="C130" s="191"/>
      <c r="D130" s="192" t="s">
        <v>74</v>
      </c>
      <c r="E130" s="193" t="s">
        <v>195</v>
      </c>
      <c r="F130" s="193" t="s">
        <v>980</v>
      </c>
      <c r="G130" s="191"/>
      <c r="H130" s="191"/>
      <c r="I130" s="194"/>
      <c r="J130" s="195">
        <f>BK130</f>
        <v>0</v>
      </c>
      <c r="K130" s="191"/>
      <c r="L130" s="196"/>
      <c r="M130" s="197"/>
      <c r="N130" s="198"/>
      <c r="O130" s="198"/>
      <c r="P130" s="199">
        <f>P131+P139</f>
        <v>0</v>
      </c>
      <c r="Q130" s="198"/>
      <c r="R130" s="199">
        <f>R131+R139</f>
        <v>139.96469519999999</v>
      </c>
      <c r="S130" s="198"/>
      <c r="T130" s="200">
        <f>T131+T139</f>
        <v>0</v>
      </c>
      <c r="AR130" s="201" t="s">
        <v>82</v>
      </c>
      <c r="AT130" s="202" t="s">
        <v>74</v>
      </c>
      <c r="AU130" s="202" t="s">
        <v>75</v>
      </c>
      <c r="AY130" s="201" t="s">
        <v>197</v>
      </c>
      <c r="BK130" s="203">
        <f>BK131+BK139</f>
        <v>0</v>
      </c>
    </row>
    <row r="131" spans="1:65" s="12" customFormat="1" ht="22.9" customHeight="1">
      <c r="B131" s="190"/>
      <c r="C131" s="191"/>
      <c r="D131" s="192" t="s">
        <v>74</v>
      </c>
      <c r="E131" s="204" t="s">
        <v>82</v>
      </c>
      <c r="F131" s="204" t="s">
        <v>198</v>
      </c>
      <c r="G131" s="191"/>
      <c r="H131" s="191"/>
      <c r="I131" s="194"/>
      <c r="J131" s="205">
        <f>BK131</f>
        <v>0</v>
      </c>
      <c r="K131" s="191"/>
      <c r="L131" s="196"/>
      <c r="M131" s="197"/>
      <c r="N131" s="198"/>
      <c r="O131" s="198"/>
      <c r="P131" s="199">
        <f>SUM(P132:P138)</f>
        <v>0</v>
      </c>
      <c r="Q131" s="198"/>
      <c r="R131" s="199">
        <f>SUM(R132:R138)</f>
        <v>95.04</v>
      </c>
      <c r="S131" s="198"/>
      <c r="T131" s="200">
        <f>SUM(T132:T138)</f>
        <v>0</v>
      </c>
      <c r="AR131" s="201" t="s">
        <v>82</v>
      </c>
      <c r="AT131" s="202" t="s">
        <v>74</v>
      </c>
      <c r="AU131" s="202" t="s">
        <v>82</v>
      </c>
      <c r="AY131" s="201" t="s">
        <v>197</v>
      </c>
      <c r="BK131" s="203">
        <f>SUM(BK132:BK138)</f>
        <v>0</v>
      </c>
    </row>
    <row r="132" spans="1:65" s="2" customFormat="1" ht="21.75" customHeight="1">
      <c r="A132" s="31"/>
      <c r="B132" s="32"/>
      <c r="C132" s="206" t="s">
        <v>82</v>
      </c>
      <c r="D132" s="206" t="s">
        <v>199</v>
      </c>
      <c r="E132" s="207" t="s">
        <v>981</v>
      </c>
      <c r="F132" s="208" t="s">
        <v>982</v>
      </c>
      <c r="G132" s="209" t="s">
        <v>206</v>
      </c>
      <c r="H132" s="210">
        <v>158.4</v>
      </c>
      <c r="I132" s="211"/>
      <c r="J132" s="212">
        <f t="shared" ref="J132:J138" si="0">ROUND(I132*H132,1)</f>
        <v>0</v>
      </c>
      <c r="K132" s="213"/>
      <c r="L132" s="36"/>
      <c r="M132" s="214" t="s">
        <v>1</v>
      </c>
      <c r="N132" s="215" t="s">
        <v>40</v>
      </c>
      <c r="O132" s="68"/>
      <c r="P132" s="216">
        <f t="shared" ref="P132:P138" si="1">O132*H132</f>
        <v>0</v>
      </c>
      <c r="Q132" s="216">
        <v>0</v>
      </c>
      <c r="R132" s="216">
        <f t="shared" ref="R132:R138" si="2">Q132*H132</f>
        <v>0</v>
      </c>
      <c r="S132" s="216">
        <v>0</v>
      </c>
      <c r="T132" s="217">
        <f t="shared" ref="T132:T138" si="3"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101</v>
      </c>
      <c r="AT132" s="218" t="s">
        <v>199</v>
      </c>
      <c r="AU132" s="218" t="s">
        <v>84</v>
      </c>
      <c r="AY132" s="14" t="s">
        <v>197</v>
      </c>
      <c r="BE132" s="219">
        <f t="shared" ref="BE132:BE138" si="4">IF(N132="základní",J132,0)</f>
        <v>0</v>
      </c>
      <c r="BF132" s="219">
        <f t="shared" ref="BF132:BF138" si="5">IF(N132="snížená",J132,0)</f>
        <v>0</v>
      </c>
      <c r="BG132" s="219">
        <f t="shared" ref="BG132:BG138" si="6">IF(N132="zákl. přenesená",J132,0)</f>
        <v>0</v>
      </c>
      <c r="BH132" s="219">
        <f t="shared" ref="BH132:BH138" si="7">IF(N132="sníž. přenesená",J132,0)</f>
        <v>0</v>
      </c>
      <c r="BI132" s="219">
        <f t="shared" ref="BI132:BI138" si="8">IF(N132="nulová",J132,0)</f>
        <v>0</v>
      </c>
      <c r="BJ132" s="14" t="s">
        <v>82</v>
      </c>
      <c r="BK132" s="219">
        <f t="shared" ref="BK132:BK138" si="9">ROUND(I132*H132,1)</f>
        <v>0</v>
      </c>
      <c r="BL132" s="14" t="s">
        <v>101</v>
      </c>
      <c r="BM132" s="218" t="s">
        <v>983</v>
      </c>
    </row>
    <row r="133" spans="1:65" s="2" customFormat="1" ht="21.75" customHeight="1">
      <c r="A133" s="31"/>
      <c r="B133" s="32"/>
      <c r="C133" s="206" t="s">
        <v>84</v>
      </c>
      <c r="D133" s="206" t="s">
        <v>199</v>
      </c>
      <c r="E133" s="207" t="s">
        <v>227</v>
      </c>
      <c r="F133" s="208" t="s">
        <v>228</v>
      </c>
      <c r="G133" s="209" t="s">
        <v>206</v>
      </c>
      <c r="H133" s="210">
        <v>245.52</v>
      </c>
      <c r="I133" s="211"/>
      <c r="J133" s="212">
        <f t="shared" si="0"/>
        <v>0</v>
      </c>
      <c r="K133" s="213"/>
      <c r="L133" s="36"/>
      <c r="M133" s="214" t="s">
        <v>1</v>
      </c>
      <c r="N133" s="215" t="s">
        <v>40</v>
      </c>
      <c r="O133" s="68"/>
      <c r="P133" s="216">
        <f t="shared" si="1"/>
        <v>0</v>
      </c>
      <c r="Q133" s="216">
        <v>0</v>
      </c>
      <c r="R133" s="216">
        <f t="shared" si="2"/>
        <v>0</v>
      </c>
      <c r="S133" s="216">
        <v>0</v>
      </c>
      <c r="T133" s="21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101</v>
      </c>
      <c r="AT133" s="218" t="s">
        <v>199</v>
      </c>
      <c r="AU133" s="218" t="s">
        <v>84</v>
      </c>
      <c r="AY133" s="14" t="s">
        <v>197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4" t="s">
        <v>82</v>
      </c>
      <c r="BK133" s="219">
        <f t="shared" si="9"/>
        <v>0</v>
      </c>
      <c r="BL133" s="14" t="s">
        <v>101</v>
      </c>
      <c r="BM133" s="218" t="s">
        <v>984</v>
      </c>
    </row>
    <row r="134" spans="1:65" s="2" customFormat="1" ht="21.75" customHeight="1">
      <c r="A134" s="31"/>
      <c r="B134" s="32"/>
      <c r="C134" s="206" t="s">
        <v>92</v>
      </c>
      <c r="D134" s="206" t="s">
        <v>199</v>
      </c>
      <c r="E134" s="207" t="s">
        <v>231</v>
      </c>
      <c r="F134" s="208" t="s">
        <v>232</v>
      </c>
      <c r="G134" s="209" t="s">
        <v>206</v>
      </c>
      <c r="H134" s="210">
        <v>87.12</v>
      </c>
      <c r="I134" s="211"/>
      <c r="J134" s="212">
        <f t="shared" si="0"/>
        <v>0</v>
      </c>
      <c r="K134" s="213"/>
      <c r="L134" s="36"/>
      <c r="M134" s="214" t="s">
        <v>1</v>
      </c>
      <c r="N134" s="215" t="s">
        <v>40</v>
      </c>
      <c r="O134" s="68"/>
      <c r="P134" s="216">
        <f t="shared" si="1"/>
        <v>0</v>
      </c>
      <c r="Q134" s="216">
        <v>0</v>
      </c>
      <c r="R134" s="216">
        <f t="shared" si="2"/>
        <v>0</v>
      </c>
      <c r="S134" s="216">
        <v>0</v>
      </c>
      <c r="T134" s="21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101</v>
      </c>
      <c r="AT134" s="218" t="s">
        <v>199</v>
      </c>
      <c r="AU134" s="218" t="s">
        <v>84</v>
      </c>
      <c r="AY134" s="14" t="s">
        <v>197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4" t="s">
        <v>82</v>
      </c>
      <c r="BK134" s="219">
        <f t="shared" si="9"/>
        <v>0</v>
      </c>
      <c r="BL134" s="14" t="s">
        <v>101</v>
      </c>
      <c r="BM134" s="218" t="s">
        <v>985</v>
      </c>
    </row>
    <row r="135" spans="1:65" s="2" customFormat="1" ht="16.5" customHeight="1">
      <c r="A135" s="31"/>
      <c r="B135" s="32"/>
      <c r="C135" s="206" t="s">
        <v>101</v>
      </c>
      <c r="D135" s="206" t="s">
        <v>199</v>
      </c>
      <c r="E135" s="207" t="s">
        <v>239</v>
      </c>
      <c r="F135" s="208" t="s">
        <v>240</v>
      </c>
      <c r="G135" s="209" t="s">
        <v>206</v>
      </c>
      <c r="H135" s="210">
        <v>158.4</v>
      </c>
      <c r="I135" s="211"/>
      <c r="J135" s="212">
        <f t="shared" si="0"/>
        <v>0</v>
      </c>
      <c r="K135" s="213"/>
      <c r="L135" s="36"/>
      <c r="M135" s="214" t="s">
        <v>1</v>
      </c>
      <c r="N135" s="215" t="s">
        <v>40</v>
      </c>
      <c r="O135" s="68"/>
      <c r="P135" s="216">
        <f t="shared" si="1"/>
        <v>0</v>
      </c>
      <c r="Q135" s="216">
        <v>0</v>
      </c>
      <c r="R135" s="216">
        <f t="shared" si="2"/>
        <v>0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101</v>
      </c>
      <c r="AT135" s="218" t="s">
        <v>199</v>
      </c>
      <c r="AU135" s="218" t="s">
        <v>84</v>
      </c>
      <c r="AY135" s="14" t="s">
        <v>197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82</v>
      </c>
      <c r="BK135" s="219">
        <f t="shared" si="9"/>
        <v>0</v>
      </c>
      <c r="BL135" s="14" t="s">
        <v>101</v>
      </c>
      <c r="BM135" s="218" t="s">
        <v>986</v>
      </c>
    </row>
    <row r="136" spans="1:65" s="2" customFormat="1" ht="21.75" customHeight="1">
      <c r="A136" s="31"/>
      <c r="B136" s="32"/>
      <c r="C136" s="206" t="s">
        <v>214</v>
      </c>
      <c r="D136" s="206" t="s">
        <v>199</v>
      </c>
      <c r="E136" s="207" t="s">
        <v>987</v>
      </c>
      <c r="F136" s="208" t="s">
        <v>988</v>
      </c>
      <c r="G136" s="209" t="s">
        <v>206</v>
      </c>
      <c r="H136" s="210">
        <v>87.12</v>
      </c>
      <c r="I136" s="211"/>
      <c r="J136" s="212">
        <f t="shared" si="0"/>
        <v>0</v>
      </c>
      <c r="K136" s="213"/>
      <c r="L136" s="36"/>
      <c r="M136" s="214" t="s">
        <v>1</v>
      </c>
      <c r="N136" s="215" t="s">
        <v>40</v>
      </c>
      <c r="O136" s="68"/>
      <c r="P136" s="216">
        <f t="shared" si="1"/>
        <v>0</v>
      </c>
      <c r="Q136" s="216">
        <v>0</v>
      </c>
      <c r="R136" s="216">
        <f t="shared" si="2"/>
        <v>0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101</v>
      </c>
      <c r="AT136" s="218" t="s">
        <v>199</v>
      </c>
      <c r="AU136" s="218" t="s">
        <v>84</v>
      </c>
      <c r="AY136" s="14" t="s">
        <v>197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82</v>
      </c>
      <c r="BK136" s="219">
        <f t="shared" si="9"/>
        <v>0</v>
      </c>
      <c r="BL136" s="14" t="s">
        <v>101</v>
      </c>
      <c r="BM136" s="218" t="s">
        <v>989</v>
      </c>
    </row>
    <row r="137" spans="1:65" s="2" customFormat="1" ht="21.75" customHeight="1">
      <c r="A137" s="31"/>
      <c r="B137" s="32"/>
      <c r="C137" s="206" t="s">
        <v>218</v>
      </c>
      <c r="D137" s="206" t="s">
        <v>199</v>
      </c>
      <c r="E137" s="207" t="s">
        <v>990</v>
      </c>
      <c r="F137" s="208" t="s">
        <v>991</v>
      </c>
      <c r="G137" s="209" t="s">
        <v>206</v>
      </c>
      <c r="H137" s="210">
        <v>47.52</v>
      </c>
      <c r="I137" s="211"/>
      <c r="J137" s="212">
        <f t="shared" si="0"/>
        <v>0</v>
      </c>
      <c r="K137" s="213"/>
      <c r="L137" s="36"/>
      <c r="M137" s="214" t="s">
        <v>1</v>
      </c>
      <c r="N137" s="215" t="s">
        <v>40</v>
      </c>
      <c r="O137" s="68"/>
      <c r="P137" s="216">
        <f t="shared" si="1"/>
        <v>0</v>
      </c>
      <c r="Q137" s="216">
        <v>0</v>
      </c>
      <c r="R137" s="216">
        <f t="shared" si="2"/>
        <v>0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101</v>
      </c>
      <c r="AT137" s="218" t="s">
        <v>199</v>
      </c>
      <c r="AU137" s="218" t="s">
        <v>84</v>
      </c>
      <c r="AY137" s="14" t="s">
        <v>197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82</v>
      </c>
      <c r="BK137" s="219">
        <f t="shared" si="9"/>
        <v>0</v>
      </c>
      <c r="BL137" s="14" t="s">
        <v>101</v>
      </c>
      <c r="BM137" s="218" t="s">
        <v>992</v>
      </c>
    </row>
    <row r="138" spans="1:65" s="2" customFormat="1" ht="16.5" customHeight="1">
      <c r="A138" s="31"/>
      <c r="B138" s="32"/>
      <c r="C138" s="220" t="s">
        <v>222</v>
      </c>
      <c r="D138" s="220" t="s">
        <v>313</v>
      </c>
      <c r="E138" s="221" t="s">
        <v>993</v>
      </c>
      <c r="F138" s="222" t="s">
        <v>994</v>
      </c>
      <c r="G138" s="223" t="s">
        <v>266</v>
      </c>
      <c r="H138" s="224">
        <v>95.04</v>
      </c>
      <c r="I138" s="225"/>
      <c r="J138" s="226">
        <f t="shared" si="0"/>
        <v>0</v>
      </c>
      <c r="K138" s="227"/>
      <c r="L138" s="228"/>
      <c r="M138" s="229" t="s">
        <v>1</v>
      </c>
      <c r="N138" s="230" t="s">
        <v>40</v>
      </c>
      <c r="O138" s="68"/>
      <c r="P138" s="216">
        <f t="shared" si="1"/>
        <v>0</v>
      </c>
      <c r="Q138" s="216">
        <v>1</v>
      </c>
      <c r="R138" s="216">
        <f t="shared" si="2"/>
        <v>95.04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226</v>
      </c>
      <c r="AT138" s="218" t="s">
        <v>313</v>
      </c>
      <c r="AU138" s="218" t="s">
        <v>84</v>
      </c>
      <c r="AY138" s="14" t="s">
        <v>197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82</v>
      </c>
      <c r="BK138" s="219">
        <f t="shared" si="9"/>
        <v>0</v>
      </c>
      <c r="BL138" s="14" t="s">
        <v>101</v>
      </c>
      <c r="BM138" s="218" t="s">
        <v>995</v>
      </c>
    </row>
    <row r="139" spans="1:65" s="12" customFormat="1" ht="22.9" customHeight="1">
      <c r="B139" s="190"/>
      <c r="C139" s="191"/>
      <c r="D139" s="192" t="s">
        <v>74</v>
      </c>
      <c r="E139" s="204" t="s">
        <v>101</v>
      </c>
      <c r="F139" s="204" t="s">
        <v>996</v>
      </c>
      <c r="G139" s="191"/>
      <c r="H139" s="191"/>
      <c r="I139" s="194"/>
      <c r="J139" s="205">
        <f>BK139</f>
        <v>0</v>
      </c>
      <c r="K139" s="191"/>
      <c r="L139" s="196"/>
      <c r="M139" s="197"/>
      <c r="N139" s="198"/>
      <c r="O139" s="198"/>
      <c r="P139" s="199">
        <f>P140</f>
        <v>0</v>
      </c>
      <c r="Q139" s="198"/>
      <c r="R139" s="199">
        <f>R140</f>
        <v>44.924695200000002</v>
      </c>
      <c r="S139" s="198"/>
      <c r="T139" s="200">
        <f>T140</f>
        <v>0</v>
      </c>
      <c r="AR139" s="201" t="s">
        <v>82</v>
      </c>
      <c r="AT139" s="202" t="s">
        <v>74</v>
      </c>
      <c r="AU139" s="202" t="s">
        <v>82</v>
      </c>
      <c r="AY139" s="201" t="s">
        <v>197</v>
      </c>
      <c r="BK139" s="203">
        <f>BK140</f>
        <v>0</v>
      </c>
    </row>
    <row r="140" spans="1:65" s="2" customFormat="1" ht="21.75" customHeight="1">
      <c r="A140" s="31"/>
      <c r="B140" s="32"/>
      <c r="C140" s="206" t="s">
        <v>226</v>
      </c>
      <c r="D140" s="206" t="s">
        <v>199</v>
      </c>
      <c r="E140" s="207" t="s">
        <v>997</v>
      </c>
      <c r="F140" s="208" t="s">
        <v>998</v>
      </c>
      <c r="G140" s="209" t="s">
        <v>206</v>
      </c>
      <c r="H140" s="210">
        <v>23.76</v>
      </c>
      <c r="I140" s="211"/>
      <c r="J140" s="212">
        <f>ROUND(I140*H140,1)</f>
        <v>0</v>
      </c>
      <c r="K140" s="213"/>
      <c r="L140" s="36"/>
      <c r="M140" s="214" t="s">
        <v>1</v>
      </c>
      <c r="N140" s="215" t="s">
        <v>40</v>
      </c>
      <c r="O140" s="68"/>
      <c r="P140" s="216">
        <f>O140*H140</f>
        <v>0</v>
      </c>
      <c r="Q140" s="216">
        <v>1.8907700000000001</v>
      </c>
      <c r="R140" s="216">
        <f>Q140*H140</f>
        <v>44.924695200000002</v>
      </c>
      <c r="S140" s="216">
        <v>0</v>
      </c>
      <c r="T140" s="217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101</v>
      </c>
      <c r="AT140" s="218" t="s">
        <v>199</v>
      </c>
      <c r="AU140" s="218" t="s">
        <v>84</v>
      </c>
      <c r="AY140" s="14" t="s">
        <v>197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4" t="s">
        <v>82</v>
      </c>
      <c r="BK140" s="219">
        <f>ROUND(I140*H140,1)</f>
        <v>0</v>
      </c>
      <c r="BL140" s="14" t="s">
        <v>101</v>
      </c>
      <c r="BM140" s="218" t="s">
        <v>999</v>
      </c>
    </row>
    <row r="141" spans="1:65" s="12" customFormat="1" ht="25.9" customHeight="1">
      <c r="B141" s="190"/>
      <c r="C141" s="191"/>
      <c r="D141" s="192" t="s">
        <v>74</v>
      </c>
      <c r="E141" s="193" t="s">
        <v>457</v>
      </c>
      <c r="F141" s="193" t="s">
        <v>552</v>
      </c>
      <c r="G141" s="191"/>
      <c r="H141" s="191"/>
      <c r="I141" s="194"/>
      <c r="J141" s="195">
        <f>BK141</f>
        <v>0</v>
      </c>
      <c r="K141" s="191"/>
      <c r="L141" s="196"/>
      <c r="M141" s="197"/>
      <c r="N141" s="198"/>
      <c r="O141" s="198"/>
      <c r="P141" s="199">
        <f>P142</f>
        <v>0</v>
      </c>
      <c r="Q141" s="198"/>
      <c r="R141" s="199">
        <f>R142</f>
        <v>0.45982400000000001</v>
      </c>
      <c r="S141" s="198"/>
      <c r="T141" s="200">
        <f>T142</f>
        <v>0</v>
      </c>
      <c r="AR141" s="201" t="s">
        <v>84</v>
      </c>
      <c r="AT141" s="202" t="s">
        <v>74</v>
      </c>
      <c r="AU141" s="202" t="s">
        <v>75</v>
      </c>
      <c r="AY141" s="201" t="s">
        <v>197</v>
      </c>
      <c r="BK141" s="203">
        <f>BK142</f>
        <v>0</v>
      </c>
    </row>
    <row r="142" spans="1:65" s="12" customFormat="1" ht="22.9" customHeight="1">
      <c r="B142" s="190"/>
      <c r="C142" s="191"/>
      <c r="D142" s="192" t="s">
        <v>74</v>
      </c>
      <c r="E142" s="204" t="s">
        <v>1000</v>
      </c>
      <c r="F142" s="204" t="s">
        <v>1001</v>
      </c>
      <c r="G142" s="191"/>
      <c r="H142" s="191"/>
      <c r="I142" s="194"/>
      <c r="J142" s="205">
        <f>BK142</f>
        <v>0</v>
      </c>
      <c r="K142" s="191"/>
      <c r="L142" s="196"/>
      <c r="M142" s="197"/>
      <c r="N142" s="198"/>
      <c r="O142" s="198"/>
      <c r="P142" s="199">
        <f>SUM(P143:P161)</f>
        <v>0</v>
      </c>
      <c r="Q142" s="198"/>
      <c r="R142" s="199">
        <f>SUM(R143:R161)</f>
        <v>0.45982400000000001</v>
      </c>
      <c r="S142" s="198"/>
      <c r="T142" s="200">
        <f>SUM(T143:T161)</f>
        <v>0</v>
      </c>
      <c r="AR142" s="201" t="s">
        <v>84</v>
      </c>
      <c r="AT142" s="202" t="s">
        <v>74</v>
      </c>
      <c r="AU142" s="202" t="s">
        <v>82</v>
      </c>
      <c r="AY142" s="201" t="s">
        <v>197</v>
      </c>
      <c r="BK142" s="203">
        <f>SUM(BK143:BK161)</f>
        <v>0</v>
      </c>
    </row>
    <row r="143" spans="1:65" s="2" customFormat="1" ht="21.75" customHeight="1">
      <c r="A143" s="31"/>
      <c r="B143" s="32"/>
      <c r="C143" s="206" t="s">
        <v>230</v>
      </c>
      <c r="D143" s="206" t="s">
        <v>199</v>
      </c>
      <c r="E143" s="207" t="s">
        <v>1002</v>
      </c>
      <c r="F143" s="208" t="s">
        <v>1003</v>
      </c>
      <c r="G143" s="209" t="s">
        <v>340</v>
      </c>
      <c r="H143" s="210">
        <v>20</v>
      </c>
      <c r="I143" s="211"/>
      <c r="J143" s="212">
        <f t="shared" ref="J143:J161" si="10">ROUND(I143*H143,1)</f>
        <v>0</v>
      </c>
      <c r="K143" s="213"/>
      <c r="L143" s="36"/>
      <c r="M143" s="214" t="s">
        <v>1</v>
      </c>
      <c r="N143" s="215" t="s">
        <v>40</v>
      </c>
      <c r="O143" s="68"/>
      <c r="P143" s="216">
        <f t="shared" ref="P143:P161" si="11">O143*H143</f>
        <v>0</v>
      </c>
      <c r="Q143" s="216">
        <v>4.2000000000000002E-4</v>
      </c>
      <c r="R143" s="216">
        <f t="shared" ref="R143:R161" si="12">Q143*H143</f>
        <v>8.4000000000000012E-3</v>
      </c>
      <c r="S143" s="216">
        <v>0</v>
      </c>
      <c r="T143" s="217">
        <f t="shared" ref="T143:T161" si="13"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259</v>
      </c>
      <c r="AT143" s="218" t="s">
        <v>199</v>
      </c>
      <c r="AU143" s="218" t="s">
        <v>84</v>
      </c>
      <c r="AY143" s="14" t="s">
        <v>197</v>
      </c>
      <c r="BE143" s="219">
        <f t="shared" ref="BE143:BE161" si="14">IF(N143="základní",J143,0)</f>
        <v>0</v>
      </c>
      <c r="BF143" s="219">
        <f t="shared" ref="BF143:BF161" si="15">IF(N143="snížená",J143,0)</f>
        <v>0</v>
      </c>
      <c r="BG143" s="219">
        <f t="shared" ref="BG143:BG161" si="16">IF(N143="zákl. přenesená",J143,0)</f>
        <v>0</v>
      </c>
      <c r="BH143" s="219">
        <f t="shared" ref="BH143:BH161" si="17">IF(N143="sníž. přenesená",J143,0)</f>
        <v>0</v>
      </c>
      <c r="BI143" s="219">
        <f t="shared" ref="BI143:BI161" si="18">IF(N143="nulová",J143,0)</f>
        <v>0</v>
      </c>
      <c r="BJ143" s="14" t="s">
        <v>82</v>
      </c>
      <c r="BK143" s="219">
        <f t="shared" ref="BK143:BK161" si="19">ROUND(I143*H143,1)</f>
        <v>0</v>
      </c>
      <c r="BL143" s="14" t="s">
        <v>259</v>
      </c>
      <c r="BM143" s="218" t="s">
        <v>1004</v>
      </c>
    </row>
    <row r="144" spans="1:65" s="2" customFormat="1" ht="21.75" customHeight="1">
      <c r="A144" s="31"/>
      <c r="B144" s="32"/>
      <c r="C144" s="220" t="s">
        <v>234</v>
      </c>
      <c r="D144" s="220" t="s">
        <v>313</v>
      </c>
      <c r="E144" s="221" t="s">
        <v>1005</v>
      </c>
      <c r="F144" s="222" t="s">
        <v>1006</v>
      </c>
      <c r="G144" s="223" t="s">
        <v>340</v>
      </c>
      <c r="H144" s="224">
        <v>20</v>
      </c>
      <c r="I144" s="225"/>
      <c r="J144" s="226">
        <f t="shared" si="10"/>
        <v>0</v>
      </c>
      <c r="K144" s="227"/>
      <c r="L144" s="228"/>
      <c r="M144" s="229" t="s">
        <v>1</v>
      </c>
      <c r="N144" s="230" t="s">
        <v>40</v>
      </c>
      <c r="O144" s="68"/>
      <c r="P144" s="216">
        <f t="shared" si="11"/>
        <v>0</v>
      </c>
      <c r="Q144" s="216">
        <v>4.6999999999999999E-4</v>
      </c>
      <c r="R144" s="216">
        <f t="shared" si="12"/>
        <v>9.4000000000000004E-3</v>
      </c>
      <c r="S144" s="216">
        <v>0</v>
      </c>
      <c r="T144" s="217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8" t="s">
        <v>325</v>
      </c>
      <c r="AT144" s="218" t="s">
        <v>313</v>
      </c>
      <c r="AU144" s="218" t="s">
        <v>84</v>
      </c>
      <c r="AY144" s="14" t="s">
        <v>197</v>
      </c>
      <c r="BE144" s="219">
        <f t="shared" si="14"/>
        <v>0</v>
      </c>
      <c r="BF144" s="219">
        <f t="shared" si="15"/>
        <v>0</v>
      </c>
      <c r="BG144" s="219">
        <f t="shared" si="16"/>
        <v>0</v>
      </c>
      <c r="BH144" s="219">
        <f t="shared" si="17"/>
        <v>0</v>
      </c>
      <c r="BI144" s="219">
        <f t="shared" si="18"/>
        <v>0</v>
      </c>
      <c r="BJ144" s="14" t="s">
        <v>82</v>
      </c>
      <c r="BK144" s="219">
        <f t="shared" si="19"/>
        <v>0</v>
      </c>
      <c r="BL144" s="14" t="s">
        <v>259</v>
      </c>
      <c r="BM144" s="218" t="s">
        <v>1007</v>
      </c>
    </row>
    <row r="145" spans="1:65" s="2" customFormat="1" ht="21.75" customHeight="1">
      <c r="A145" s="31"/>
      <c r="B145" s="32"/>
      <c r="C145" s="206" t="s">
        <v>238</v>
      </c>
      <c r="D145" s="206" t="s">
        <v>199</v>
      </c>
      <c r="E145" s="207" t="s">
        <v>1008</v>
      </c>
      <c r="F145" s="208" t="s">
        <v>1009</v>
      </c>
      <c r="G145" s="209" t="s">
        <v>340</v>
      </c>
      <c r="H145" s="210">
        <v>75</v>
      </c>
      <c r="I145" s="211"/>
      <c r="J145" s="212">
        <f t="shared" si="10"/>
        <v>0</v>
      </c>
      <c r="K145" s="213"/>
      <c r="L145" s="36"/>
      <c r="M145" s="214" t="s">
        <v>1</v>
      </c>
      <c r="N145" s="215" t="s">
        <v>40</v>
      </c>
      <c r="O145" s="68"/>
      <c r="P145" s="216">
        <f t="shared" si="11"/>
        <v>0</v>
      </c>
      <c r="Q145" s="216">
        <v>2.9E-4</v>
      </c>
      <c r="R145" s="216">
        <f t="shared" si="12"/>
        <v>2.1749999999999999E-2</v>
      </c>
      <c r="S145" s="216">
        <v>0</v>
      </c>
      <c r="T145" s="217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259</v>
      </c>
      <c r="AT145" s="218" t="s">
        <v>199</v>
      </c>
      <c r="AU145" s="218" t="s">
        <v>84</v>
      </c>
      <c r="AY145" s="14" t="s">
        <v>197</v>
      </c>
      <c r="BE145" s="219">
        <f t="shared" si="14"/>
        <v>0</v>
      </c>
      <c r="BF145" s="219">
        <f t="shared" si="15"/>
        <v>0</v>
      </c>
      <c r="BG145" s="219">
        <f t="shared" si="16"/>
        <v>0</v>
      </c>
      <c r="BH145" s="219">
        <f t="shared" si="17"/>
        <v>0</v>
      </c>
      <c r="BI145" s="219">
        <f t="shared" si="18"/>
        <v>0</v>
      </c>
      <c r="BJ145" s="14" t="s">
        <v>82</v>
      </c>
      <c r="BK145" s="219">
        <f t="shared" si="19"/>
        <v>0</v>
      </c>
      <c r="BL145" s="14" t="s">
        <v>259</v>
      </c>
      <c r="BM145" s="218" t="s">
        <v>1010</v>
      </c>
    </row>
    <row r="146" spans="1:65" s="2" customFormat="1" ht="21.75" customHeight="1">
      <c r="A146" s="31"/>
      <c r="B146" s="32"/>
      <c r="C146" s="220" t="s">
        <v>242</v>
      </c>
      <c r="D146" s="220" t="s">
        <v>313</v>
      </c>
      <c r="E146" s="221" t="s">
        <v>1011</v>
      </c>
      <c r="F146" s="222" t="s">
        <v>1012</v>
      </c>
      <c r="G146" s="223" t="s">
        <v>340</v>
      </c>
      <c r="H146" s="224">
        <v>75</v>
      </c>
      <c r="I146" s="225"/>
      <c r="J146" s="226">
        <f t="shared" si="10"/>
        <v>0</v>
      </c>
      <c r="K146" s="227"/>
      <c r="L146" s="228"/>
      <c r="M146" s="229" t="s">
        <v>1</v>
      </c>
      <c r="N146" s="230" t="s">
        <v>40</v>
      </c>
      <c r="O146" s="68"/>
      <c r="P146" s="216">
        <f t="shared" si="11"/>
        <v>0</v>
      </c>
      <c r="Q146" s="216">
        <v>6.0999999999999997E-4</v>
      </c>
      <c r="R146" s="216">
        <f t="shared" si="12"/>
        <v>4.5749999999999999E-2</v>
      </c>
      <c r="S146" s="216">
        <v>0</v>
      </c>
      <c r="T146" s="217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8" t="s">
        <v>325</v>
      </c>
      <c r="AT146" s="218" t="s">
        <v>313</v>
      </c>
      <c r="AU146" s="218" t="s">
        <v>84</v>
      </c>
      <c r="AY146" s="14" t="s">
        <v>197</v>
      </c>
      <c r="BE146" s="219">
        <f t="shared" si="14"/>
        <v>0</v>
      </c>
      <c r="BF146" s="219">
        <f t="shared" si="15"/>
        <v>0</v>
      </c>
      <c r="BG146" s="219">
        <f t="shared" si="16"/>
        <v>0</v>
      </c>
      <c r="BH146" s="219">
        <f t="shared" si="17"/>
        <v>0</v>
      </c>
      <c r="BI146" s="219">
        <f t="shared" si="18"/>
        <v>0</v>
      </c>
      <c r="BJ146" s="14" t="s">
        <v>82</v>
      </c>
      <c r="BK146" s="219">
        <f t="shared" si="19"/>
        <v>0</v>
      </c>
      <c r="BL146" s="14" t="s">
        <v>259</v>
      </c>
      <c r="BM146" s="218" t="s">
        <v>1013</v>
      </c>
    </row>
    <row r="147" spans="1:65" s="2" customFormat="1" ht="21.75" customHeight="1">
      <c r="A147" s="31"/>
      <c r="B147" s="32"/>
      <c r="C147" s="206" t="s">
        <v>246</v>
      </c>
      <c r="D147" s="206" t="s">
        <v>199</v>
      </c>
      <c r="E147" s="207" t="s">
        <v>1014</v>
      </c>
      <c r="F147" s="208" t="s">
        <v>1015</v>
      </c>
      <c r="G147" s="209" t="s">
        <v>340</v>
      </c>
      <c r="H147" s="210">
        <v>110</v>
      </c>
      <c r="I147" s="211"/>
      <c r="J147" s="212">
        <f t="shared" si="10"/>
        <v>0</v>
      </c>
      <c r="K147" s="213"/>
      <c r="L147" s="36"/>
      <c r="M147" s="214" t="s">
        <v>1</v>
      </c>
      <c r="N147" s="215" t="s">
        <v>40</v>
      </c>
      <c r="O147" s="68"/>
      <c r="P147" s="216">
        <f t="shared" si="11"/>
        <v>0</v>
      </c>
      <c r="Q147" s="216">
        <v>2.9999999999999997E-4</v>
      </c>
      <c r="R147" s="216">
        <f t="shared" si="12"/>
        <v>3.2999999999999995E-2</v>
      </c>
      <c r="S147" s="216">
        <v>0</v>
      </c>
      <c r="T147" s="217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259</v>
      </c>
      <c r="AT147" s="218" t="s">
        <v>199</v>
      </c>
      <c r="AU147" s="218" t="s">
        <v>84</v>
      </c>
      <c r="AY147" s="14" t="s">
        <v>197</v>
      </c>
      <c r="BE147" s="219">
        <f t="shared" si="14"/>
        <v>0</v>
      </c>
      <c r="BF147" s="219">
        <f t="shared" si="15"/>
        <v>0</v>
      </c>
      <c r="BG147" s="219">
        <f t="shared" si="16"/>
        <v>0</v>
      </c>
      <c r="BH147" s="219">
        <f t="shared" si="17"/>
        <v>0</v>
      </c>
      <c r="BI147" s="219">
        <f t="shared" si="18"/>
        <v>0</v>
      </c>
      <c r="BJ147" s="14" t="s">
        <v>82</v>
      </c>
      <c r="BK147" s="219">
        <f t="shared" si="19"/>
        <v>0</v>
      </c>
      <c r="BL147" s="14" t="s">
        <v>259</v>
      </c>
      <c r="BM147" s="218" t="s">
        <v>1016</v>
      </c>
    </row>
    <row r="148" spans="1:65" s="2" customFormat="1" ht="21.75" customHeight="1">
      <c r="A148" s="31"/>
      <c r="B148" s="32"/>
      <c r="C148" s="220" t="s">
        <v>252</v>
      </c>
      <c r="D148" s="220" t="s">
        <v>313</v>
      </c>
      <c r="E148" s="221" t="s">
        <v>1017</v>
      </c>
      <c r="F148" s="222" t="s">
        <v>1018</v>
      </c>
      <c r="G148" s="223" t="s">
        <v>340</v>
      </c>
      <c r="H148" s="224">
        <v>110</v>
      </c>
      <c r="I148" s="225"/>
      <c r="J148" s="226">
        <f t="shared" si="10"/>
        <v>0</v>
      </c>
      <c r="K148" s="227"/>
      <c r="L148" s="228"/>
      <c r="M148" s="229" t="s">
        <v>1</v>
      </c>
      <c r="N148" s="230" t="s">
        <v>40</v>
      </c>
      <c r="O148" s="68"/>
      <c r="P148" s="216">
        <f t="shared" si="11"/>
        <v>0</v>
      </c>
      <c r="Q148" s="216">
        <v>8.5999999999999998E-4</v>
      </c>
      <c r="R148" s="216">
        <f t="shared" si="12"/>
        <v>9.4600000000000004E-2</v>
      </c>
      <c r="S148" s="216">
        <v>0</v>
      </c>
      <c r="T148" s="217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325</v>
      </c>
      <c r="AT148" s="218" t="s">
        <v>313</v>
      </c>
      <c r="AU148" s="218" t="s">
        <v>84</v>
      </c>
      <c r="AY148" s="14" t="s">
        <v>197</v>
      </c>
      <c r="BE148" s="219">
        <f t="shared" si="14"/>
        <v>0</v>
      </c>
      <c r="BF148" s="219">
        <f t="shared" si="15"/>
        <v>0</v>
      </c>
      <c r="BG148" s="219">
        <f t="shared" si="16"/>
        <v>0</v>
      </c>
      <c r="BH148" s="219">
        <f t="shared" si="17"/>
        <v>0</v>
      </c>
      <c r="BI148" s="219">
        <f t="shared" si="18"/>
        <v>0</v>
      </c>
      <c r="BJ148" s="14" t="s">
        <v>82</v>
      </c>
      <c r="BK148" s="219">
        <f t="shared" si="19"/>
        <v>0</v>
      </c>
      <c r="BL148" s="14" t="s">
        <v>259</v>
      </c>
      <c r="BM148" s="218" t="s">
        <v>1019</v>
      </c>
    </row>
    <row r="149" spans="1:65" s="2" customFormat="1" ht="21.75" customHeight="1">
      <c r="A149" s="31"/>
      <c r="B149" s="32"/>
      <c r="C149" s="206" t="s">
        <v>8</v>
      </c>
      <c r="D149" s="206" t="s">
        <v>199</v>
      </c>
      <c r="E149" s="207" t="s">
        <v>1020</v>
      </c>
      <c r="F149" s="208" t="s">
        <v>1021</v>
      </c>
      <c r="G149" s="209" t="s">
        <v>340</v>
      </c>
      <c r="H149" s="210">
        <v>68</v>
      </c>
      <c r="I149" s="211"/>
      <c r="J149" s="212">
        <f t="shared" si="10"/>
        <v>0</v>
      </c>
      <c r="K149" s="213"/>
      <c r="L149" s="36"/>
      <c r="M149" s="214" t="s">
        <v>1</v>
      </c>
      <c r="N149" s="215" t="s">
        <v>40</v>
      </c>
      <c r="O149" s="68"/>
      <c r="P149" s="216">
        <f t="shared" si="11"/>
        <v>0</v>
      </c>
      <c r="Q149" s="216">
        <v>8.0000000000000004E-4</v>
      </c>
      <c r="R149" s="216">
        <f t="shared" si="12"/>
        <v>5.4400000000000004E-2</v>
      </c>
      <c r="S149" s="216">
        <v>0</v>
      </c>
      <c r="T149" s="217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259</v>
      </c>
      <c r="AT149" s="218" t="s">
        <v>199</v>
      </c>
      <c r="AU149" s="218" t="s">
        <v>84</v>
      </c>
      <c r="AY149" s="14" t="s">
        <v>197</v>
      </c>
      <c r="BE149" s="219">
        <f t="shared" si="14"/>
        <v>0</v>
      </c>
      <c r="BF149" s="219">
        <f t="shared" si="15"/>
        <v>0</v>
      </c>
      <c r="BG149" s="219">
        <f t="shared" si="16"/>
        <v>0</v>
      </c>
      <c r="BH149" s="219">
        <f t="shared" si="17"/>
        <v>0</v>
      </c>
      <c r="BI149" s="219">
        <f t="shared" si="18"/>
        <v>0</v>
      </c>
      <c r="BJ149" s="14" t="s">
        <v>82</v>
      </c>
      <c r="BK149" s="219">
        <f t="shared" si="19"/>
        <v>0</v>
      </c>
      <c r="BL149" s="14" t="s">
        <v>259</v>
      </c>
      <c r="BM149" s="218" t="s">
        <v>1022</v>
      </c>
    </row>
    <row r="150" spans="1:65" s="2" customFormat="1" ht="21.75" customHeight="1">
      <c r="A150" s="31"/>
      <c r="B150" s="32"/>
      <c r="C150" s="220" t="s">
        <v>259</v>
      </c>
      <c r="D150" s="220" t="s">
        <v>313</v>
      </c>
      <c r="E150" s="221" t="s">
        <v>1023</v>
      </c>
      <c r="F150" s="222" t="s">
        <v>1024</v>
      </c>
      <c r="G150" s="223" t="s">
        <v>340</v>
      </c>
      <c r="H150" s="224">
        <v>68</v>
      </c>
      <c r="I150" s="225"/>
      <c r="J150" s="226">
        <f t="shared" si="10"/>
        <v>0</v>
      </c>
      <c r="K150" s="227"/>
      <c r="L150" s="228"/>
      <c r="M150" s="229" t="s">
        <v>1</v>
      </c>
      <c r="N150" s="230" t="s">
        <v>40</v>
      </c>
      <c r="O150" s="68"/>
      <c r="P150" s="216">
        <f t="shared" si="11"/>
        <v>0</v>
      </c>
      <c r="Q150" s="216">
        <v>1.0300000000000001E-3</v>
      </c>
      <c r="R150" s="216">
        <f t="shared" si="12"/>
        <v>7.0040000000000005E-2</v>
      </c>
      <c r="S150" s="216">
        <v>0</v>
      </c>
      <c r="T150" s="217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325</v>
      </c>
      <c r="AT150" s="218" t="s">
        <v>313</v>
      </c>
      <c r="AU150" s="218" t="s">
        <v>84</v>
      </c>
      <c r="AY150" s="14" t="s">
        <v>197</v>
      </c>
      <c r="BE150" s="219">
        <f t="shared" si="14"/>
        <v>0</v>
      </c>
      <c r="BF150" s="219">
        <f t="shared" si="15"/>
        <v>0</v>
      </c>
      <c r="BG150" s="219">
        <f t="shared" si="16"/>
        <v>0</v>
      </c>
      <c r="BH150" s="219">
        <f t="shared" si="17"/>
        <v>0</v>
      </c>
      <c r="BI150" s="219">
        <f t="shared" si="18"/>
        <v>0</v>
      </c>
      <c r="BJ150" s="14" t="s">
        <v>82</v>
      </c>
      <c r="BK150" s="219">
        <f t="shared" si="19"/>
        <v>0</v>
      </c>
      <c r="BL150" s="14" t="s">
        <v>259</v>
      </c>
      <c r="BM150" s="218" t="s">
        <v>1025</v>
      </c>
    </row>
    <row r="151" spans="1:65" s="2" customFormat="1" ht="21.75" customHeight="1">
      <c r="A151" s="31"/>
      <c r="B151" s="32"/>
      <c r="C151" s="206" t="s">
        <v>263</v>
      </c>
      <c r="D151" s="206" t="s">
        <v>199</v>
      </c>
      <c r="E151" s="207" t="s">
        <v>1026</v>
      </c>
      <c r="F151" s="208" t="s">
        <v>1027</v>
      </c>
      <c r="G151" s="209" t="s">
        <v>340</v>
      </c>
      <c r="H151" s="210">
        <v>11</v>
      </c>
      <c r="I151" s="211"/>
      <c r="J151" s="212">
        <f t="shared" si="10"/>
        <v>0</v>
      </c>
      <c r="K151" s="213"/>
      <c r="L151" s="36"/>
      <c r="M151" s="214" t="s">
        <v>1</v>
      </c>
      <c r="N151" s="215" t="s">
        <v>40</v>
      </c>
      <c r="O151" s="68"/>
      <c r="P151" s="216">
        <f t="shared" si="11"/>
        <v>0</v>
      </c>
      <c r="Q151" s="216">
        <v>1E-3</v>
      </c>
      <c r="R151" s="216">
        <f t="shared" si="12"/>
        <v>1.0999999999999999E-2</v>
      </c>
      <c r="S151" s="216">
        <v>0</v>
      </c>
      <c r="T151" s="217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259</v>
      </c>
      <c r="AT151" s="218" t="s">
        <v>199</v>
      </c>
      <c r="AU151" s="218" t="s">
        <v>84</v>
      </c>
      <c r="AY151" s="14" t="s">
        <v>197</v>
      </c>
      <c r="BE151" s="219">
        <f t="shared" si="14"/>
        <v>0</v>
      </c>
      <c r="BF151" s="219">
        <f t="shared" si="15"/>
        <v>0</v>
      </c>
      <c r="BG151" s="219">
        <f t="shared" si="16"/>
        <v>0</v>
      </c>
      <c r="BH151" s="219">
        <f t="shared" si="17"/>
        <v>0</v>
      </c>
      <c r="BI151" s="219">
        <f t="shared" si="18"/>
        <v>0</v>
      </c>
      <c r="BJ151" s="14" t="s">
        <v>82</v>
      </c>
      <c r="BK151" s="219">
        <f t="shared" si="19"/>
        <v>0</v>
      </c>
      <c r="BL151" s="14" t="s">
        <v>259</v>
      </c>
      <c r="BM151" s="218" t="s">
        <v>1028</v>
      </c>
    </row>
    <row r="152" spans="1:65" s="2" customFormat="1" ht="21.75" customHeight="1">
      <c r="A152" s="31"/>
      <c r="B152" s="32"/>
      <c r="C152" s="220" t="s">
        <v>268</v>
      </c>
      <c r="D152" s="220" t="s">
        <v>313</v>
      </c>
      <c r="E152" s="221" t="s">
        <v>1029</v>
      </c>
      <c r="F152" s="222" t="s">
        <v>1030</v>
      </c>
      <c r="G152" s="223" t="s">
        <v>340</v>
      </c>
      <c r="H152" s="224">
        <v>11</v>
      </c>
      <c r="I152" s="225"/>
      <c r="J152" s="226">
        <f t="shared" si="10"/>
        <v>0</v>
      </c>
      <c r="K152" s="227"/>
      <c r="L152" s="228"/>
      <c r="M152" s="229" t="s">
        <v>1</v>
      </c>
      <c r="N152" s="230" t="s">
        <v>40</v>
      </c>
      <c r="O152" s="68"/>
      <c r="P152" s="216">
        <f t="shared" si="11"/>
        <v>0</v>
      </c>
      <c r="Q152" s="216">
        <v>1.6800000000000001E-3</v>
      </c>
      <c r="R152" s="216">
        <f t="shared" si="12"/>
        <v>1.848E-2</v>
      </c>
      <c r="S152" s="216">
        <v>0</v>
      </c>
      <c r="T152" s="217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325</v>
      </c>
      <c r="AT152" s="218" t="s">
        <v>313</v>
      </c>
      <c r="AU152" s="218" t="s">
        <v>84</v>
      </c>
      <c r="AY152" s="14" t="s">
        <v>197</v>
      </c>
      <c r="BE152" s="219">
        <f t="shared" si="14"/>
        <v>0</v>
      </c>
      <c r="BF152" s="219">
        <f t="shared" si="15"/>
        <v>0</v>
      </c>
      <c r="BG152" s="219">
        <f t="shared" si="16"/>
        <v>0</v>
      </c>
      <c r="BH152" s="219">
        <f t="shared" si="17"/>
        <v>0</v>
      </c>
      <c r="BI152" s="219">
        <f t="shared" si="18"/>
        <v>0</v>
      </c>
      <c r="BJ152" s="14" t="s">
        <v>82</v>
      </c>
      <c r="BK152" s="219">
        <f t="shared" si="19"/>
        <v>0</v>
      </c>
      <c r="BL152" s="14" t="s">
        <v>259</v>
      </c>
      <c r="BM152" s="218" t="s">
        <v>1031</v>
      </c>
    </row>
    <row r="153" spans="1:65" s="2" customFormat="1" ht="21.75" customHeight="1">
      <c r="A153" s="31"/>
      <c r="B153" s="32"/>
      <c r="C153" s="220" t="s">
        <v>273</v>
      </c>
      <c r="D153" s="220" t="s">
        <v>313</v>
      </c>
      <c r="E153" s="221" t="s">
        <v>1032</v>
      </c>
      <c r="F153" s="222" t="s">
        <v>1033</v>
      </c>
      <c r="G153" s="223" t="s">
        <v>340</v>
      </c>
      <c r="H153" s="224">
        <v>6.4</v>
      </c>
      <c r="I153" s="225"/>
      <c r="J153" s="226">
        <f t="shared" si="10"/>
        <v>0</v>
      </c>
      <c r="K153" s="227"/>
      <c r="L153" s="228"/>
      <c r="M153" s="229" t="s">
        <v>1</v>
      </c>
      <c r="N153" s="230" t="s">
        <v>40</v>
      </c>
      <c r="O153" s="68"/>
      <c r="P153" s="216">
        <f t="shared" si="11"/>
        <v>0</v>
      </c>
      <c r="Q153" s="216">
        <v>5.0200000000000002E-3</v>
      </c>
      <c r="R153" s="216">
        <f t="shared" si="12"/>
        <v>3.2128000000000004E-2</v>
      </c>
      <c r="S153" s="216">
        <v>0</v>
      </c>
      <c r="T153" s="217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325</v>
      </c>
      <c r="AT153" s="218" t="s">
        <v>313</v>
      </c>
      <c r="AU153" s="218" t="s">
        <v>84</v>
      </c>
      <c r="AY153" s="14" t="s">
        <v>197</v>
      </c>
      <c r="BE153" s="219">
        <f t="shared" si="14"/>
        <v>0</v>
      </c>
      <c r="BF153" s="219">
        <f t="shared" si="15"/>
        <v>0</v>
      </c>
      <c r="BG153" s="219">
        <f t="shared" si="16"/>
        <v>0</v>
      </c>
      <c r="BH153" s="219">
        <f t="shared" si="17"/>
        <v>0</v>
      </c>
      <c r="BI153" s="219">
        <f t="shared" si="18"/>
        <v>0</v>
      </c>
      <c r="BJ153" s="14" t="s">
        <v>82</v>
      </c>
      <c r="BK153" s="219">
        <f t="shared" si="19"/>
        <v>0</v>
      </c>
      <c r="BL153" s="14" t="s">
        <v>259</v>
      </c>
      <c r="BM153" s="218" t="s">
        <v>1034</v>
      </c>
    </row>
    <row r="154" spans="1:65" s="2" customFormat="1" ht="33" customHeight="1">
      <c r="A154" s="31"/>
      <c r="B154" s="32"/>
      <c r="C154" s="206" t="s">
        <v>277</v>
      </c>
      <c r="D154" s="206" t="s">
        <v>199</v>
      </c>
      <c r="E154" s="207" t="s">
        <v>1035</v>
      </c>
      <c r="F154" s="208" t="s">
        <v>1036</v>
      </c>
      <c r="G154" s="209" t="s">
        <v>340</v>
      </c>
      <c r="H154" s="210">
        <v>20</v>
      </c>
      <c r="I154" s="211"/>
      <c r="J154" s="212">
        <f t="shared" si="10"/>
        <v>0</v>
      </c>
      <c r="K154" s="213"/>
      <c r="L154" s="36"/>
      <c r="M154" s="214" t="s">
        <v>1</v>
      </c>
      <c r="N154" s="215" t="s">
        <v>40</v>
      </c>
      <c r="O154" s="68"/>
      <c r="P154" s="216">
        <f t="shared" si="11"/>
        <v>0</v>
      </c>
      <c r="Q154" s="216">
        <v>9.0000000000000006E-5</v>
      </c>
      <c r="R154" s="216">
        <f t="shared" si="12"/>
        <v>1.8000000000000002E-3</v>
      </c>
      <c r="S154" s="216">
        <v>0</v>
      </c>
      <c r="T154" s="217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8" t="s">
        <v>259</v>
      </c>
      <c r="AT154" s="218" t="s">
        <v>199</v>
      </c>
      <c r="AU154" s="218" t="s">
        <v>84</v>
      </c>
      <c r="AY154" s="14" t="s">
        <v>197</v>
      </c>
      <c r="BE154" s="219">
        <f t="shared" si="14"/>
        <v>0</v>
      </c>
      <c r="BF154" s="219">
        <f t="shared" si="15"/>
        <v>0</v>
      </c>
      <c r="BG154" s="219">
        <f t="shared" si="16"/>
        <v>0</v>
      </c>
      <c r="BH154" s="219">
        <f t="shared" si="17"/>
        <v>0</v>
      </c>
      <c r="BI154" s="219">
        <f t="shared" si="18"/>
        <v>0</v>
      </c>
      <c r="BJ154" s="14" t="s">
        <v>82</v>
      </c>
      <c r="BK154" s="219">
        <f t="shared" si="19"/>
        <v>0</v>
      </c>
      <c r="BL154" s="14" t="s">
        <v>259</v>
      </c>
      <c r="BM154" s="218" t="s">
        <v>1037</v>
      </c>
    </row>
    <row r="155" spans="1:65" s="2" customFormat="1" ht="16.5" customHeight="1">
      <c r="A155" s="31"/>
      <c r="B155" s="32"/>
      <c r="C155" s="206" t="s">
        <v>7</v>
      </c>
      <c r="D155" s="206" t="s">
        <v>199</v>
      </c>
      <c r="E155" s="207" t="s">
        <v>1038</v>
      </c>
      <c r="F155" s="208" t="s">
        <v>1039</v>
      </c>
      <c r="G155" s="209" t="s">
        <v>359</v>
      </c>
      <c r="H155" s="210">
        <v>11</v>
      </c>
      <c r="I155" s="211"/>
      <c r="J155" s="212">
        <f t="shared" si="10"/>
        <v>0</v>
      </c>
      <c r="K155" s="213"/>
      <c r="L155" s="36"/>
      <c r="M155" s="214" t="s">
        <v>1</v>
      </c>
      <c r="N155" s="215" t="s">
        <v>40</v>
      </c>
      <c r="O155" s="68"/>
      <c r="P155" s="216">
        <f t="shared" si="11"/>
        <v>0</v>
      </c>
      <c r="Q155" s="216">
        <v>0</v>
      </c>
      <c r="R155" s="216">
        <f t="shared" si="12"/>
        <v>0</v>
      </c>
      <c r="S155" s="216">
        <v>0</v>
      </c>
      <c r="T155" s="217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8" t="s">
        <v>259</v>
      </c>
      <c r="AT155" s="218" t="s">
        <v>199</v>
      </c>
      <c r="AU155" s="218" t="s">
        <v>84</v>
      </c>
      <c r="AY155" s="14" t="s">
        <v>197</v>
      </c>
      <c r="BE155" s="219">
        <f t="shared" si="14"/>
        <v>0</v>
      </c>
      <c r="BF155" s="219">
        <f t="shared" si="15"/>
        <v>0</v>
      </c>
      <c r="BG155" s="219">
        <f t="shared" si="16"/>
        <v>0</v>
      </c>
      <c r="BH155" s="219">
        <f t="shared" si="17"/>
        <v>0</v>
      </c>
      <c r="BI155" s="219">
        <f t="shared" si="18"/>
        <v>0</v>
      </c>
      <c r="BJ155" s="14" t="s">
        <v>82</v>
      </c>
      <c r="BK155" s="219">
        <f t="shared" si="19"/>
        <v>0</v>
      </c>
      <c r="BL155" s="14" t="s">
        <v>259</v>
      </c>
      <c r="BM155" s="218" t="s">
        <v>1040</v>
      </c>
    </row>
    <row r="156" spans="1:65" s="2" customFormat="1" ht="21.75" customHeight="1">
      <c r="A156" s="31"/>
      <c r="B156" s="32"/>
      <c r="C156" s="206" t="s">
        <v>284</v>
      </c>
      <c r="D156" s="206" t="s">
        <v>199</v>
      </c>
      <c r="E156" s="207" t="s">
        <v>1041</v>
      </c>
      <c r="F156" s="208" t="s">
        <v>1042</v>
      </c>
      <c r="G156" s="209" t="s">
        <v>359</v>
      </c>
      <c r="H156" s="210">
        <v>10</v>
      </c>
      <c r="I156" s="211"/>
      <c r="J156" s="212">
        <f t="shared" si="10"/>
        <v>0</v>
      </c>
      <c r="K156" s="213"/>
      <c r="L156" s="36"/>
      <c r="M156" s="214" t="s">
        <v>1</v>
      </c>
      <c r="N156" s="215" t="s">
        <v>40</v>
      </c>
      <c r="O156" s="68"/>
      <c r="P156" s="216">
        <f t="shared" si="11"/>
        <v>0</v>
      </c>
      <c r="Q156" s="216">
        <v>0</v>
      </c>
      <c r="R156" s="216">
        <f t="shared" si="12"/>
        <v>0</v>
      </c>
      <c r="S156" s="216">
        <v>0</v>
      </c>
      <c r="T156" s="217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8" t="s">
        <v>259</v>
      </c>
      <c r="AT156" s="218" t="s">
        <v>199</v>
      </c>
      <c r="AU156" s="218" t="s">
        <v>84</v>
      </c>
      <c r="AY156" s="14" t="s">
        <v>197</v>
      </c>
      <c r="BE156" s="219">
        <f t="shared" si="14"/>
        <v>0</v>
      </c>
      <c r="BF156" s="219">
        <f t="shared" si="15"/>
        <v>0</v>
      </c>
      <c r="BG156" s="219">
        <f t="shared" si="16"/>
        <v>0</v>
      </c>
      <c r="BH156" s="219">
        <f t="shared" si="17"/>
        <v>0</v>
      </c>
      <c r="BI156" s="219">
        <f t="shared" si="18"/>
        <v>0</v>
      </c>
      <c r="BJ156" s="14" t="s">
        <v>82</v>
      </c>
      <c r="BK156" s="219">
        <f t="shared" si="19"/>
        <v>0</v>
      </c>
      <c r="BL156" s="14" t="s">
        <v>259</v>
      </c>
      <c r="BM156" s="218" t="s">
        <v>1043</v>
      </c>
    </row>
    <row r="157" spans="1:65" s="2" customFormat="1" ht="16.5" customHeight="1">
      <c r="A157" s="31"/>
      <c r="B157" s="32"/>
      <c r="C157" s="206" t="s">
        <v>288</v>
      </c>
      <c r="D157" s="206" t="s">
        <v>199</v>
      </c>
      <c r="E157" s="207" t="s">
        <v>1044</v>
      </c>
      <c r="F157" s="208" t="s">
        <v>1045</v>
      </c>
      <c r="G157" s="209" t="s">
        <v>359</v>
      </c>
      <c r="H157" s="210">
        <v>10</v>
      </c>
      <c r="I157" s="211"/>
      <c r="J157" s="212">
        <f t="shared" si="10"/>
        <v>0</v>
      </c>
      <c r="K157" s="213"/>
      <c r="L157" s="36"/>
      <c r="M157" s="214" t="s">
        <v>1</v>
      </c>
      <c r="N157" s="215" t="s">
        <v>40</v>
      </c>
      <c r="O157" s="68"/>
      <c r="P157" s="216">
        <f t="shared" si="11"/>
        <v>0</v>
      </c>
      <c r="Q157" s="216">
        <v>3.4000000000000002E-4</v>
      </c>
      <c r="R157" s="216">
        <f t="shared" si="12"/>
        <v>3.4000000000000002E-3</v>
      </c>
      <c r="S157" s="216">
        <v>0</v>
      </c>
      <c r="T157" s="217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8" t="s">
        <v>259</v>
      </c>
      <c r="AT157" s="218" t="s">
        <v>199</v>
      </c>
      <c r="AU157" s="218" t="s">
        <v>84</v>
      </c>
      <c r="AY157" s="14" t="s">
        <v>197</v>
      </c>
      <c r="BE157" s="219">
        <f t="shared" si="14"/>
        <v>0</v>
      </c>
      <c r="BF157" s="219">
        <f t="shared" si="15"/>
        <v>0</v>
      </c>
      <c r="BG157" s="219">
        <f t="shared" si="16"/>
        <v>0</v>
      </c>
      <c r="BH157" s="219">
        <f t="shared" si="17"/>
        <v>0</v>
      </c>
      <c r="BI157" s="219">
        <f t="shared" si="18"/>
        <v>0</v>
      </c>
      <c r="BJ157" s="14" t="s">
        <v>82</v>
      </c>
      <c r="BK157" s="219">
        <f t="shared" si="19"/>
        <v>0</v>
      </c>
      <c r="BL157" s="14" t="s">
        <v>259</v>
      </c>
      <c r="BM157" s="218" t="s">
        <v>1046</v>
      </c>
    </row>
    <row r="158" spans="1:65" s="2" customFormat="1" ht="16.5" customHeight="1">
      <c r="A158" s="31"/>
      <c r="B158" s="32"/>
      <c r="C158" s="206" t="s">
        <v>292</v>
      </c>
      <c r="D158" s="206" t="s">
        <v>199</v>
      </c>
      <c r="E158" s="207" t="s">
        <v>1047</v>
      </c>
      <c r="F158" s="208" t="s">
        <v>1048</v>
      </c>
      <c r="G158" s="209" t="s">
        <v>359</v>
      </c>
      <c r="H158" s="210">
        <v>1</v>
      </c>
      <c r="I158" s="211"/>
      <c r="J158" s="212">
        <f t="shared" si="10"/>
        <v>0</v>
      </c>
      <c r="K158" s="213"/>
      <c r="L158" s="36"/>
      <c r="M158" s="214" t="s">
        <v>1</v>
      </c>
      <c r="N158" s="215" t="s">
        <v>40</v>
      </c>
      <c r="O158" s="68"/>
      <c r="P158" s="216">
        <f t="shared" si="11"/>
        <v>0</v>
      </c>
      <c r="Q158" s="216">
        <v>5.0000000000000001E-4</v>
      </c>
      <c r="R158" s="216">
        <f t="shared" si="12"/>
        <v>5.0000000000000001E-4</v>
      </c>
      <c r="S158" s="216">
        <v>0</v>
      </c>
      <c r="T158" s="217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8" t="s">
        <v>259</v>
      </c>
      <c r="AT158" s="218" t="s">
        <v>199</v>
      </c>
      <c r="AU158" s="218" t="s">
        <v>84</v>
      </c>
      <c r="AY158" s="14" t="s">
        <v>197</v>
      </c>
      <c r="BE158" s="219">
        <f t="shared" si="14"/>
        <v>0</v>
      </c>
      <c r="BF158" s="219">
        <f t="shared" si="15"/>
        <v>0</v>
      </c>
      <c r="BG158" s="219">
        <f t="shared" si="16"/>
        <v>0</v>
      </c>
      <c r="BH158" s="219">
        <f t="shared" si="17"/>
        <v>0</v>
      </c>
      <c r="BI158" s="219">
        <f t="shared" si="18"/>
        <v>0</v>
      </c>
      <c r="BJ158" s="14" t="s">
        <v>82</v>
      </c>
      <c r="BK158" s="219">
        <f t="shared" si="19"/>
        <v>0</v>
      </c>
      <c r="BL158" s="14" t="s">
        <v>259</v>
      </c>
      <c r="BM158" s="218" t="s">
        <v>1049</v>
      </c>
    </row>
    <row r="159" spans="1:65" s="2" customFormat="1" ht="21.75" customHeight="1">
      <c r="A159" s="31"/>
      <c r="B159" s="32"/>
      <c r="C159" s="206" t="s">
        <v>296</v>
      </c>
      <c r="D159" s="206" t="s">
        <v>199</v>
      </c>
      <c r="E159" s="207" t="s">
        <v>1050</v>
      </c>
      <c r="F159" s="208" t="s">
        <v>1051</v>
      </c>
      <c r="G159" s="209" t="s">
        <v>340</v>
      </c>
      <c r="H159" s="210">
        <v>290.39999999999998</v>
      </c>
      <c r="I159" s="211"/>
      <c r="J159" s="212">
        <f t="shared" si="10"/>
        <v>0</v>
      </c>
      <c r="K159" s="213"/>
      <c r="L159" s="36"/>
      <c r="M159" s="214" t="s">
        <v>1</v>
      </c>
      <c r="N159" s="215" t="s">
        <v>40</v>
      </c>
      <c r="O159" s="68"/>
      <c r="P159" s="216">
        <f t="shared" si="11"/>
        <v>0</v>
      </c>
      <c r="Q159" s="216">
        <v>1.8000000000000001E-4</v>
      </c>
      <c r="R159" s="216">
        <f t="shared" si="12"/>
        <v>5.2271999999999999E-2</v>
      </c>
      <c r="S159" s="216">
        <v>0</v>
      </c>
      <c r="T159" s="217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8" t="s">
        <v>259</v>
      </c>
      <c r="AT159" s="218" t="s">
        <v>199</v>
      </c>
      <c r="AU159" s="218" t="s">
        <v>84</v>
      </c>
      <c r="AY159" s="14" t="s">
        <v>197</v>
      </c>
      <c r="BE159" s="219">
        <f t="shared" si="14"/>
        <v>0</v>
      </c>
      <c r="BF159" s="219">
        <f t="shared" si="15"/>
        <v>0</v>
      </c>
      <c r="BG159" s="219">
        <f t="shared" si="16"/>
        <v>0</v>
      </c>
      <c r="BH159" s="219">
        <f t="shared" si="17"/>
        <v>0</v>
      </c>
      <c r="BI159" s="219">
        <f t="shared" si="18"/>
        <v>0</v>
      </c>
      <c r="BJ159" s="14" t="s">
        <v>82</v>
      </c>
      <c r="BK159" s="219">
        <f t="shared" si="19"/>
        <v>0</v>
      </c>
      <c r="BL159" s="14" t="s">
        <v>259</v>
      </c>
      <c r="BM159" s="218" t="s">
        <v>1052</v>
      </c>
    </row>
    <row r="160" spans="1:65" s="2" customFormat="1" ht="16.5" customHeight="1">
      <c r="A160" s="31"/>
      <c r="B160" s="32"/>
      <c r="C160" s="206" t="s">
        <v>300</v>
      </c>
      <c r="D160" s="206" t="s">
        <v>199</v>
      </c>
      <c r="E160" s="207" t="s">
        <v>1053</v>
      </c>
      <c r="F160" s="208" t="s">
        <v>1054</v>
      </c>
      <c r="G160" s="209" t="s">
        <v>340</v>
      </c>
      <c r="H160" s="210">
        <v>290.39999999999998</v>
      </c>
      <c r="I160" s="211"/>
      <c r="J160" s="212">
        <f t="shared" si="10"/>
        <v>0</v>
      </c>
      <c r="K160" s="213"/>
      <c r="L160" s="36"/>
      <c r="M160" s="214" t="s">
        <v>1</v>
      </c>
      <c r="N160" s="215" t="s">
        <v>40</v>
      </c>
      <c r="O160" s="68"/>
      <c r="P160" s="216">
        <f t="shared" si="11"/>
        <v>0</v>
      </c>
      <c r="Q160" s="216">
        <v>1.0000000000000001E-5</v>
      </c>
      <c r="R160" s="216">
        <f t="shared" si="12"/>
        <v>2.9039999999999999E-3</v>
      </c>
      <c r="S160" s="216">
        <v>0</v>
      </c>
      <c r="T160" s="217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8" t="s">
        <v>259</v>
      </c>
      <c r="AT160" s="218" t="s">
        <v>199</v>
      </c>
      <c r="AU160" s="218" t="s">
        <v>84</v>
      </c>
      <c r="AY160" s="14" t="s">
        <v>197</v>
      </c>
      <c r="BE160" s="219">
        <f t="shared" si="14"/>
        <v>0</v>
      </c>
      <c r="BF160" s="219">
        <f t="shared" si="15"/>
        <v>0</v>
      </c>
      <c r="BG160" s="219">
        <f t="shared" si="16"/>
        <v>0</v>
      </c>
      <c r="BH160" s="219">
        <f t="shared" si="17"/>
        <v>0</v>
      </c>
      <c r="BI160" s="219">
        <f t="shared" si="18"/>
        <v>0</v>
      </c>
      <c r="BJ160" s="14" t="s">
        <v>82</v>
      </c>
      <c r="BK160" s="219">
        <f t="shared" si="19"/>
        <v>0</v>
      </c>
      <c r="BL160" s="14" t="s">
        <v>259</v>
      </c>
      <c r="BM160" s="218" t="s">
        <v>1055</v>
      </c>
    </row>
    <row r="161" spans="1:65" s="2" customFormat="1" ht="21.75" customHeight="1">
      <c r="A161" s="31"/>
      <c r="B161" s="32"/>
      <c r="C161" s="206" t="s">
        <v>304</v>
      </c>
      <c r="D161" s="206" t="s">
        <v>199</v>
      </c>
      <c r="E161" s="207" t="s">
        <v>1056</v>
      </c>
      <c r="F161" s="208" t="s">
        <v>1057</v>
      </c>
      <c r="G161" s="209" t="s">
        <v>266</v>
      </c>
      <c r="H161" s="210">
        <v>0.46</v>
      </c>
      <c r="I161" s="211"/>
      <c r="J161" s="212">
        <f t="shared" si="10"/>
        <v>0</v>
      </c>
      <c r="K161" s="213"/>
      <c r="L161" s="36"/>
      <c r="M161" s="231" t="s">
        <v>1</v>
      </c>
      <c r="N161" s="232" t="s">
        <v>40</v>
      </c>
      <c r="O161" s="233"/>
      <c r="P161" s="234">
        <f t="shared" si="11"/>
        <v>0</v>
      </c>
      <c r="Q161" s="234">
        <v>0</v>
      </c>
      <c r="R161" s="234">
        <f t="shared" si="12"/>
        <v>0</v>
      </c>
      <c r="S161" s="234">
        <v>0</v>
      </c>
      <c r="T161" s="235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8" t="s">
        <v>259</v>
      </c>
      <c r="AT161" s="218" t="s">
        <v>199</v>
      </c>
      <c r="AU161" s="218" t="s">
        <v>84</v>
      </c>
      <c r="AY161" s="14" t="s">
        <v>197</v>
      </c>
      <c r="BE161" s="219">
        <f t="shared" si="14"/>
        <v>0</v>
      </c>
      <c r="BF161" s="219">
        <f t="shared" si="15"/>
        <v>0</v>
      </c>
      <c r="BG161" s="219">
        <f t="shared" si="16"/>
        <v>0</v>
      </c>
      <c r="BH161" s="219">
        <f t="shared" si="17"/>
        <v>0</v>
      </c>
      <c r="BI161" s="219">
        <f t="shared" si="18"/>
        <v>0</v>
      </c>
      <c r="BJ161" s="14" t="s">
        <v>82</v>
      </c>
      <c r="BK161" s="219">
        <f t="shared" si="19"/>
        <v>0</v>
      </c>
      <c r="BL161" s="14" t="s">
        <v>259</v>
      </c>
      <c r="BM161" s="218" t="s">
        <v>1058</v>
      </c>
    </row>
    <row r="162" spans="1:65" s="2" customFormat="1" ht="6.95" customHeight="1">
      <c r="A162" s="31"/>
      <c r="B162" s="51"/>
      <c r="C162" s="52"/>
      <c r="D162" s="52"/>
      <c r="E162" s="52"/>
      <c r="F162" s="52"/>
      <c r="G162" s="52"/>
      <c r="H162" s="52"/>
      <c r="I162" s="155"/>
      <c r="J162" s="52"/>
      <c r="K162" s="52"/>
      <c r="L162" s="36"/>
      <c r="M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</row>
  </sheetData>
  <sheetProtection algorithmName="SHA-512" hashValue="StDKiuU+j4F+9jYlJ5AhKcT5nVMdd2aRbQ/mGu+JQLgbL+NP0FvKrI9aLwPBsCnx/WECj1gLqYK11nnCrquxFw==" saltValue="Go9vTKGI7IQHj4MlJowtL+sqgYigMYcrEVn6Q0bQxin1J45nCSCknffXpduZmHqcVEsq/Jofx0cW282vQb+RfQ==" spinCount="100000" sheet="1" objects="1" scenarios="1" formatColumns="0" formatRows="0" autoFilter="0"/>
  <autoFilter ref="C128:K161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120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1:46" s="1" customFormat="1" ht="24.95" customHeight="1">
      <c r="B4" s="17"/>
      <c r="D4" s="116" t="s">
        <v>156</v>
      </c>
      <c r="I4" s="112"/>
      <c r="L4" s="17"/>
      <c r="M4" s="117" t="s">
        <v>10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16</v>
      </c>
      <c r="I6" s="112"/>
      <c r="L6" s="17"/>
    </row>
    <row r="7" spans="1:46" s="1" customFormat="1" ht="16.5" customHeight="1">
      <c r="B7" s="17"/>
      <c r="E7" s="292" t="str">
        <f>'Rekapitulace stavby'!K6</f>
        <v>Novostavba produkční stáje s dojírnou - 1. etapa - stáj</v>
      </c>
      <c r="F7" s="293"/>
      <c r="G7" s="293"/>
      <c r="H7" s="293"/>
      <c r="I7" s="112"/>
      <c r="L7" s="17"/>
    </row>
    <row r="8" spans="1:46" ht="12.75">
      <c r="B8" s="17"/>
      <c r="D8" s="118" t="s">
        <v>157</v>
      </c>
      <c r="L8" s="17"/>
    </row>
    <row r="9" spans="1:46" s="1" customFormat="1" ht="16.5" customHeight="1">
      <c r="B9" s="17"/>
      <c r="E9" s="292" t="s">
        <v>158</v>
      </c>
      <c r="F9" s="253"/>
      <c r="G9" s="253"/>
      <c r="H9" s="253"/>
      <c r="I9" s="112"/>
      <c r="L9" s="17"/>
    </row>
    <row r="10" spans="1:46" s="1" customFormat="1" ht="12" customHeight="1">
      <c r="B10" s="17"/>
      <c r="D10" s="118" t="s">
        <v>159</v>
      </c>
      <c r="I10" s="112"/>
      <c r="L10" s="17"/>
    </row>
    <row r="11" spans="1:46" s="2" customFormat="1" ht="16.5" customHeight="1">
      <c r="A11" s="31"/>
      <c r="B11" s="36"/>
      <c r="C11" s="31"/>
      <c r="D11" s="31"/>
      <c r="E11" s="294" t="s">
        <v>160</v>
      </c>
      <c r="F11" s="295"/>
      <c r="G11" s="295"/>
      <c r="H11" s="295"/>
      <c r="I11" s="120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8" t="s">
        <v>547</v>
      </c>
      <c r="E12" s="31"/>
      <c r="F12" s="31"/>
      <c r="G12" s="31"/>
      <c r="H12" s="31"/>
      <c r="I12" s="120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6.5" customHeight="1">
      <c r="A13" s="31"/>
      <c r="B13" s="36"/>
      <c r="C13" s="31"/>
      <c r="D13" s="31"/>
      <c r="E13" s="296" t="s">
        <v>1059</v>
      </c>
      <c r="F13" s="295"/>
      <c r="G13" s="295"/>
      <c r="H13" s="295"/>
      <c r="I13" s="120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>
      <c r="A14" s="31"/>
      <c r="B14" s="36"/>
      <c r="C14" s="31"/>
      <c r="D14" s="31"/>
      <c r="E14" s="31"/>
      <c r="F14" s="31"/>
      <c r="G14" s="31"/>
      <c r="H14" s="31"/>
      <c r="I14" s="120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18" t="s">
        <v>18</v>
      </c>
      <c r="E15" s="31"/>
      <c r="F15" s="106" t="s">
        <v>1</v>
      </c>
      <c r="G15" s="31"/>
      <c r="H15" s="31"/>
      <c r="I15" s="121" t="s">
        <v>19</v>
      </c>
      <c r="J15" s="106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20</v>
      </c>
      <c r="E16" s="31"/>
      <c r="F16" s="106" t="s">
        <v>21</v>
      </c>
      <c r="G16" s="31"/>
      <c r="H16" s="31"/>
      <c r="I16" s="121" t="s">
        <v>22</v>
      </c>
      <c r="J16" s="122">
        <f>'Rekapitulace stavby'!AN8</f>
        <v>43949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0.9" customHeight="1">
      <c r="A17" s="31"/>
      <c r="B17" s="36"/>
      <c r="C17" s="31"/>
      <c r="D17" s="31"/>
      <c r="E17" s="31"/>
      <c r="F17" s="31"/>
      <c r="G17" s="31"/>
      <c r="H17" s="31"/>
      <c r="I17" s="120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18" t="s">
        <v>23</v>
      </c>
      <c r="E18" s="31"/>
      <c r="F18" s="31"/>
      <c r="G18" s="31"/>
      <c r="H18" s="31"/>
      <c r="I18" s="121" t="s">
        <v>24</v>
      </c>
      <c r="J18" s="106" t="s">
        <v>25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6" t="s">
        <v>26</v>
      </c>
      <c r="F19" s="31"/>
      <c r="G19" s="31"/>
      <c r="H19" s="31"/>
      <c r="I19" s="121" t="s">
        <v>27</v>
      </c>
      <c r="J19" s="106" t="s">
        <v>28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20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18" t="s">
        <v>29</v>
      </c>
      <c r="E21" s="31"/>
      <c r="F21" s="31"/>
      <c r="G21" s="31"/>
      <c r="H21" s="31"/>
      <c r="I21" s="121" t="s">
        <v>24</v>
      </c>
      <c r="J21" s="27" t="str">
        <f>'Rekapitulace stavby'!AN13</f>
        <v>Vyplň údaj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297" t="str">
        <f>'Rekapitulace stavby'!E14</f>
        <v>Vyplň údaj</v>
      </c>
      <c r="F22" s="298"/>
      <c r="G22" s="298"/>
      <c r="H22" s="298"/>
      <c r="I22" s="121" t="s">
        <v>27</v>
      </c>
      <c r="J22" s="27" t="str">
        <f>'Rekapitulace stavby'!AN14</f>
        <v>Vyplň údaj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20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18" t="s">
        <v>31</v>
      </c>
      <c r="E24" s="31"/>
      <c r="F24" s="31"/>
      <c r="G24" s="31"/>
      <c r="H24" s="31"/>
      <c r="I24" s="121" t="s">
        <v>24</v>
      </c>
      <c r="J24" s="106" t="str">
        <f>IF('Rekapitulace stavby'!AN16="","",'Rekapitulace stavby'!AN16)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8" customHeight="1">
      <c r="A25" s="31"/>
      <c r="B25" s="36"/>
      <c r="C25" s="31"/>
      <c r="D25" s="31"/>
      <c r="E25" s="106" t="str">
        <f>IF('Rekapitulace stavby'!E17="","",'Rekapitulace stavby'!E17)</f>
        <v xml:space="preserve"> </v>
      </c>
      <c r="F25" s="31"/>
      <c r="G25" s="31"/>
      <c r="H25" s="31"/>
      <c r="I25" s="121" t="s">
        <v>27</v>
      </c>
      <c r="J25" s="106" t="str">
        <f>IF('Rekapitulace stavby'!AN17="","",'Rekapitulace stavby'!AN17)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20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12" customHeight="1">
      <c r="A27" s="31"/>
      <c r="B27" s="36"/>
      <c r="C27" s="31"/>
      <c r="D27" s="118" t="s">
        <v>32</v>
      </c>
      <c r="E27" s="31"/>
      <c r="F27" s="31"/>
      <c r="G27" s="31"/>
      <c r="H27" s="31"/>
      <c r="I27" s="121" t="s">
        <v>24</v>
      </c>
      <c r="J27" s="106" t="str">
        <f>IF('Rekapitulace stavby'!AN19="","",'Rekapitulace stavby'!AN19)</f>
        <v/>
      </c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8" customHeight="1">
      <c r="A28" s="31"/>
      <c r="B28" s="36"/>
      <c r="C28" s="31"/>
      <c r="D28" s="31"/>
      <c r="E28" s="106" t="str">
        <f>IF('Rekapitulace stavby'!E20="","",'Rekapitulace stavby'!E20)</f>
        <v xml:space="preserve"> </v>
      </c>
      <c r="F28" s="31"/>
      <c r="G28" s="31"/>
      <c r="H28" s="31"/>
      <c r="I28" s="121" t="s">
        <v>27</v>
      </c>
      <c r="J28" s="106" t="str">
        <f>IF('Rekapitulace stavby'!AN20="","",'Rekapitulace stavby'!AN20)</f>
        <v/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31"/>
      <c r="E29" s="31"/>
      <c r="F29" s="31"/>
      <c r="G29" s="31"/>
      <c r="H29" s="31"/>
      <c r="I29" s="120"/>
      <c r="J29" s="31"/>
      <c r="K29" s="3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" customHeight="1">
      <c r="A30" s="31"/>
      <c r="B30" s="36"/>
      <c r="C30" s="31"/>
      <c r="D30" s="118" t="s">
        <v>34</v>
      </c>
      <c r="E30" s="31"/>
      <c r="F30" s="31"/>
      <c r="G30" s="31"/>
      <c r="H30" s="31"/>
      <c r="I30" s="120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8" customFormat="1" ht="16.5" customHeight="1">
      <c r="A31" s="123"/>
      <c r="B31" s="124"/>
      <c r="C31" s="123"/>
      <c r="D31" s="123"/>
      <c r="E31" s="291" t="s">
        <v>1</v>
      </c>
      <c r="F31" s="291"/>
      <c r="G31" s="291"/>
      <c r="H31" s="291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1"/>
      <c r="B32" s="36"/>
      <c r="C32" s="31"/>
      <c r="D32" s="31"/>
      <c r="E32" s="31"/>
      <c r="F32" s="31"/>
      <c r="G32" s="31"/>
      <c r="H32" s="31"/>
      <c r="I32" s="120"/>
      <c r="J32" s="31"/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7"/>
      <c r="E33" s="127"/>
      <c r="F33" s="127"/>
      <c r="G33" s="127"/>
      <c r="H33" s="127"/>
      <c r="I33" s="128"/>
      <c r="J33" s="127"/>
      <c r="K33" s="127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9" t="s">
        <v>35</v>
      </c>
      <c r="E34" s="31"/>
      <c r="F34" s="31"/>
      <c r="G34" s="31"/>
      <c r="H34" s="31"/>
      <c r="I34" s="120"/>
      <c r="J34" s="130">
        <f>ROUND(J131, 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7"/>
      <c r="E35" s="127"/>
      <c r="F35" s="127"/>
      <c r="G35" s="127"/>
      <c r="H35" s="127"/>
      <c r="I35" s="128"/>
      <c r="J35" s="127"/>
      <c r="K35" s="127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31" t="s">
        <v>37</v>
      </c>
      <c r="G36" s="31"/>
      <c r="H36" s="31"/>
      <c r="I36" s="132" t="s">
        <v>36</v>
      </c>
      <c r="J36" s="131" t="s">
        <v>38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19" t="s">
        <v>39</v>
      </c>
      <c r="E37" s="118" t="s">
        <v>40</v>
      </c>
      <c r="F37" s="133">
        <f>ROUND((SUM(BE131:BE160)),  1)</f>
        <v>0</v>
      </c>
      <c r="G37" s="31"/>
      <c r="H37" s="31"/>
      <c r="I37" s="134">
        <v>0.21</v>
      </c>
      <c r="J37" s="133">
        <f>ROUND(((SUM(BE131:BE160))*I37),  1)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8" t="s">
        <v>41</v>
      </c>
      <c r="F38" s="133">
        <f>ROUND((SUM(BF131:BF160)),  1)</f>
        <v>0</v>
      </c>
      <c r="G38" s="31"/>
      <c r="H38" s="31"/>
      <c r="I38" s="134">
        <v>0.15</v>
      </c>
      <c r="J38" s="133">
        <f>ROUND(((SUM(BF131:BF160))*I38),  1)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ROUND((SUM(BG131:BG160)),  1)</f>
        <v>0</v>
      </c>
      <c r="G39" s="31"/>
      <c r="H39" s="31"/>
      <c r="I39" s="134">
        <v>0.21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6"/>
      <c r="C40" s="31"/>
      <c r="D40" s="31"/>
      <c r="E40" s="118" t="s">
        <v>43</v>
      </c>
      <c r="F40" s="133">
        <f>ROUND((SUM(BH131:BH160)),  1)</f>
        <v>0</v>
      </c>
      <c r="G40" s="31"/>
      <c r="H40" s="31"/>
      <c r="I40" s="134">
        <v>0.15</v>
      </c>
      <c r="J40" s="133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hidden="1" customHeight="1">
      <c r="A41" s="31"/>
      <c r="B41" s="36"/>
      <c r="C41" s="31"/>
      <c r="D41" s="31"/>
      <c r="E41" s="118" t="s">
        <v>44</v>
      </c>
      <c r="F41" s="133">
        <f>ROUND((SUM(BI131:BI160)),  1)</f>
        <v>0</v>
      </c>
      <c r="G41" s="31"/>
      <c r="H41" s="31"/>
      <c r="I41" s="134">
        <v>0</v>
      </c>
      <c r="J41" s="133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120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5"/>
      <c r="D43" s="136" t="s">
        <v>45</v>
      </c>
      <c r="E43" s="137"/>
      <c r="F43" s="137"/>
      <c r="G43" s="138" t="s">
        <v>46</v>
      </c>
      <c r="H43" s="139" t="s">
        <v>47</v>
      </c>
      <c r="I43" s="140"/>
      <c r="J43" s="141">
        <f>SUM(J34:J41)</f>
        <v>0</v>
      </c>
      <c r="K43" s="142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120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hidden="1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hidden="1" customHeight="1">
      <c r="A82" s="31"/>
      <c r="B82" s="32"/>
      <c r="C82" s="20" t="s">
        <v>163</v>
      </c>
      <c r="D82" s="33"/>
      <c r="E82" s="33"/>
      <c r="F82" s="33"/>
      <c r="G82" s="33"/>
      <c r="H82" s="33"/>
      <c r="I82" s="120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120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20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hidden="1" customHeight="1">
      <c r="A85" s="31"/>
      <c r="B85" s="32"/>
      <c r="C85" s="33"/>
      <c r="D85" s="33"/>
      <c r="E85" s="287" t="str">
        <f>E7</f>
        <v>Novostavba produkční stáje s dojírnou - 1. etapa - stáj</v>
      </c>
      <c r="F85" s="288"/>
      <c r="G85" s="288"/>
      <c r="H85" s="288"/>
      <c r="I85" s="120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hidden="1" customHeight="1">
      <c r="B86" s="18"/>
      <c r="C86" s="26" t="s">
        <v>157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1" customFormat="1" ht="16.5" hidden="1" customHeight="1">
      <c r="B87" s="18"/>
      <c r="C87" s="19"/>
      <c r="D87" s="19"/>
      <c r="E87" s="287" t="s">
        <v>158</v>
      </c>
      <c r="F87" s="258"/>
      <c r="G87" s="258"/>
      <c r="H87" s="258"/>
      <c r="I87" s="112"/>
      <c r="J87" s="19"/>
      <c r="K87" s="19"/>
      <c r="L87" s="17"/>
    </row>
    <row r="88" spans="1:31" s="1" customFormat="1" ht="12" hidden="1" customHeight="1">
      <c r="B88" s="18"/>
      <c r="C88" s="26" t="s">
        <v>159</v>
      </c>
      <c r="D88" s="19"/>
      <c r="E88" s="19"/>
      <c r="F88" s="19"/>
      <c r="G88" s="19"/>
      <c r="H88" s="19"/>
      <c r="I88" s="112"/>
      <c r="J88" s="19"/>
      <c r="K88" s="19"/>
      <c r="L88" s="17"/>
    </row>
    <row r="89" spans="1:31" s="2" customFormat="1" ht="16.5" hidden="1" customHeight="1">
      <c r="A89" s="31"/>
      <c r="B89" s="32"/>
      <c r="C89" s="33"/>
      <c r="D89" s="33"/>
      <c r="E89" s="289" t="s">
        <v>160</v>
      </c>
      <c r="F89" s="290"/>
      <c r="G89" s="290"/>
      <c r="H89" s="290"/>
      <c r="I89" s="120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hidden="1" customHeight="1">
      <c r="A90" s="31"/>
      <c r="B90" s="32"/>
      <c r="C90" s="26" t="s">
        <v>547</v>
      </c>
      <c r="D90" s="33"/>
      <c r="E90" s="33"/>
      <c r="F90" s="33"/>
      <c r="G90" s="33"/>
      <c r="H90" s="33"/>
      <c r="I90" s="120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6.5" hidden="1" customHeight="1">
      <c r="A91" s="31"/>
      <c r="B91" s="32"/>
      <c r="C91" s="33"/>
      <c r="D91" s="33"/>
      <c r="E91" s="284" t="str">
        <f>E13</f>
        <v>SO 01 d - C2 - ZTI - Splašková kanalizace</v>
      </c>
      <c r="F91" s="290"/>
      <c r="G91" s="290"/>
      <c r="H91" s="290"/>
      <c r="I91" s="120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hidden="1" customHeight="1">
      <c r="A92" s="31"/>
      <c r="B92" s="32"/>
      <c r="C92" s="33"/>
      <c r="D92" s="33"/>
      <c r="E92" s="33"/>
      <c r="F92" s="33"/>
      <c r="G92" s="33"/>
      <c r="H92" s="33"/>
      <c r="I92" s="120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2" hidden="1" customHeight="1">
      <c r="A93" s="31"/>
      <c r="B93" s="32"/>
      <c r="C93" s="26" t="s">
        <v>20</v>
      </c>
      <c r="D93" s="33"/>
      <c r="E93" s="33"/>
      <c r="F93" s="24" t="str">
        <f>F16</f>
        <v xml:space="preserve"> </v>
      </c>
      <c r="G93" s="33"/>
      <c r="H93" s="33"/>
      <c r="I93" s="121" t="s">
        <v>22</v>
      </c>
      <c r="J93" s="63">
        <f>IF(J16="","",J16)</f>
        <v>43949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6.95" hidden="1" customHeight="1">
      <c r="A94" s="31"/>
      <c r="B94" s="32"/>
      <c r="C94" s="33"/>
      <c r="D94" s="33"/>
      <c r="E94" s="33"/>
      <c r="F94" s="33"/>
      <c r="G94" s="33"/>
      <c r="H94" s="33"/>
      <c r="I94" s="120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5.2" hidden="1" customHeight="1">
      <c r="A95" s="31"/>
      <c r="B95" s="32"/>
      <c r="C95" s="26" t="s">
        <v>23</v>
      </c>
      <c r="D95" s="33"/>
      <c r="E95" s="33"/>
      <c r="F95" s="24" t="str">
        <f>E19</f>
        <v>ZOD Starosedlský Hrádek</v>
      </c>
      <c r="G95" s="33"/>
      <c r="H95" s="33"/>
      <c r="I95" s="121" t="s">
        <v>31</v>
      </c>
      <c r="J95" s="29" t="str">
        <f>E25</f>
        <v xml:space="preserve"> </v>
      </c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5.2" hidden="1" customHeight="1">
      <c r="A96" s="31"/>
      <c r="B96" s="32"/>
      <c r="C96" s="26" t="s">
        <v>29</v>
      </c>
      <c r="D96" s="33"/>
      <c r="E96" s="33"/>
      <c r="F96" s="24" t="str">
        <f>IF(E22="","",E22)</f>
        <v>Vyplň údaj</v>
      </c>
      <c r="G96" s="33"/>
      <c r="H96" s="33"/>
      <c r="I96" s="121" t="s">
        <v>32</v>
      </c>
      <c r="J96" s="29" t="str">
        <f>E28</f>
        <v xml:space="preserve"> 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hidden="1" customHeight="1">
      <c r="A97" s="31"/>
      <c r="B97" s="32"/>
      <c r="C97" s="33"/>
      <c r="D97" s="33"/>
      <c r="E97" s="33"/>
      <c r="F97" s="33"/>
      <c r="G97" s="33"/>
      <c r="H97" s="33"/>
      <c r="I97" s="120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9.25" hidden="1" customHeight="1">
      <c r="A98" s="31"/>
      <c r="B98" s="32"/>
      <c r="C98" s="159" t="s">
        <v>164</v>
      </c>
      <c r="D98" s="160"/>
      <c r="E98" s="160"/>
      <c r="F98" s="160"/>
      <c r="G98" s="160"/>
      <c r="H98" s="160"/>
      <c r="I98" s="161"/>
      <c r="J98" s="162" t="s">
        <v>165</v>
      </c>
      <c r="K98" s="160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47" s="2" customFormat="1" ht="10.35" hidden="1" customHeight="1">
      <c r="A99" s="31"/>
      <c r="B99" s="32"/>
      <c r="C99" s="33"/>
      <c r="D99" s="33"/>
      <c r="E99" s="33"/>
      <c r="F99" s="33"/>
      <c r="G99" s="33"/>
      <c r="H99" s="33"/>
      <c r="I99" s="120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47" s="2" customFormat="1" ht="22.9" hidden="1" customHeight="1">
      <c r="A100" s="31"/>
      <c r="B100" s="32"/>
      <c r="C100" s="163" t="s">
        <v>166</v>
      </c>
      <c r="D100" s="33"/>
      <c r="E100" s="33"/>
      <c r="F100" s="33"/>
      <c r="G100" s="33"/>
      <c r="H100" s="33"/>
      <c r="I100" s="120"/>
      <c r="J100" s="81">
        <f>J131</f>
        <v>0</v>
      </c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U100" s="14" t="s">
        <v>167</v>
      </c>
    </row>
    <row r="101" spans="1:47" s="9" customFormat="1" ht="24.95" hidden="1" customHeight="1">
      <c r="B101" s="164"/>
      <c r="C101" s="165"/>
      <c r="D101" s="166" t="s">
        <v>977</v>
      </c>
      <c r="E101" s="167"/>
      <c r="F101" s="167"/>
      <c r="G101" s="167"/>
      <c r="H101" s="167"/>
      <c r="I101" s="168"/>
      <c r="J101" s="169">
        <f>J132</f>
        <v>0</v>
      </c>
      <c r="K101" s="165"/>
      <c r="L101" s="170"/>
    </row>
    <row r="102" spans="1:47" s="10" customFormat="1" ht="19.899999999999999" hidden="1" customHeight="1">
      <c r="B102" s="171"/>
      <c r="C102" s="100"/>
      <c r="D102" s="172" t="s">
        <v>169</v>
      </c>
      <c r="E102" s="173"/>
      <c r="F102" s="173"/>
      <c r="G102" s="173"/>
      <c r="H102" s="173"/>
      <c r="I102" s="174"/>
      <c r="J102" s="175">
        <f>J133</f>
        <v>0</v>
      </c>
      <c r="K102" s="100"/>
      <c r="L102" s="176"/>
    </row>
    <row r="103" spans="1:47" s="10" customFormat="1" ht="19.899999999999999" hidden="1" customHeight="1">
      <c r="B103" s="171"/>
      <c r="C103" s="100"/>
      <c r="D103" s="172" t="s">
        <v>978</v>
      </c>
      <c r="E103" s="173"/>
      <c r="F103" s="173"/>
      <c r="G103" s="173"/>
      <c r="H103" s="173"/>
      <c r="I103" s="174"/>
      <c r="J103" s="175">
        <f>J141</f>
        <v>0</v>
      </c>
      <c r="K103" s="100"/>
      <c r="L103" s="176"/>
    </row>
    <row r="104" spans="1:47" s="10" customFormat="1" ht="19.899999999999999" hidden="1" customHeight="1">
      <c r="B104" s="171"/>
      <c r="C104" s="100"/>
      <c r="D104" s="172" t="s">
        <v>1060</v>
      </c>
      <c r="E104" s="173"/>
      <c r="F104" s="173"/>
      <c r="G104" s="173"/>
      <c r="H104" s="173"/>
      <c r="I104" s="174"/>
      <c r="J104" s="175">
        <f>J143</f>
        <v>0</v>
      </c>
      <c r="K104" s="100"/>
      <c r="L104" s="176"/>
    </row>
    <row r="105" spans="1:47" s="10" customFormat="1" ht="19.899999999999999" hidden="1" customHeight="1">
      <c r="B105" s="171"/>
      <c r="C105" s="100"/>
      <c r="D105" s="172" t="s">
        <v>1061</v>
      </c>
      <c r="E105" s="173"/>
      <c r="F105" s="173"/>
      <c r="G105" s="173"/>
      <c r="H105" s="173"/>
      <c r="I105" s="174"/>
      <c r="J105" s="175">
        <f>J154</f>
        <v>0</v>
      </c>
      <c r="K105" s="100"/>
      <c r="L105" s="176"/>
    </row>
    <row r="106" spans="1:47" s="9" customFormat="1" ht="24.95" hidden="1" customHeight="1">
      <c r="B106" s="164"/>
      <c r="C106" s="165"/>
      <c r="D106" s="166" t="s">
        <v>549</v>
      </c>
      <c r="E106" s="167"/>
      <c r="F106" s="167"/>
      <c r="G106" s="167"/>
      <c r="H106" s="167"/>
      <c r="I106" s="168"/>
      <c r="J106" s="169">
        <f>J156</f>
        <v>0</v>
      </c>
      <c r="K106" s="165"/>
      <c r="L106" s="170"/>
    </row>
    <row r="107" spans="1:47" s="10" customFormat="1" ht="19.899999999999999" hidden="1" customHeight="1">
      <c r="B107" s="171"/>
      <c r="C107" s="100"/>
      <c r="D107" s="172" t="s">
        <v>1062</v>
      </c>
      <c r="E107" s="173"/>
      <c r="F107" s="173"/>
      <c r="G107" s="173"/>
      <c r="H107" s="173"/>
      <c r="I107" s="174"/>
      <c r="J107" s="175">
        <f>J157</f>
        <v>0</v>
      </c>
      <c r="K107" s="100"/>
      <c r="L107" s="176"/>
    </row>
    <row r="108" spans="1:47" s="2" customFormat="1" ht="21.75" hidden="1" customHeight="1">
      <c r="A108" s="31"/>
      <c r="B108" s="32"/>
      <c r="C108" s="33"/>
      <c r="D108" s="33"/>
      <c r="E108" s="33"/>
      <c r="F108" s="33"/>
      <c r="G108" s="33"/>
      <c r="H108" s="33"/>
      <c r="I108" s="120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6.95" hidden="1" customHeight="1">
      <c r="A109" s="31"/>
      <c r="B109" s="51"/>
      <c r="C109" s="52"/>
      <c r="D109" s="52"/>
      <c r="E109" s="52"/>
      <c r="F109" s="52"/>
      <c r="G109" s="52"/>
      <c r="H109" s="52"/>
      <c r="I109" s="155"/>
      <c r="J109" s="52"/>
      <c r="K109" s="52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hidden="1"/>
    <row r="111" spans="1:47" hidden="1"/>
    <row r="112" spans="1:47" hidden="1"/>
    <row r="113" spans="1:31" s="2" customFormat="1" ht="6.95" customHeight="1">
      <c r="A113" s="31"/>
      <c r="B113" s="53"/>
      <c r="C113" s="54"/>
      <c r="D113" s="54"/>
      <c r="E113" s="54"/>
      <c r="F113" s="54"/>
      <c r="G113" s="54"/>
      <c r="H113" s="54"/>
      <c r="I113" s="158"/>
      <c r="J113" s="54"/>
      <c r="K113" s="54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24.95" customHeight="1">
      <c r="A114" s="31"/>
      <c r="B114" s="32"/>
      <c r="C114" s="20" t="s">
        <v>182</v>
      </c>
      <c r="D114" s="33"/>
      <c r="E114" s="33"/>
      <c r="F114" s="33"/>
      <c r="G114" s="33"/>
      <c r="H114" s="33"/>
      <c r="I114" s="120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120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16</v>
      </c>
      <c r="D116" s="33"/>
      <c r="E116" s="33"/>
      <c r="F116" s="33"/>
      <c r="G116" s="33"/>
      <c r="H116" s="33"/>
      <c r="I116" s="120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3"/>
      <c r="D117" s="33"/>
      <c r="E117" s="287" t="str">
        <f>E7</f>
        <v>Novostavba produkční stáje s dojírnou - 1. etapa - stáj</v>
      </c>
      <c r="F117" s="288"/>
      <c r="G117" s="288"/>
      <c r="H117" s="288"/>
      <c r="I117" s="120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12" customHeight="1">
      <c r="B118" s="18"/>
      <c r="C118" s="26" t="s">
        <v>157</v>
      </c>
      <c r="D118" s="19"/>
      <c r="E118" s="19"/>
      <c r="F118" s="19"/>
      <c r="G118" s="19"/>
      <c r="H118" s="19"/>
      <c r="I118" s="112"/>
      <c r="J118" s="19"/>
      <c r="K118" s="19"/>
      <c r="L118" s="17"/>
    </row>
    <row r="119" spans="1:31" s="1" customFormat="1" ht="16.5" customHeight="1">
      <c r="B119" s="18"/>
      <c r="C119" s="19"/>
      <c r="D119" s="19"/>
      <c r="E119" s="287" t="s">
        <v>158</v>
      </c>
      <c r="F119" s="258"/>
      <c r="G119" s="258"/>
      <c r="H119" s="258"/>
      <c r="I119" s="112"/>
      <c r="J119" s="19"/>
      <c r="K119" s="19"/>
      <c r="L119" s="17"/>
    </row>
    <row r="120" spans="1:31" s="1" customFormat="1" ht="12" customHeight="1">
      <c r="B120" s="18"/>
      <c r="C120" s="26" t="s">
        <v>159</v>
      </c>
      <c r="D120" s="19"/>
      <c r="E120" s="19"/>
      <c r="F120" s="19"/>
      <c r="G120" s="19"/>
      <c r="H120" s="19"/>
      <c r="I120" s="112"/>
      <c r="J120" s="19"/>
      <c r="K120" s="19"/>
      <c r="L120" s="17"/>
    </row>
    <row r="121" spans="1:31" s="2" customFormat="1" ht="16.5" customHeight="1">
      <c r="A121" s="31"/>
      <c r="B121" s="32"/>
      <c r="C121" s="33"/>
      <c r="D121" s="33"/>
      <c r="E121" s="289" t="s">
        <v>160</v>
      </c>
      <c r="F121" s="290"/>
      <c r="G121" s="290"/>
      <c r="H121" s="290"/>
      <c r="I121" s="120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547</v>
      </c>
      <c r="D122" s="33"/>
      <c r="E122" s="33"/>
      <c r="F122" s="33"/>
      <c r="G122" s="33"/>
      <c r="H122" s="33"/>
      <c r="I122" s="120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6.5" customHeight="1">
      <c r="A123" s="31"/>
      <c r="B123" s="32"/>
      <c r="C123" s="33"/>
      <c r="D123" s="33"/>
      <c r="E123" s="284" t="str">
        <f>E13</f>
        <v>SO 01 d - C2 - ZTI - Splašková kanalizace</v>
      </c>
      <c r="F123" s="290"/>
      <c r="G123" s="290"/>
      <c r="H123" s="290"/>
      <c r="I123" s="120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3"/>
      <c r="D124" s="33"/>
      <c r="E124" s="33"/>
      <c r="F124" s="33"/>
      <c r="G124" s="33"/>
      <c r="H124" s="33"/>
      <c r="I124" s="120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20</v>
      </c>
      <c r="D125" s="33"/>
      <c r="E125" s="33"/>
      <c r="F125" s="24" t="str">
        <f>F16</f>
        <v xml:space="preserve"> </v>
      </c>
      <c r="G125" s="33"/>
      <c r="H125" s="33"/>
      <c r="I125" s="121" t="s">
        <v>22</v>
      </c>
      <c r="J125" s="63">
        <f>IF(J16="","",J16)</f>
        <v>43949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3"/>
      <c r="D126" s="33"/>
      <c r="E126" s="33"/>
      <c r="F126" s="33"/>
      <c r="G126" s="33"/>
      <c r="H126" s="33"/>
      <c r="I126" s="120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2" customHeight="1">
      <c r="A127" s="31"/>
      <c r="B127" s="32"/>
      <c r="C127" s="26" t="s">
        <v>23</v>
      </c>
      <c r="D127" s="33"/>
      <c r="E127" s="33"/>
      <c r="F127" s="24" t="str">
        <f>E19</f>
        <v>ZOD Starosedlský Hrádek</v>
      </c>
      <c r="G127" s="33"/>
      <c r="H127" s="33"/>
      <c r="I127" s="121" t="s">
        <v>31</v>
      </c>
      <c r="J127" s="29" t="str">
        <f>E25</f>
        <v xml:space="preserve"> </v>
      </c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2" customHeight="1">
      <c r="A128" s="31"/>
      <c r="B128" s="32"/>
      <c r="C128" s="26" t="s">
        <v>29</v>
      </c>
      <c r="D128" s="33"/>
      <c r="E128" s="33"/>
      <c r="F128" s="24" t="str">
        <f>IF(E22="","",E22)</f>
        <v>Vyplň údaj</v>
      </c>
      <c r="G128" s="33"/>
      <c r="H128" s="33"/>
      <c r="I128" s="121" t="s">
        <v>32</v>
      </c>
      <c r="J128" s="29" t="str">
        <f>E28</f>
        <v xml:space="preserve"> </v>
      </c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0.35" customHeight="1">
      <c r="A129" s="31"/>
      <c r="B129" s="32"/>
      <c r="C129" s="33"/>
      <c r="D129" s="33"/>
      <c r="E129" s="33"/>
      <c r="F129" s="33"/>
      <c r="G129" s="33"/>
      <c r="H129" s="33"/>
      <c r="I129" s="120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11" customFormat="1" ht="29.25" customHeight="1">
      <c r="A130" s="177"/>
      <c r="B130" s="178"/>
      <c r="C130" s="179" t="s">
        <v>183</v>
      </c>
      <c r="D130" s="180" t="s">
        <v>60</v>
      </c>
      <c r="E130" s="180" t="s">
        <v>56</v>
      </c>
      <c r="F130" s="180" t="s">
        <v>57</v>
      </c>
      <c r="G130" s="180" t="s">
        <v>184</v>
      </c>
      <c r="H130" s="180" t="s">
        <v>185</v>
      </c>
      <c r="I130" s="181" t="s">
        <v>186</v>
      </c>
      <c r="J130" s="182" t="s">
        <v>165</v>
      </c>
      <c r="K130" s="183" t="s">
        <v>187</v>
      </c>
      <c r="L130" s="184"/>
      <c r="M130" s="72" t="s">
        <v>1</v>
      </c>
      <c r="N130" s="73" t="s">
        <v>39</v>
      </c>
      <c r="O130" s="73" t="s">
        <v>188</v>
      </c>
      <c r="P130" s="73" t="s">
        <v>189</v>
      </c>
      <c r="Q130" s="73" t="s">
        <v>190</v>
      </c>
      <c r="R130" s="73" t="s">
        <v>191</v>
      </c>
      <c r="S130" s="73" t="s">
        <v>192</v>
      </c>
      <c r="T130" s="74" t="s">
        <v>193</v>
      </c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</row>
    <row r="131" spans="1:65" s="2" customFormat="1" ht="22.9" customHeight="1">
      <c r="A131" s="31"/>
      <c r="B131" s="32"/>
      <c r="C131" s="79" t="s">
        <v>194</v>
      </c>
      <c r="D131" s="33"/>
      <c r="E131" s="33"/>
      <c r="F131" s="33"/>
      <c r="G131" s="33"/>
      <c r="H131" s="33"/>
      <c r="I131" s="120"/>
      <c r="J131" s="185">
        <f>BK131</f>
        <v>0</v>
      </c>
      <c r="K131" s="33"/>
      <c r="L131" s="36"/>
      <c r="M131" s="75"/>
      <c r="N131" s="186"/>
      <c r="O131" s="76"/>
      <c r="P131" s="187">
        <f>P132+P156</f>
        <v>0</v>
      </c>
      <c r="Q131" s="76"/>
      <c r="R131" s="187">
        <f>R132+R156</f>
        <v>3.5585146000000001</v>
      </c>
      <c r="S131" s="76"/>
      <c r="T131" s="188">
        <f>T132+T156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4" t="s">
        <v>74</v>
      </c>
      <c r="AU131" s="14" t="s">
        <v>167</v>
      </c>
      <c r="BK131" s="189">
        <f>BK132+BK156</f>
        <v>0</v>
      </c>
    </row>
    <row r="132" spans="1:65" s="12" customFormat="1" ht="25.9" customHeight="1">
      <c r="B132" s="190"/>
      <c r="C132" s="191"/>
      <c r="D132" s="192" t="s">
        <v>74</v>
      </c>
      <c r="E132" s="193" t="s">
        <v>195</v>
      </c>
      <c r="F132" s="193" t="s">
        <v>980</v>
      </c>
      <c r="G132" s="191"/>
      <c r="H132" s="191"/>
      <c r="I132" s="194"/>
      <c r="J132" s="195">
        <f>BK132</f>
        <v>0</v>
      </c>
      <c r="K132" s="191"/>
      <c r="L132" s="196"/>
      <c r="M132" s="197"/>
      <c r="N132" s="198"/>
      <c r="O132" s="198"/>
      <c r="P132" s="199">
        <f>P133+P141+P143+P154</f>
        <v>0</v>
      </c>
      <c r="Q132" s="198"/>
      <c r="R132" s="199">
        <f>R133+R141+R143+R154</f>
        <v>2.4866746000000002</v>
      </c>
      <c r="S132" s="198"/>
      <c r="T132" s="200">
        <f>T133+T141+T143+T154</f>
        <v>0</v>
      </c>
      <c r="AR132" s="201" t="s">
        <v>82</v>
      </c>
      <c r="AT132" s="202" t="s">
        <v>74</v>
      </c>
      <c r="AU132" s="202" t="s">
        <v>75</v>
      </c>
      <c r="AY132" s="201" t="s">
        <v>197</v>
      </c>
      <c r="BK132" s="203">
        <f>BK133+BK141+BK143+BK154</f>
        <v>0</v>
      </c>
    </row>
    <row r="133" spans="1:65" s="12" customFormat="1" ht="22.9" customHeight="1">
      <c r="B133" s="190"/>
      <c r="C133" s="191"/>
      <c r="D133" s="192" t="s">
        <v>74</v>
      </c>
      <c r="E133" s="204" t="s">
        <v>82</v>
      </c>
      <c r="F133" s="204" t="s">
        <v>198</v>
      </c>
      <c r="G133" s="191"/>
      <c r="H133" s="191"/>
      <c r="I133" s="194"/>
      <c r="J133" s="205">
        <f>BK133</f>
        <v>0</v>
      </c>
      <c r="K133" s="191"/>
      <c r="L133" s="196"/>
      <c r="M133" s="197"/>
      <c r="N133" s="198"/>
      <c r="O133" s="198"/>
      <c r="P133" s="199">
        <f>SUM(P134:P140)</f>
        <v>0</v>
      </c>
      <c r="Q133" s="198"/>
      <c r="R133" s="199">
        <f>SUM(R134:R140)</f>
        <v>0</v>
      </c>
      <c r="S133" s="198"/>
      <c r="T133" s="200">
        <f>SUM(T134:T140)</f>
        <v>0</v>
      </c>
      <c r="AR133" s="201" t="s">
        <v>82</v>
      </c>
      <c r="AT133" s="202" t="s">
        <v>74</v>
      </c>
      <c r="AU133" s="202" t="s">
        <v>82</v>
      </c>
      <c r="AY133" s="201" t="s">
        <v>197</v>
      </c>
      <c r="BK133" s="203">
        <f>SUM(BK134:BK140)</f>
        <v>0</v>
      </c>
    </row>
    <row r="134" spans="1:65" s="2" customFormat="1" ht="21.75" customHeight="1">
      <c r="A134" s="31"/>
      <c r="B134" s="32"/>
      <c r="C134" s="206" t="s">
        <v>82</v>
      </c>
      <c r="D134" s="206" t="s">
        <v>199</v>
      </c>
      <c r="E134" s="207" t="s">
        <v>981</v>
      </c>
      <c r="F134" s="208" t="s">
        <v>982</v>
      </c>
      <c r="G134" s="209" t="s">
        <v>206</v>
      </c>
      <c r="H134" s="210">
        <v>103.8</v>
      </c>
      <c r="I134" s="211"/>
      <c r="J134" s="212">
        <f t="shared" ref="J134:J140" si="0">ROUND(I134*H134,1)</f>
        <v>0</v>
      </c>
      <c r="K134" s="213"/>
      <c r="L134" s="36"/>
      <c r="M134" s="214" t="s">
        <v>1</v>
      </c>
      <c r="N134" s="215" t="s">
        <v>40</v>
      </c>
      <c r="O134" s="68"/>
      <c r="P134" s="216">
        <f t="shared" ref="P134:P140" si="1">O134*H134</f>
        <v>0</v>
      </c>
      <c r="Q134" s="216">
        <v>0</v>
      </c>
      <c r="R134" s="216">
        <f t="shared" ref="R134:R140" si="2">Q134*H134</f>
        <v>0</v>
      </c>
      <c r="S134" s="216">
        <v>0</v>
      </c>
      <c r="T134" s="217">
        <f t="shared" ref="T134:T140" si="3"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101</v>
      </c>
      <c r="AT134" s="218" t="s">
        <v>199</v>
      </c>
      <c r="AU134" s="218" t="s">
        <v>84</v>
      </c>
      <c r="AY134" s="14" t="s">
        <v>197</v>
      </c>
      <c r="BE134" s="219">
        <f t="shared" ref="BE134:BE140" si="4">IF(N134="základní",J134,0)</f>
        <v>0</v>
      </c>
      <c r="BF134" s="219">
        <f t="shared" ref="BF134:BF140" si="5">IF(N134="snížená",J134,0)</f>
        <v>0</v>
      </c>
      <c r="BG134" s="219">
        <f t="shared" ref="BG134:BG140" si="6">IF(N134="zákl. přenesená",J134,0)</f>
        <v>0</v>
      </c>
      <c r="BH134" s="219">
        <f t="shared" ref="BH134:BH140" si="7">IF(N134="sníž. přenesená",J134,0)</f>
        <v>0</v>
      </c>
      <c r="BI134" s="219">
        <f t="shared" ref="BI134:BI140" si="8">IF(N134="nulová",J134,0)</f>
        <v>0</v>
      </c>
      <c r="BJ134" s="14" t="s">
        <v>82</v>
      </c>
      <c r="BK134" s="219">
        <f t="shared" ref="BK134:BK140" si="9">ROUND(I134*H134,1)</f>
        <v>0</v>
      </c>
      <c r="BL134" s="14" t="s">
        <v>101</v>
      </c>
      <c r="BM134" s="218" t="s">
        <v>1063</v>
      </c>
    </row>
    <row r="135" spans="1:65" s="2" customFormat="1" ht="21.75" customHeight="1">
      <c r="A135" s="31"/>
      <c r="B135" s="32"/>
      <c r="C135" s="206" t="s">
        <v>84</v>
      </c>
      <c r="D135" s="206" t="s">
        <v>199</v>
      </c>
      <c r="E135" s="207" t="s">
        <v>227</v>
      </c>
      <c r="F135" s="208" t="s">
        <v>228</v>
      </c>
      <c r="G135" s="209" t="s">
        <v>206</v>
      </c>
      <c r="H135" s="210">
        <v>169.55699999999999</v>
      </c>
      <c r="I135" s="211"/>
      <c r="J135" s="212">
        <f t="shared" si="0"/>
        <v>0</v>
      </c>
      <c r="K135" s="213"/>
      <c r="L135" s="36"/>
      <c r="M135" s="214" t="s">
        <v>1</v>
      </c>
      <c r="N135" s="215" t="s">
        <v>40</v>
      </c>
      <c r="O135" s="68"/>
      <c r="P135" s="216">
        <f t="shared" si="1"/>
        <v>0</v>
      </c>
      <c r="Q135" s="216">
        <v>0</v>
      </c>
      <c r="R135" s="216">
        <f t="shared" si="2"/>
        <v>0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101</v>
      </c>
      <c r="AT135" s="218" t="s">
        <v>199</v>
      </c>
      <c r="AU135" s="218" t="s">
        <v>84</v>
      </c>
      <c r="AY135" s="14" t="s">
        <v>197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82</v>
      </c>
      <c r="BK135" s="219">
        <f t="shared" si="9"/>
        <v>0</v>
      </c>
      <c r="BL135" s="14" t="s">
        <v>101</v>
      </c>
      <c r="BM135" s="218" t="s">
        <v>1064</v>
      </c>
    </row>
    <row r="136" spans="1:65" s="2" customFormat="1" ht="21.75" customHeight="1">
      <c r="A136" s="31"/>
      <c r="B136" s="32"/>
      <c r="C136" s="206" t="s">
        <v>92</v>
      </c>
      <c r="D136" s="206" t="s">
        <v>199</v>
      </c>
      <c r="E136" s="207" t="s">
        <v>231</v>
      </c>
      <c r="F136" s="208" t="s">
        <v>232</v>
      </c>
      <c r="G136" s="209" t="s">
        <v>206</v>
      </c>
      <c r="H136" s="210">
        <v>65.757000000000005</v>
      </c>
      <c r="I136" s="211"/>
      <c r="J136" s="212">
        <f t="shared" si="0"/>
        <v>0</v>
      </c>
      <c r="K136" s="213"/>
      <c r="L136" s="36"/>
      <c r="M136" s="214" t="s">
        <v>1</v>
      </c>
      <c r="N136" s="215" t="s">
        <v>40</v>
      </c>
      <c r="O136" s="68"/>
      <c r="P136" s="216">
        <f t="shared" si="1"/>
        <v>0</v>
      </c>
      <c r="Q136" s="216">
        <v>0</v>
      </c>
      <c r="R136" s="216">
        <f t="shared" si="2"/>
        <v>0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101</v>
      </c>
      <c r="AT136" s="218" t="s">
        <v>199</v>
      </c>
      <c r="AU136" s="218" t="s">
        <v>84</v>
      </c>
      <c r="AY136" s="14" t="s">
        <v>197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82</v>
      </c>
      <c r="BK136" s="219">
        <f t="shared" si="9"/>
        <v>0</v>
      </c>
      <c r="BL136" s="14" t="s">
        <v>101</v>
      </c>
      <c r="BM136" s="218" t="s">
        <v>1065</v>
      </c>
    </row>
    <row r="137" spans="1:65" s="2" customFormat="1" ht="16.5" customHeight="1">
      <c r="A137" s="31"/>
      <c r="B137" s="32"/>
      <c r="C137" s="206" t="s">
        <v>101</v>
      </c>
      <c r="D137" s="206" t="s">
        <v>199</v>
      </c>
      <c r="E137" s="207" t="s">
        <v>239</v>
      </c>
      <c r="F137" s="208" t="s">
        <v>240</v>
      </c>
      <c r="G137" s="209" t="s">
        <v>206</v>
      </c>
      <c r="H137" s="210">
        <v>103.8</v>
      </c>
      <c r="I137" s="211"/>
      <c r="J137" s="212">
        <f t="shared" si="0"/>
        <v>0</v>
      </c>
      <c r="K137" s="213"/>
      <c r="L137" s="36"/>
      <c r="M137" s="214" t="s">
        <v>1</v>
      </c>
      <c r="N137" s="215" t="s">
        <v>40</v>
      </c>
      <c r="O137" s="68"/>
      <c r="P137" s="216">
        <f t="shared" si="1"/>
        <v>0</v>
      </c>
      <c r="Q137" s="216">
        <v>0</v>
      </c>
      <c r="R137" s="216">
        <f t="shared" si="2"/>
        <v>0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101</v>
      </c>
      <c r="AT137" s="218" t="s">
        <v>199</v>
      </c>
      <c r="AU137" s="218" t="s">
        <v>84</v>
      </c>
      <c r="AY137" s="14" t="s">
        <v>197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82</v>
      </c>
      <c r="BK137" s="219">
        <f t="shared" si="9"/>
        <v>0</v>
      </c>
      <c r="BL137" s="14" t="s">
        <v>101</v>
      </c>
      <c r="BM137" s="218" t="s">
        <v>1066</v>
      </c>
    </row>
    <row r="138" spans="1:65" s="2" customFormat="1" ht="21.75" customHeight="1">
      <c r="A138" s="31"/>
      <c r="B138" s="32"/>
      <c r="C138" s="206" t="s">
        <v>214</v>
      </c>
      <c r="D138" s="206" t="s">
        <v>199</v>
      </c>
      <c r="E138" s="207" t="s">
        <v>987</v>
      </c>
      <c r="F138" s="208" t="s">
        <v>988</v>
      </c>
      <c r="G138" s="209" t="s">
        <v>206</v>
      </c>
      <c r="H138" s="210">
        <v>65.757000000000005</v>
      </c>
      <c r="I138" s="211"/>
      <c r="J138" s="212">
        <f t="shared" si="0"/>
        <v>0</v>
      </c>
      <c r="K138" s="213"/>
      <c r="L138" s="36"/>
      <c r="M138" s="214" t="s">
        <v>1</v>
      </c>
      <c r="N138" s="215" t="s">
        <v>40</v>
      </c>
      <c r="O138" s="68"/>
      <c r="P138" s="216">
        <f t="shared" si="1"/>
        <v>0</v>
      </c>
      <c r="Q138" s="216">
        <v>0</v>
      </c>
      <c r="R138" s="216">
        <f t="shared" si="2"/>
        <v>0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101</v>
      </c>
      <c r="AT138" s="218" t="s">
        <v>199</v>
      </c>
      <c r="AU138" s="218" t="s">
        <v>84</v>
      </c>
      <c r="AY138" s="14" t="s">
        <v>197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82</v>
      </c>
      <c r="BK138" s="219">
        <f t="shared" si="9"/>
        <v>0</v>
      </c>
      <c r="BL138" s="14" t="s">
        <v>101</v>
      </c>
      <c r="BM138" s="218" t="s">
        <v>1067</v>
      </c>
    </row>
    <row r="139" spans="1:65" s="2" customFormat="1" ht="21.75" customHeight="1">
      <c r="A139" s="31"/>
      <c r="B139" s="32"/>
      <c r="C139" s="206" t="s">
        <v>218</v>
      </c>
      <c r="D139" s="206" t="s">
        <v>199</v>
      </c>
      <c r="E139" s="207" t="s">
        <v>990</v>
      </c>
      <c r="F139" s="208" t="s">
        <v>991</v>
      </c>
      <c r="G139" s="209" t="s">
        <v>206</v>
      </c>
      <c r="H139" s="210">
        <v>27.663</v>
      </c>
      <c r="I139" s="211"/>
      <c r="J139" s="212">
        <f t="shared" si="0"/>
        <v>0</v>
      </c>
      <c r="K139" s="213"/>
      <c r="L139" s="36"/>
      <c r="M139" s="214" t="s">
        <v>1</v>
      </c>
      <c r="N139" s="215" t="s">
        <v>40</v>
      </c>
      <c r="O139" s="68"/>
      <c r="P139" s="216">
        <f t="shared" si="1"/>
        <v>0</v>
      </c>
      <c r="Q139" s="216">
        <v>0</v>
      </c>
      <c r="R139" s="216">
        <f t="shared" si="2"/>
        <v>0</v>
      </c>
      <c r="S139" s="216">
        <v>0</v>
      </c>
      <c r="T139" s="217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101</v>
      </c>
      <c r="AT139" s="218" t="s">
        <v>199</v>
      </c>
      <c r="AU139" s="218" t="s">
        <v>84</v>
      </c>
      <c r="AY139" s="14" t="s">
        <v>197</v>
      </c>
      <c r="BE139" s="219">
        <f t="shared" si="4"/>
        <v>0</v>
      </c>
      <c r="BF139" s="219">
        <f t="shared" si="5"/>
        <v>0</v>
      </c>
      <c r="BG139" s="219">
        <f t="shared" si="6"/>
        <v>0</v>
      </c>
      <c r="BH139" s="219">
        <f t="shared" si="7"/>
        <v>0</v>
      </c>
      <c r="BI139" s="219">
        <f t="shared" si="8"/>
        <v>0</v>
      </c>
      <c r="BJ139" s="14" t="s">
        <v>82</v>
      </c>
      <c r="BK139" s="219">
        <f t="shared" si="9"/>
        <v>0</v>
      </c>
      <c r="BL139" s="14" t="s">
        <v>101</v>
      </c>
      <c r="BM139" s="218" t="s">
        <v>1068</v>
      </c>
    </row>
    <row r="140" spans="1:65" s="2" customFormat="1" ht="16.5" customHeight="1">
      <c r="A140" s="31"/>
      <c r="B140" s="32"/>
      <c r="C140" s="220" t="s">
        <v>222</v>
      </c>
      <c r="D140" s="220" t="s">
        <v>313</v>
      </c>
      <c r="E140" s="221" t="s">
        <v>993</v>
      </c>
      <c r="F140" s="222" t="s">
        <v>994</v>
      </c>
      <c r="G140" s="223" t="s">
        <v>266</v>
      </c>
      <c r="H140" s="224">
        <v>55.326000000000001</v>
      </c>
      <c r="I140" s="225"/>
      <c r="J140" s="226">
        <f t="shared" si="0"/>
        <v>0</v>
      </c>
      <c r="K140" s="227"/>
      <c r="L140" s="228"/>
      <c r="M140" s="229" t="s">
        <v>1</v>
      </c>
      <c r="N140" s="230" t="s">
        <v>40</v>
      </c>
      <c r="O140" s="68"/>
      <c r="P140" s="216">
        <f t="shared" si="1"/>
        <v>0</v>
      </c>
      <c r="Q140" s="216">
        <v>0</v>
      </c>
      <c r="R140" s="216">
        <f t="shared" si="2"/>
        <v>0</v>
      </c>
      <c r="S140" s="216">
        <v>0</v>
      </c>
      <c r="T140" s="217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226</v>
      </c>
      <c r="AT140" s="218" t="s">
        <v>313</v>
      </c>
      <c r="AU140" s="218" t="s">
        <v>84</v>
      </c>
      <c r="AY140" s="14" t="s">
        <v>197</v>
      </c>
      <c r="BE140" s="219">
        <f t="shared" si="4"/>
        <v>0</v>
      </c>
      <c r="BF140" s="219">
        <f t="shared" si="5"/>
        <v>0</v>
      </c>
      <c r="BG140" s="219">
        <f t="shared" si="6"/>
        <v>0</v>
      </c>
      <c r="BH140" s="219">
        <f t="shared" si="7"/>
        <v>0</v>
      </c>
      <c r="BI140" s="219">
        <f t="shared" si="8"/>
        <v>0</v>
      </c>
      <c r="BJ140" s="14" t="s">
        <v>82</v>
      </c>
      <c r="BK140" s="219">
        <f t="shared" si="9"/>
        <v>0</v>
      </c>
      <c r="BL140" s="14" t="s">
        <v>101</v>
      </c>
      <c r="BM140" s="218" t="s">
        <v>1069</v>
      </c>
    </row>
    <row r="141" spans="1:65" s="12" customFormat="1" ht="22.9" customHeight="1">
      <c r="B141" s="190"/>
      <c r="C141" s="191"/>
      <c r="D141" s="192" t="s">
        <v>74</v>
      </c>
      <c r="E141" s="204" t="s">
        <v>101</v>
      </c>
      <c r="F141" s="204" t="s">
        <v>996</v>
      </c>
      <c r="G141" s="191"/>
      <c r="H141" s="191"/>
      <c r="I141" s="194"/>
      <c r="J141" s="205">
        <f>BK141</f>
        <v>0</v>
      </c>
      <c r="K141" s="191"/>
      <c r="L141" s="196"/>
      <c r="M141" s="197"/>
      <c r="N141" s="198"/>
      <c r="O141" s="198"/>
      <c r="P141" s="199">
        <f>P142</f>
        <v>0</v>
      </c>
      <c r="Q141" s="198"/>
      <c r="R141" s="199">
        <f>R142</f>
        <v>0</v>
      </c>
      <c r="S141" s="198"/>
      <c r="T141" s="200">
        <f>T142</f>
        <v>0</v>
      </c>
      <c r="AR141" s="201" t="s">
        <v>82</v>
      </c>
      <c r="AT141" s="202" t="s">
        <v>74</v>
      </c>
      <c r="AU141" s="202" t="s">
        <v>82</v>
      </c>
      <c r="AY141" s="201" t="s">
        <v>197</v>
      </c>
      <c r="BK141" s="203">
        <f>BK142</f>
        <v>0</v>
      </c>
    </row>
    <row r="142" spans="1:65" s="2" customFormat="1" ht="21.75" customHeight="1">
      <c r="A142" s="31"/>
      <c r="B142" s="32"/>
      <c r="C142" s="206" t="s">
        <v>226</v>
      </c>
      <c r="D142" s="206" t="s">
        <v>199</v>
      </c>
      <c r="E142" s="207" t="s">
        <v>997</v>
      </c>
      <c r="F142" s="208" t="s">
        <v>998</v>
      </c>
      <c r="G142" s="209" t="s">
        <v>206</v>
      </c>
      <c r="H142" s="210">
        <v>10.38</v>
      </c>
      <c r="I142" s="211"/>
      <c r="J142" s="212">
        <f>ROUND(I142*H142,1)</f>
        <v>0</v>
      </c>
      <c r="K142" s="213"/>
      <c r="L142" s="36"/>
      <c r="M142" s="214" t="s">
        <v>1</v>
      </c>
      <c r="N142" s="215" t="s">
        <v>40</v>
      </c>
      <c r="O142" s="68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101</v>
      </c>
      <c r="AT142" s="218" t="s">
        <v>199</v>
      </c>
      <c r="AU142" s="218" t="s">
        <v>84</v>
      </c>
      <c r="AY142" s="14" t="s">
        <v>197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4" t="s">
        <v>82</v>
      </c>
      <c r="BK142" s="219">
        <f>ROUND(I142*H142,1)</f>
        <v>0</v>
      </c>
      <c r="BL142" s="14" t="s">
        <v>101</v>
      </c>
      <c r="BM142" s="218" t="s">
        <v>1070</v>
      </c>
    </row>
    <row r="143" spans="1:65" s="12" customFormat="1" ht="22.9" customHeight="1">
      <c r="B143" s="190"/>
      <c r="C143" s="191"/>
      <c r="D143" s="192" t="s">
        <v>74</v>
      </c>
      <c r="E143" s="204" t="s">
        <v>226</v>
      </c>
      <c r="F143" s="204" t="s">
        <v>1071</v>
      </c>
      <c r="G143" s="191"/>
      <c r="H143" s="191"/>
      <c r="I143" s="194"/>
      <c r="J143" s="205">
        <f>BK143</f>
        <v>0</v>
      </c>
      <c r="K143" s="191"/>
      <c r="L143" s="196"/>
      <c r="M143" s="197"/>
      <c r="N143" s="198"/>
      <c r="O143" s="198"/>
      <c r="P143" s="199">
        <f>SUM(P144:P153)</f>
        <v>0</v>
      </c>
      <c r="Q143" s="198"/>
      <c r="R143" s="199">
        <f>SUM(R144:R153)</f>
        <v>2.4866746000000002</v>
      </c>
      <c r="S143" s="198"/>
      <c r="T143" s="200">
        <f>SUM(T144:T153)</f>
        <v>0</v>
      </c>
      <c r="AR143" s="201" t="s">
        <v>82</v>
      </c>
      <c r="AT143" s="202" t="s">
        <v>74</v>
      </c>
      <c r="AU143" s="202" t="s">
        <v>82</v>
      </c>
      <c r="AY143" s="201" t="s">
        <v>197</v>
      </c>
      <c r="BK143" s="203">
        <f>SUM(BK144:BK153)</f>
        <v>0</v>
      </c>
    </row>
    <row r="144" spans="1:65" s="2" customFormat="1" ht="21.75" customHeight="1">
      <c r="A144" s="31"/>
      <c r="B144" s="32"/>
      <c r="C144" s="206" t="s">
        <v>230</v>
      </c>
      <c r="D144" s="206" t="s">
        <v>199</v>
      </c>
      <c r="E144" s="207" t="s">
        <v>1072</v>
      </c>
      <c r="F144" s="208" t="s">
        <v>1073</v>
      </c>
      <c r="G144" s="209" t="s">
        <v>340</v>
      </c>
      <c r="H144" s="210">
        <v>86</v>
      </c>
      <c r="I144" s="211"/>
      <c r="J144" s="212">
        <f t="shared" ref="J144:J153" si="10">ROUND(I144*H144,1)</f>
        <v>0</v>
      </c>
      <c r="K144" s="213"/>
      <c r="L144" s="36"/>
      <c r="M144" s="214" t="s">
        <v>1</v>
      </c>
      <c r="N144" s="215" t="s">
        <v>40</v>
      </c>
      <c r="O144" s="68"/>
      <c r="P144" s="216">
        <f t="shared" ref="P144:P153" si="11">O144*H144</f>
        <v>0</v>
      </c>
      <c r="Q144" s="216">
        <v>0</v>
      </c>
      <c r="R144" s="216">
        <f t="shared" ref="R144:R153" si="12">Q144*H144</f>
        <v>0</v>
      </c>
      <c r="S144" s="216">
        <v>0</v>
      </c>
      <c r="T144" s="217">
        <f t="shared" ref="T144:T153" si="13"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8" t="s">
        <v>101</v>
      </c>
      <c r="AT144" s="218" t="s">
        <v>199</v>
      </c>
      <c r="AU144" s="218" t="s">
        <v>84</v>
      </c>
      <c r="AY144" s="14" t="s">
        <v>197</v>
      </c>
      <c r="BE144" s="219">
        <f t="shared" ref="BE144:BE153" si="14">IF(N144="základní",J144,0)</f>
        <v>0</v>
      </c>
      <c r="BF144" s="219">
        <f t="shared" ref="BF144:BF153" si="15">IF(N144="snížená",J144,0)</f>
        <v>0</v>
      </c>
      <c r="BG144" s="219">
        <f t="shared" ref="BG144:BG153" si="16">IF(N144="zákl. přenesená",J144,0)</f>
        <v>0</v>
      </c>
      <c r="BH144" s="219">
        <f t="shared" ref="BH144:BH153" si="17">IF(N144="sníž. přenesená",J144,0)</f>
        <v>0</v>
      </c>
      <c r="BI144" s="219">
        <f t="shared" ref="BI144:BI153" si="18">IF(N144="nulová",J144,0)</f>
        <v>0</v>
      </c>
      <c r="BJ144" s="14" t="s">
        <v>82</v>
      </c>
      <c r="BK144" s="219">
        <f t="shared" ref="BK144:BK153" si="19">ROUND(I144*H144,1)</f>
        <v>0</v>
      </c>
      <c r="BL144" s="14" t="s">
        <v>101</v>
      </c>
      <c r="BM144" s="218" t="s">
        <v>1074</v>
      </c>
    </row>
    <row r="145" spans="1:65" s="2" customFormat="1" ht="16.5" customHeight="1">
      <c r="A145" s="31"/>
      <c r="B145" s="32"/>
      <c r="C145" s="220" t="s">
        <v>234</v>
      </c>
      <c r="D145" s="220" t="s">
        <v>313</v>
      </c>
      <c r="E145" s="221" t="s">
        <v>1075</v>
      </c>
      <c r="F145" s="222" t="s">
        <v>1076</v>
      </c>
      <c r="G145" s="223" t="s">
        <v>340</v>
      </c>
      <c r="H145" s="224">
        <v>87.29</v>
      </c>
      <c r="I145" s="225"/>
      <c r="J145" s="226">
        <f t="shared" si="10"/>
        <v>0</v>
      </c>
      <c r="K145" s="227"/>
      <c r="L145" s="228"/>
      <c r="M145" s="229" t="s">
        <v>1</v>
      </c>
      <c r="N145" s="230" t="s">
        <v>40</v>
      </c>
      <c r="O145" s="68"/>
      <c r="P145" s="216">
        <f t="shared" si="11"/>
        <v>0</v>
      </c>
      <c r="Q145" s="216">
        <v>6.7400000000000003E-3</v>
      </c>
      <c r="R145" s="216">
        <f t="shared" si="12"/>
        <v>0.58833460000000004</v>
      </c>
      <c r="S145" s="216">
        <v>0</v>
      </c>
      <c r="T145" s="217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226</v>
      </c>
      <c r="AT145" s="218" t="s">
        <v>313</v>
      </c>
      <c r="AU145" s="218" t="s">
        <v>84</v>
      </c>
      <c r="AY145" s="14" t="s">
        <v>197</v>
      </c>
      <c r="BE145" s="219">
        <f t="shared" si="14"/>
        <v>0</v>
      </c>
      <c r="BF145" s="219">
        <f t="shared" si="15"/>
        <v>0</v>
      </c>
      <c r="BG145" s="219">
        <f t="shared" si="16"/>
        <v>0</v>
      </c>
      <c r="BH145" s="219">
        <f t="shared" si="17"/>
        <v>0</v>
      </c>
      <c r="BI145" s="219">
        <f t="shared" si="18"/>
        <v>0</v>
      </c>
      <c r="BJ145" s="14" t="s">
        <v>82</v>
      </c>
      <c r="BK145" s="219">
        <f t="shared" si="19"/>
        <v>0</v>
      </c>
      <c r="BL145" s="14" t="s">
        <v>101</v>
      </c>
      <c r="BM145" s="218" t="s">
        <v>1077</v>
      </c>
    </row>
    <row r="146" spans="1:65" s="2" customFormat="1" ht="21.75" customHeight="1">
      <c r="A146" s="31"/>
      <c r="B146" s="32"/>
      <c r="C146" s="206" t="s">
        <v>238</v>
      </c>
      <c r="D146" s="206" t="s">
        <v>199</v>
      </c>
      <c r="E146" s="207" t="s">
        <v>1078</v>
      </c>
      <c r="F146" s="208" t="s">
        <v>1079</v>
      </c>
      <c r="G146" s="209" t="s">
        <v>359</v>
      </c>
      <c r="H146" s="210">
        <v>14</v>
      </c>
      <c r="I146" s="211"/>
      <c r="J146" s="212">
        <f t="shared" si="10"/>
        <v>0</v>
      </c>
      <c r="K146" s="213"/>
      <c r="L146" s="36"/>
      <c r="M146" s="214" t="s">
        <v>1</v>
      </c>
      <c r="N146" s="215" t="s">
        <v>40</v>
      </c>
      <c r="O146" s="68"/>
      <c r="P146" s="216">
        <f t="shared" si="11"/>
        <v>0</v>
      </c>
      <c r="Q146" s="216">
        <v>0</v>
      </c>
      <c r="R146" s="216">
        <f t="shared" si="12"/>
        <v>0</v>
      </c>
      <c r="S146" s="216">
        <v>0</v>
      </c>
      <c r="T146" s="217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8" t="s">
        <v>101</v>
      </c>
      <c r="AT146" s="218" t="s">
        <v>199</v>
      </c>
      <c r="AU146" s="218" t="s">
        <v>84</v>
      </c>
      <c r="AY146" s="14" t="s">
        <v>197</v>
      </c>
      <c r="BE146" s="219">
        <f t="shared" si="14"/>
        <v>0</v>
      </c>
      <c r="BF146" s="219">
        <f t="shared" si="15"/>
        <v>0</v>
      </c>
      <c r="BG146" s="219">
        <f t="shared" si="16"/>
        <v>0</v>
      </c>
      <c r="BH146" s="219">
        <f t="shared" si="17"/>
        <v>0</v>
      </c>
      <c r="BI146" s="219">
        <f t="shared" si="18"/>
        <v>0</v>
      </c>
      <c r="BJ146" s="14" t="s">
        <v>82</v>
      </c>
      <c r="BK146" s="219">
        <f t="shared" si="19"/>
        <v>0</v>
      </c>
      <c r="BL146" s="14" t="s">
        <v>101</v>
      </c>
      <c r="BM146" s="218" t="s">
        <v>1080</v>
      </c>
    </row>
    <row r="147" spans="1:65" s="2" customFormat="1" ht="16.5" customHeight="1">
      <c r="A147" s="31"/>
      <c r="B147" s="32"/>
      <c r="C147" s="220" t="s">
        <v>242</v>
      </c>
      <c r="D147" s="220" t="s">
        <v>313</v>
      </c>
      <c r="E147" s="221" t="s">
        <v>1081</v>
      </c>
      <c r="F147" s="222" t="s">
        <v>1082</v>
      </c>
      <c r="G147" s="223" t="s">
        <v>359</v>
      </c>
      <c r="H147" s="224">
        <v>14</v>
      </c>
      <c r="I147" s="225"/>
      <c r="J147" s="226">
        <f t="shared" si="10"/>
        <v>0</v>
      </c>
      <c r="K147" s="227"/>
      <c r="L147" s="228"/>
      <c r="M147" s="229" t="s">
        <v>1</v>
      </c>
      <c r="N147" s="230" t="s">
        <v>40</v>
      </c>
      <c r="O147" s="68"/>
      <c r="P147" s="216">
        <f t="shared" si="11"/>
        <v>0</v>
      </c>
      <c r="Q147" s="216">
        <v>8.1999999999999998E-4</v>
      </c>
      <c r="R147" s="216">
        <f t="shared" si="12"/>
        <v>1.1480000000000001E-2</v>
      </c>
      <c r="S147" s="216">
        <v>0</v>
      </c>
      <c r="T147" s="217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226</v>
      </c>
      <c r="AT147" s="218" t="s">
        <v>313</v>
      </c>
      <c r="AU147" s="218" t="s">
        <v>84</v>
      </c>
      <c r="AY147" s="14" t="s">
        <v>197</v>
      </c>
      <c r="BE147" s="219">
        <f t="shared" si="14"/>
        <v>0</v>
      </c>
      <c r="BF147" s="219">
        <f t="shared" si="15"/>
        <v>0</v>
      </c>
      <c r="BG147" s="219">
        <f t="shared" si="16"/>
        <v>0</v>
      </c>
      <c r="BH147" s="219">
        <f t="shared" si="17"/>
        <v>0</v>
      </c>
      <c r="BI147" s="219">
        <f t="shared" si="18"/>
        <v>0</v>
      </c>
      <c r="BJ147" s="14" t="s">
        <v>82</v>
      </c>
      <c r="BK147" s="219">
        <f t="shared" si="19"/>
        <v>0</v>
      </c>
      <c r="BL147" s="14" t="s">
        <v>101</v>
      </c>
      <c r="BM147" s="218" t="s">
        <v>1083</v>
      </c>
    </row>
    <row r="148" spans="1:65" s="2" customFormat="1" ht="16.5" customHeight="1">
      <c r="A148" s="31"/>
      <c r="B148" s="32"/>
      <c r="C148" s="220" t="s">
        <v>246</v>
      </c>
      <c r="D148" s="220" t="s">
        <v>313</v>
      </c>
      <c r="E148" s="221" t="s">
        <v>1084</v>
      </c>
      <c r="F148" s="222" t="s">
        <v>1085</v>
      </c>
      <c r="G148" s="223" t="s">
        <v>359</v>
      </c>
      <c r="H148" s="224">
        <v>2</v>
      </c>
      <c r="I148" s="225"/>
      <c r="J148" s="226">
        <f t="shared" si="10"/>
        <v>0</v>
      </c>
      <c r="K148" s="227"/>
      <c r="L148" s="228"/>
      <c r="M148" s="229" t="s">
        <v>1</v>
      </c>
      <c r="N148" s="230" t="s">
        <v>40</v>
      </c>
      <c r="O148" s="68"/>
      <c r="P148" s="216">
        <f t="shared" si="11"/>
        <v>0</v>
      </c>
      <c r="Q148" s="216">
        <v>1.72E-3</v>
      </c>
      <c r="R148" s="216">
        <f t="shared" si="12"/>
        <v>3.4399999999999999E-3</v>
      </c>
      <c r="S148" s="216">
        <v>0</v>
      </c>
      <c r="T148" s="217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226</v>
      </c>
      <c r="AT148" s="218" t="s">
        <v>313</v>
      </c>
      <c r="AU148" s="218" t="s">
        <v>84</v>
      </c>
      <c r="AY148" s="14" t="s">
        <v>197</v>
      </c>
      <c r="BE148" s="219">
        <f t="shared" si="14"/>
        <v>0</v>
      </c>
      <c r="BF148" s="219">
        <f t="shared" si="15"/>
        <v>0</v>
      </c>
      <c r="BG148" s="219">
        <f t="shared" si="16"/>
        <v>0</v>
      </c>
      <c r="BH148" s="219">
        <f t="shared" si="17"/>
        <v>0</v>
      </c>
      <c r="BI148" s="219">
        <f t="shared" si="18"/>
        <v>0</v>
      </c>
      <c r="BJ148" s="14" t="s">
        <v>82</v>
      </c>
      <c r="BK148" s="219">
        <f t="shared" si="19"/>
        <v>0</v>
      </c>
      <c r="BL148" s="14" t="s">
        <v>101</v>
      </c>
      <c r="BM148" s="218" t="s">
        <v>1086</v>
      </c>
    </row>
    <row r="149" spans="1:65" s="2" customFormat="1" ht="21.75" customHeight="1">
      <c r="A149" s="31"/>
      <c r="B149" s="32"/>
      <c r="C149" s="220" t="s">
        <v>252</v>
      </c>
      <c r="D149" s="220" t="s">
        <v>313</v>
      </c>
      <c r="E149" s="221" t="s">
        <v>1087</v>
      </c>
      <c r="F149" s="222" t="s">
        <v>1088</v>
      </c>
      <c r="G149" s="223" t="s">
        <v>359</v>
      </c>
      <c r="H149" s="224">
        <v>2</v>
      </c>
      <c r="I149" s="225"/>
      <c r="J149" s="226">
        <f t="shared" si="10"/>
        <v>0</v>
      </c>
      <c r="K149" s="227"/>
      <c r="L149" s="228"/>
      <c r="M149" s="229" t="s">
        <v>1</v>
      </c>
      <c r="N149" s="230" t="s">
        <v>40</v>
      </c>
      <c r="O149" s="68"/>
      <c r="P149" s="216">
        <f t="shared" si="11"/>
        <v>0</v>
      </c>
      <c r="Q149" s="216">
        <v>2.3700000000000001E-3</v>
      </c>
      <c r="R149" s="216">
        <f t="shared" si="12"/>
        <v>4.7400000000000003E-3</v>
      </c>
      <c r="S149" s="216">
        <v>0</v>
      </c>
      <c r="T149" s="217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226</v>
      </c>
      <c r="AT149" s="218" t="s">
        <v>313</v>
      </c>
      <c r="AU149" s="218" t="s">
        <v>84</v>
      </c>
      <c r="AY149" s="14" t="s">
        <v>197</v>
      </c>
      <c r="BE149" s="219">
        <f t="shared" si="14"/>
        <v>0</v>
      </c>
      <c r="BF149" s="219">
        <f t="shared" si="15"/>
        <v>0</v>
      </c>
      <c r="BG149" s="219">
        <f t="shared" si="16"/>
        <v>0</v>
      </c>
      <c r="BH149" s="219">
        <f t="shared" si="17"/>
        <v>0</v>
      </c>
      <c r="BI149" s="219">
        <f t="shared" si="18"/>
        <v>0</v>
      </c>
      <c r="BJ149" s="14" t="s">
        <v>82</v>
      </c>
      <c r="BK149" s="219">
        <f t="shared" si="19"/>
        <v>0</v>
      </c>
      <c r="BL149" s="14" t="s">
        <v>101</v>
      </c>
      <c r="BM149" s="218" t="s">
        <v>1089</v>
      </c>
    </row>
    <row r="150" spans="1:65" s="2" customFormat="1" ht="21.75" customHeight="1">
      <c r="A150" s="31"/>
      <c r="B150" s="32"/>
      <c r="C150" s="206" t="s">
        <v>8</v>
      </c>
      <c r="D150" s="206" t="s">
        <v>199</v>
      </c>
      <c r="E150" s="207" t="s">
        <v>1090</v>
      </c>
      <c r="F150" s="208" t="s">
        <v>1091</v>
      </c>
      <c r="G150" s="209" t="s">
        <v>359</v>
      </c>
      <c r="H150" s="210">
        <v>10</v>
      </c>
      <c r="I150" s="211"/>
      <c r="J150" s="212">
        <f t="shared" si="10"/>
        <v>0</v>
      </c>
      <c r="K150" s="213"/>
      <c r="L150" s="36"/>
      <c r="M150" s="214" t="s">
        <v>1</v>
      </c>
      <c r="N150" s="215" t="s">
        <v>40</v>
      </c>
      <c r="O150" s="68"/>
      <c r="P150" s="216">
        <f t="shared" si="11"/>
        <v>0</v>
      </c>
      <c r="Q150" s="216">
        <v>0</v>
      </c>
      <c r="R150" s="216">
        <f t="shared" si="12"/>
        <v>0</v>
      </c>
      <c r="S150" s="216">
        <v>0</v>
      </c>
      <c r="T150" s="217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101</v>
      </c>
      <c r="AT150" s="218" t="s">
        <v>199</v>
      </c>
      <c r="AU150" s="218" t="s">
        <v>84</v>
      </c>
      <c r="AY150" s="14" t="s">
        <v>197</v>
      </c>
      <c r="BE150" s="219">
        <f t="shared" si="14"/>
        <v>0</v>
      </c>
      <c r="BF150" s="219">
        <f t="shared" si="15"/>
        <v>0</v>
      </c>
      <c r="BG150" s="219">
        <f t="shared" si="16"/>
        <v>0</v>
      </c>
      <c r="BH150" s="219">
        <f t="shared" si="17"/>
        <v>0</v>
      </c>
      <c r="BI150" s="219">
        <f t="shared" si="18"/>
        <v>0</v>
      </c>
      <c r="BJ150" s="14" t="s">
        <v>82</v>
      </c>
      <c r="BK150" s="219">
        <f t="shared" si="19"/>
        <v>0</v>
      </c>
      <c r="BL150" s="14" t="s">
        <v>101</v>
      </c>
      <c r="BM150" s="218" t="s">
        <v>1092</v>
      </c>
    </row>
    <row r="151" spans="1:65" s="2" customFormat="1" ht="16.5" customHeight="1">
      <c r="A151" s="31"/>
      <c r="B151" s="32"/>
      <c r="C151" s="220" t="s">
        <v>259</v>
      </c>
      <c r="D151" s="220" t="s">
        <v>313</v>
      </c>
      <c r="E151" s="221" t="s">
        <v>1093</v>
      </c>
      <c r="F151" s="222" t="s">
        <v>1094</v>
      </c>
      <c r="G151" s="223" t="s">
        <v>359</v>
      </c>
      <c r="H151" s="224">
        <v>10</v>
      </c>
      <c r="I151" s="225"/>
      <c r="J151" s="226">
        <f t="shared" si="10"/>
        <v>0</v>
      </c>
      <c r="K151" s="227"/>
      <c r="L151" s="228"/>
      <c r="M151" s="229" t="s">
        <v>1</v>
      </c>
      <c r="N151" s="230" t="s">
        <v>40</v>
      </c>
      <c r="O151" s="68"/>
      <c r="P151" s="216">
        <f t="shared" si="11"/>
        <v>0</v>
      </c>
      <c r="Q151" s="216">
        <v>4.1200000000000004E-3</v>
      </c>
      <c r="R151" s="216">
        <f t="shared" si="12"/>
        <v>4.1200000000000001E-2</v>
      </c>
      <c r="S151" s="216">
        <v>0</v>
      </c>
      <c r="T151" s="217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226</v>
      </c>
      <c r="AT151" s="218" t="s">
        <v>313</v>
      </c>
      <c r="AU151" s="218" t="s">
        <v>84</v>
      </c>
      <c r="AY151" s="14" t="s">
        <v>197</v>
      </c>
      <c r="BE151" s="219">
        <f t="shared" si="14"/>
        <v>0</v>
      </c>
      <c r="BF151" s="219">
        <f t="shared" si="15"/>
        <v>0</v>
      </c>
      <c r="BG151" s="219">
        <f t="shared" si="16"/>
        <v>0</v>
      </c>
      <c r="BH151" s="219">
        <f t="shared" si="17"/>
        <v>0</v>
      </c>
      <c r="BI151" s="219">
        <f t="shared" si="18"/>
        <v>0</v>
      </c>
      <c r="BJ151" s="14" t="s">
        <v>82</v>
      </c>
      <c r="BK151" s="219">
        <f t="shared" si="19"/>
        <v>0</v>
      </c>
      <c r="BL151" s="14" t="s">
        <v>101</v>
      </c>
      <c r="BM151" s="218" t="s">
        <v>1095</v>
      </c>
    </row>
    <row r="152" spans="1:65" s="2" customFormat="1" ht="16.5" customHeight="1">
      <c r="A152" s="31"/>
      <c r="B152" s="32"/>
      <c r="C152" s="206" t="s">
        <v>263</v>
      </c>
      <c r="D152" s="206" t="s">
        <v>199</v>
      </c>
      <c r="E152" s="207" t="s">
        <v>1096</v>
      </c>
      <c r="F152" s="208" t="s">
        <v>1097</v>
      </c>
      <c r="G152" s="209" t="s">
        <v>340</v>
      </c>
      <c r="H152" s="210">
        <v>86</v>
      </c>
      <c r="I152" s="211"/>
      <c r="J152" s="212">
        <f t="shared" si="10"/>
        <v>0</v>
      </c>
      <c r="K152" s="213"/>
      <c r="L152" s="36"/>
      <c r="M152" s="214" t="s">
        <v>1</v>
      </c>
      <c r="N152" s="215" t="s">
        <v>40</v>
      </c>
      <c r="O152" s="68"/>
      <c r="P152" s="216">
        <f t="shared" si="11"/>
        <v>0</v>
      </c>
      <c r="Q152" s="216">
        <v>0</v>
      </c>
      <c r="R152" s="216">
        <f t="shared" si="12"/>
        <v>0</v>
      </c>
      <c r="S152" s="216">
        <v>0</v>
      </c>
      <c r="T152" s="217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101</v>
      </c>
      <c r="AT152" s="218" t="s">
        <v>199</v>
      </c>
      <c r="AU152" s="218" t="s">
        <v>84</v>
      </c>
      <c r="AY152" s="14" t="s">
        <v>197</v>
      </c>
      <c r="BE152" s="219">
        <f t="shared" si="14"/>
        <v>0</v>
      </c>
      <c r="BF152" s="219">
        <f t="shared" si="15"/>
        <v>0</v>
      </c>
      <c r="BG152" s="219">
        <f t="shared" si="16"/>
        <v>0</v>
      </c>
      <c r="BH152" s="219">
        <f t="shared" si="17"/>
        <v>0</v>
      </c>
      <c r="BI152" s="219">
        <f t="shared" si="18"/>
        <v>0</v>
      </c>
      <c r="BJ152" s="14" t="s">
        <v>82</v>
      </c>
      <c r="BK152" s="219">
        <f t="shared" si="19"/>
        <v>0</v>
      </c>
      <c r="BL152" s="14" t="s">
        <v>101</v>
      </c>
      <c r="BM152" s="218" t="s">
        <v>1098</v>
      </c>
    </row>
    <row r="153" spans="1:65" s="2" customFormat="1" ht="21.75" customHeight="1">
      <c r="A153" s="31"/>
      <c r="B153" s="32"/>
      <c r="C153" s="206" t="s">
        <v>268</v>
      </c>
      <c r="D153" s="206" t="s">
        <v>199</v>
      </c>
      <c r="E153" s="207" t="s">
        <v>1099</v>
      </c>
      <c r="F153" s="208" t="s">
        <v>1100</v>
      </c>
      <c r="G153" s="209" t="s">
        <v>359</v>
      </c>
      <c r="H153" s="210">
        <v>4</v>
      </c>
      <c r="I153" s="211"/>
      <c r="J153" s="212">
        <f t="shared" si="10"/>
        <v>0</v>
      </c>
      <c r="K153" s="213"/>
      <c r="L153" s="36"/>
      <c r="M153" s="214" t="s">
        <v>1</v>
      </c>
      <c r="N153" s="215" t="s">
        <v>40</v>
      </c>
      <c r="O153" s="68"/>
      <c r="P153" s="216">
        <f t="shared" si="11"/>
        <v>0</v>
      </c>
      <c r="Q153" s="216">
        <v>0.45937</v>
      </c>
      <c r="R153" s="216">
        <f t="shared" si="12"/>
        <v>1.83748</v>
      </c>
      <c r="S153" s="216">
        <v>0</v>
      </c>
      <c r="T153" s="217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101</v>
      </c>
      <c r="AT153" s="218" t="s">
        <v>199</v>
      </c>
      <c r="AU153" s="218" t="s">
        <v>84</v>
      </c>
      <c r="AY153" s="14" t="s">
        <v>197</v>
      </c>
      <c r="BE153" s="219">
        <f t="shared" si="14"/>
        <v>0</v>
      </c>
      <c r="BF153" s="219">
        <f t="shared" si="15"/>
        <v>0</v>
      </c>
      <c r="BG153" s="219">
        <f t="shared" si="16"/>
        <v>0</v>
      </c>
      <c r="BH153" s="219">
        <f t="shared" si="17"/>
        <v>0</v>
      </c>
      <c r="BI153" s="219">
        <f t="shared" si="18"/>
        <v>0</v>
      </c>
      <c r="BJ153" s="14" t="s">
        <v>82</v>
      </c>
      <c r="BK153" s="219">
        <f t="shared" si="19"/>
        <v>0</v>
      </c>
      <c r="BL153" s="14" t="s">
        <v>101</v>
      </c>
      <c r="BM153" s="218" t="s">
        <v>1101</v>
      </c>
    </row>
    <row r="154" spans="1:65" s="12" customFormat="1" ht="22.9" customHeight="1">
      <c r="B154" s="190"/>
      <c r="C154" s="191"/>
      <c r="D154" s="192" t="s">
        <v>74</v>
      </c>
      <c r="E154" s="204" t="s">
        <v>1102</v>
      </c>
      <c r="F154" s="204" t="s">
        <v>1103</v>
      </c>
      <c r="G154" s="191"/>
      <c r="H154" s="191"/>
      <c r="I154" s="194"/>
      <c r="J154" s="205">
        <f>BK154</f>
        <v>0</v>
      </c>
      <c r="K154" s="191"/>
      <c r="L154" s="196"/>
      <c r="M154" s="197"/>
      <c r="N154" s="198"/>
      <c r="O154" s="198"/>
      <c r="P154" s="199">
        <f>P155</f>
        <v>0</v>
      </c>
      <c r="Q154" s="198"/>
      <c r="R154" s="199">
        <f>R155</f>
        <v>0</v>
      </c>
      <c r="S154" s="198"/>
      <c r="T154" s="200">
        <f>T155</f>
        <v>0</v>
      </c>
      <c r="AR154" s="201" t="s">
        <v>82</v>
      </c>
      <c r="AT154" s="202" t="s">
        <v>74</v>
      </c>
      <c r="AU154" s="202" t="s">
        <v>82</v>
      </c>
      <c r="AY154" s="201" t="s">
        <v>197</v>
      </c>
      <c r="BK154" s="203">
        <f>BK155</f>
        <v>0</v>
      </c>
    </row>
    <row r="155" spans="1:65" s="2" customFormat="1" ht="21.75" customHeight="1">
      <c r="A155" s="31"/>
      <c r="B155" s="32"/>
      <c r="C155" s="206" t="s">
        <v>273</v>
      </c>
      <c r="D155" s="206" t="s">
        <v>199</v>
      </c>
      <c r="E155" s="207" t="s">
        <v>1104</v>
      </c>
      <c r="F155" s="208" t="s">
        <v>1105</v>
      </c>
      <c r="G155" s="209" t="s">
        <v>266</v>
      </c>
      <c r="H155" s="210">
        <v>2.4870000000000001</v>
      </c>
      <c r="I155" s="211"/>
      <c r="J155" s="212">
        <f>ROUND(I155*H155,1)</f>
        <v>0</v>
      </c>
      <c r="K155" s="213"/>
      <c r="L155" s="36"/>
      <c r="M155" s="214" t="s">
        <v>1</v>
      </c>
      <c r="N155" s="215" t="s">
        <v>40</v>
      </c>
      <c r="O155" s="68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8" t="s">
        <v>101</v>
      </c>
      <c r="AT155" s="218" t="s">
        <v>199</v>
      </c>
      <c r="AU155" s="218" t="s">
        <v>84</v>
      </c>
      <c r="AY155" s="14" t="s">
        <v>197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4" t="s">
        <v>82</v>
      </c>
      <c r="BK155" s="219">
        <f>ROUND(I155*H155,1)</f>
        <v>0</v>
      </c>
      <c r="BL155" s="14" t="s">
        <v>101</v>
      </c>
      <c r="BM155" s="218" t="s">
        <v>1106</v>
      </c>
    </row>
    <row r="156" spans="1:65" s="12" customFormat="1" ht="25.9" customHeight="1">
      <c r="B156" s="190"/>
      <c r="C156" s="191"/>
      <c r="D156" s="192" t="s">
        <v>74</v>
      </c>
      <c r="E156" s="193" t="s">
        <v>457</v>
      </c>
      <c r="F156" s="193" t="s">
        <v>552</v>
      </c>
      <c r="G156" s="191"/>
      <c r="H156" s="191"/>
      <c r="I156" s="194"/>
      <c r="J156" s="195">
        <f>BK156</f>
        <v>0</v>
      </c>
      <c r="K156" s="191"/>
      <c r="L156" s="196"/>
      <c r="M156" s="197"/>
      <c r="N156" s="198"/>
      <c r="O156" s="198"/>
      <c r="P156" s="199">
        <f>P157</f>
        <v>0</v>
      </c>
      <c r="Q156" s="198"/>
      <c r="R156" s="199">
        <f>R157</f>
        <v>1.0718399999999999</v>
      </c>
      <c r="S156" s="198"/>
      <c r="T156" s="200">
        <f>T157</f>
        <v>0</v>
      </c>
      <c r="AR156" s="201" t="s">
        <v>84</v>
      </c>
      <c r="AT156" s="202" t="s">
        <v>74</v>
      </c>
      <c r="AU156" s="202" t="s">
        <v>75</v>
      </c>
      <c r="AY156" s="201" t="s">
        <v>197</v>
      </c>
      <c r="BK156" s="203">
        <f>BK157</f>
        <v>0</v>
      </c>
    </row>
    <row r="157" spans="1:65" s="12" customFormat="1" ht="22.9" customHeight="1">
      <c r="B157" s="190"/>
      <c r="C157" s="191"/>
      <c r="D157" s="192" t="s">
        <v>74</v>
      </c>
      <c r="E157" s="204" t="s">
        <v>1107</v>
      </c>
      <c r="F157" s="204" t="s">
        <v>1108</v>
      </c>
      <c r="G157" s="191"/>
      <c r="H157" s="191"/>
      <c r="I157" s="194"/>
      <c r="J157" s="205">
        <f>BK157</f>
        <v>0</v>
      </c>
      <c r="K157" s="191"/>
      <c r="L157" s="196"/>
      <c r="M157" s="197"/>
      <c r="N157" s="198"/>
      <c r="O157" s="198"/>
      <c r="P157" s="199">
        <f>SUM(P158:P160)</f>
        <v>0</v>
      </c>
      <c r="Q157" s="198"/>
      <c r="R157" s="199">
        <f>SUM(R158:R160)</f>
        <v>1.0718399999999999</v>
      </c>
      <c r="S157" s="198"/>
      <c r="T157" s="200">
        <f>SUM(T158:T160)</f>
        <v>0</v>
      </c>
      <c r="AR157" s="201" t="s">
        <v>84</v>
      </c>
      <c r="AT157" s="202" t="s">
        <v>74</v>
      </c>
      <c r="AU157" s="202" t="s">
        <v>82</v>
      </c>
      <c r="AY157" s="201" t="s">
        <v>197</v>
      </c>
      <c r="BK157" s="203">
        <f>SUM(BK158:BK160)</f>
        <v>0</v>
      </c>
    </row>
    <row r="158" spans="1:65" s="2" customFormat="1" ht="16.5" customHeight="1">
      <c r="A158" s="31"/>
      <c r="B158" s="32"/>
      <c r="C158" s="206" t="s">
        <v>277</v>
      </c>
      <c r="D158" s="206" t="s">
        <v>199</v>
      </c>
      <c r="E158" s="207" t="s">
        <v>1109</v>
      </c>
      <c r="F158" s="208" t="s">
        <v>1110</v>
      </c>
      <c r="G158" s="209" t="s">
        <v>340</v>
      </c>
      <c r="H158" s="210">
        <v>87</v>
      </c>
      <c r="I158" s="211"/>
      <c r="J158" s="212">
        <f>ROUND(I158*H158,1)</f>
        <v>0</v>
      </c>
      <c r="K158" s="213"/>
      <c r="L158" s="36"/>
      <c r="M158" s="214" t="s">
        <v>1</v>
      </c>
      <c r="N158" s="215" t="s">
        <v>40</v>
      </c>
      <c r="O158" s="68"/>
      <c r="P158" s="216">
        <f>O158*H158</f>
        <v>0</v>
      </c>
      <c r="Q158" s="216">
        <v>1.2319999999999999E-2</v>
      </c>
      <c r="R158" s="216">
        <f>Q158*H158</f>
        <v>1.0718399999999999</v>
      </c>
      <c r="S158" s="216">
        <v>0</v>
      </c>
      <c r="T158" s="217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8" t="s">
        <v>259</v>
      </c>
      <c r="AT158" s="218" t="s">
        <v>199</v>
      </c>
      <c r="AU158" s="218" t="s">
        <v>84</v>
      </c>
      <c r="AY158" s="14" t="s">
        <v>197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4" t="s">
        <v>82</v>
      </c>
      <c r="BK158" s="219">
        <f>ROUND(I158*H158,1)</f>
        <v>0</v>
      </c>
      <c r="BL158" s="14" t="s">
        <v>259</v>
      </c>
      <c r="BM158" s="218" t="s">
        <v>1111</v>
      </c>
    </row>
    <row r="159" spans="1:65" s="2" customFormat="1" ht="16.5" customHeight="1">
      <c r="A159" s="31"/>
      <c r="B159" s="32"/>
      <c r="C159" s="206" t="s">
        <v>7</v>
      </c>
      <c r="D159" s="206" t="s">
        <v>199</v>
      </c>
      <c r="E159" s="207" t="s">
        <v>1112</v>
      </c>
      <c r="F159" s="208" t="s">
        <v>1113</v>
      </c>
      <c r="G159" s="209" t="s">
        <v>340</v>
      </c>
      <c r="H159" s="210">
        <v>87</v>
      </c>
      <c r="I159" s="211"/>
      <c r="J159" s="212">
        <f>ROUND(I159*H159,1)</f>
        <v>0</v>
      </c>
      <c r="K159" s="213"/>
      <c r="L159" s="36"/>
      <c r="M159" s="214" t="s">
        <v>1</v>
      </c>
      <c r="N159" s="215" t="s">
        <v>40</v>
      </c>
      <c r="O159" s="68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8" t="s">
        <v>259</v>
      </c>
      <c r="AT159" s="218" t="s">
        <v>199</v>
      </c>
      <c r="AU159" s="218" t="s">
        <v>84</v>
      </c>
      <c r="AY159" s="14" t="s">
        <v>197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4" t="s">
        <v>82</v>
      </c>
      <c r="BK159" s="219">
        <f>ROUND(I159*H159,1)</f>
        <v>0</v>
      </c>
      <c r="BL159" s="14" t="s">
        <v>259</v>
      </c>
      <c r="BM159" s="218" t="s">
        <v>1114</v>
      </c>
    </row>
    <row r="160" spans="1:65" s="2" customFormat="1" ht="21.75" customHeight="1">
      <c r="A160" s="31"/>
      <c r="B160" s="32"/>
      <c r="C160" s="206" t="s">
        <v>284</v>
      </c>
      <c r="D160" s="206" t="s">
        <v>199</v>
      </c>
      <c r="E160" s="207" t="s">
        <v>1115</v>
      </c>
      <c r="F160" s="208" t="s">
        <v>1116</v>
      </c>
      <c r="G160" s="209" t="s">
        <v>266</v>
      </c>
      <c r="H160" s="210">
        <v>1.0720000000000001</v>
      </c>
      <c r="I160" s="211"/>
      <c r="J160" s="212">
        <f>ROUND(I160*H160,1)</f>
        <v>0</v>
      </c>
      <c r="K160" s="213"/>
      <c r="L160" s="36"/>
      <c r="M160" s="231" t="s">
        <v>1</v>
      </c>
      <c r="N160" s="232" t="s">
        <v>40</v>
      </c>
      <c r="O160" s="233"/>
      <c r="P160" s="234">
        <f>O160*H160</f>
        <v>0</v>
      </c>
      <c r="Q160" s="234">
        <v>0</v>
      </c>
      <c r="R160" s="234">
        <f>Q160*H160</f>
        <v>0</v>
      </c>
      <c r="S160" s="234">
        <v>0</v>
      </c>
      <c r="T160" s="235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8" t="s">
        <v>259</v>
      </c>
      <c r="AT160" s="218" t="s">
        <v>199</v>
      </c>
      <c r="AU160" s="218" t="s">
        <v>84</v>
      </c>
      <c r="AY160" s="14" t="s">
        <v>197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4" t="s">
        <v>82</v>
      </c>
      <c r="BK160" s="219">
        <f>ROUND(I160*H160,1)</f>
        <v>0</v>
      </c>
      <c r="BL160" s="14" t="s">
        <v>259</v>
      </c>
      <c r="BM160" s="218" t="s">
        <v>1117</v>
      </c>
    </row>
    <row r="161" spans="1:31" s="2" customFormat="1" ht="6.95" customHeight="1">
      <c r="A161" s="31"/>
      <c r="B161" s="51"/>
      <c r="C161" s="52"/>
      <c r="D161" s="52"/>
      <c r="E161" s="52"/>
      <c r="F161" s="52"/>
      <c r="G161" s="52"/>
      <c r="H161" s="52"/>
      <c r="I161" s="155"/>
      <c r="J161" s="52"/>
      <c r="K161" s="52"/>
      <c r="L161" s="36"/>
      <c r="M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</row>
  </sheetData>
  <sheetProtection algorithmName="SHA-512" hashValue="e/vDWRg9FrdEYWDNufcFvDFrlHqfH2EPDldq1qwvaTa3es5W91MDvGfS3fc6ZwMSeTYUrVUHHcjfvuybMfqsbQ==" saltValue="uJVYWSQ34Gu3Qhmla9g7A4B9ehWMwcqfsIOR08deqPJrPb2LAW1/nBPH8WhPcHVenZ9erD04kc3sklIrhBY6Cg==" spinCount="100000" sheet="1" objects="1" scenarios="1" formatColumns="0" formatRows="0" autoFilter="0"/>
  <autoFilter ref="C130:K160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38</vt:i4>
      </vt:variant>
    </vt:vector>
  </HeadingPairs>
  <TitlesOfParts>
    <vt:vector size="57" baseType="lpstr">
      <vt:lpstr>Rekapitulace stavby</vt:lpstr>
      <vt:lpstr>SO 01 a - Stavební část -...</vt:lpstr>
      <vt:lpstr>SO 01 b - Stavební část -...</vt:lpstr>
      <vt:lpstr>01 - Elektroinstalace</vt:lpstr>
      <vt:lpstr>02 - Uzemnění</vt:lpstr>
      <vt:lpstr>03 - Přípojky</vt:lpstr>
      <vt:lpstr>04 - Aktivní hromosvod</vt:lpstr>
      <vt:lpstr>SO 01 d - C1 - ZTI - Rozv...</vt:lpstr>
      <vt:lpstr>SO 01 d - C2 - ZTI - Spla...</vt:lpstr>
      <vt:lpstr>PS 01 - Technologie hraze...</vt:lpstr>
      <vt:lpstr>PS 02 - Technologie napáj...</vt:lpstr>
      <vt:lpstr>PS 03 - Hydraulická brána</vt:lpstr>
      <vt:lpstr>PS 04 - Stáj - vyhrnovací...</vt:lpstr>
      <vt:lpstr>PS 05 - Technologie větrá...</vt:lpstr>
      <vt:lpstr>PS 06 - Stáj - gumové mat...</vt:lpstr>
      <vt:lpstr>PS 07 - Stáj - gumové rohože</vt:lpstr>
      <vt:lpstr>SO 03a - Přečerpávací jím...</vt:lpstr>
      <vt:lpstr>SO 03b - Přečerpávací jím...</vt:lpstr>
      <vt:lpstr>SO 03c - Elektroinstalace...</vt:lpstr>
      <vt:lpstr>'01 - Elektroinstalace'!Názvy_tisku</vt:lpstr>
      <vt:lpstr>'02 - Uzemnění'!Názvy_tisku</vt:lpstr>
      <vt:lpstr>'03 - Přípojky'!Názvy_tisku</vt:lpstr>
      <vt:lpstr>'04 - Aktivní hromosvod'!Názvy_tisku</vt:lpstr>
      <vt:lpstr>'PS 01 - Technologie hraze...'!Názvy_tisku</vt:lpstr>
      <vt:lpstr>'PS 02 - Technologie napáj...'!Názvy_tisku</vt:lpstr>
      <vt:lpstr>'PS 03 - Hydraulická brána'!Názvy_tisku</vt:lpstr>
      <vt:lpstr>'PS 04 - Stáj - vyhrnovací...'!Názvy_tisku</vt:lpstr>
      <vt:lpstr>'PS 05 - Technologie větrá...'!Názvy_tisku</vt:lpstr>
      <vt:lpstr>'PS 06 - Stáj - gumové mat...'!Názvy_tisku</vt:lpstr>
      <vt:lpstr>'PS 07 - Stáj - gumové rohože'!Názvy_tisku</vt:lpstr>
      <vt:lpstr>'Rekapitulace stavby'!Názvy_tisku</vt:lpstr>
      <vt:lpstr>'SO 01 a - Stavební část -...'!Názvy_tisku</vt:lpstr>
      <vt:lpstr>'SO 01 b - Stavební část -...'!Názvy_tisku</vt:lpstr>
      <vt:lpstr>'SO 01 d - C1 - ZTI - Rozv...'!Názvy_tisku</vt:lpstr>
      <vt:lpstr>'SO 01 d - C2 - ZTI - Spla...'!Názvy_tisku</vt:lpstr>
      <vt:lpstr>'SO 03a - Přečerpávací jím...'!Názvy_tisku</vt:lpstr>
      <vt:lpstr>'SO 03b - Přečerpávací jím...'!Názvy_tisku</vt:lpstr>
      <vt:lpstr>'SO 03c - Elektroinstalace...'!Názvy_tisku</vt:lpstr>
      <vt:lpstr>'01 - Elektroinstalace'!Oblast_tisku</vt:lpstr>
      <vt:lpstr>'02 - Uzemnění'!Oblast_tisku</vt:lpstr>
      <vt:lpstr>'03 - Přípojky'!Oblast_tisku</vt:lpstr>
      <vt:lpstr>'04 - Aktivní hromosvod'!Oblast_tisku</vt:lpstr>
      <vt:lpstr>'PS 01 - Technologie hraze...'!Oblast_tisku</vt:lpstr>
      <vt:lpstr>'PS 02 - Technologie napáj...'!Oblast_tisku</vt:lpstr>
      <vt:lpstr>'PS 03 - Hydraulická brána'!Oblast_tisku</vt:lpstr>
      <vt:lpstr>'PS 04 - Stáj - vyhrnovací...'!Oblast_tisku</vt:lpstr>
      <vt:lpstr>'PS 05 - Technologie větrá...'!Oblast_tisku</vt:lpstr>
      <vt:lpstr>'PS 06 - Stáj - gumové mat...'!Oblast_tisku</vt:lpstr>
      <vt:lpstr>'PS 07 - Stáj - gumové rohože'!Oblast_tisku</vt:lpstr>
      <vt:lpstr>'Rekapitulace stavby'!Oblast_tisku</vt:lpstr>
      <vt:lpstr>'SO 01 a - Stavební část -...'!Oblast_tisku</vt:lpstr>
      <vt:lpstr>'SO 01 b - Stavební část -...'!Oblast_tisku</vt:lpstr>
      <vt:lpstr>'SO 01 d - C1 - ZTI - Rozv...'!Oblast_tisku</vt:lpstr>
      <vt:lpstr>'SO 01 d - C2 - ZTI - Spla...'!Oblast_tisku</vt:lpstr>
      <vt:lpstr>'SO 03a - Přečerpávací jím...'!Oblast_tisku</vt:lpstr>
      <vt:lpstr>'SO 03b - Přečerpávací jím...'!Oblast_tisku</vt:lpstr>
      <vt:lpstr>'SO 03c - Elektroinstalace...'!Oblast_tisku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vera</cp:lastModifiedBy>
  <dcterms:created xsi:type="dcterms:W3CDTF">2020-04-28T06:01:48Z</dcterms:created>
  <dcterms:modified xsi:type="dcterms:W3CDTF">2020-05-19T06:07:32Z</dcterms:modified>
</cp:coreProperties>
</file>