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6"/>
  </bookViews>
  <sheets>
    <sheet name="SO 01.4 Dojírna" sheetId="1" r:id="rId1"/>
    <sheet name="SO 01.4 jalovice" sheetId="2" r:id="rId2"/>
    <sheet name="SO 01.6" sheetId="3" r:id="rId3"/>
    <sheet name="SO 01.5" sheetId="4" r:id="rId4"/>
    <sheet name="SO01.4 krávy" sheetId="5" r:id="rId5"/>
    <sheet name="SO 01.3 jalovice" sheetId="6" r:id="rId6"/>
    <sheet name="SO 01.3 dojnice" sheetId="7" r:id="rId7"/>
    <sheet name="SO 01.2" sheetId="8" r:id="rId8"/>
    <sheet name="SO 01.1" sheetId="9" r:id="rId9"/>
    <sheet name="přihaněč" sheetId="10" r:id="rId10"/>
    <sheet name="přehled" sheetId="11" r:id="rId11"/>
  </sheets>
  <definedNames>
    <definedName name="_xlnm.Print_Area" localSheetId="8">'SO 01.1'!$A$1:$AU$40</definedName>
    <definedName name="_xlnm.Print_Area" localSheetId="7">'SO 01.2'!$A$1:$AU$39</definedName>
    <definedName name="_xlnm.Print_Area" localSheetId="6">'SO 01.3 dojnice'!$A$1:$AQ$76</definedName>
    <definedName name="_xlnm.Print_Area" localSheetId="5">'SO 01.3 jalovice'!$A$1:$AU$79</definedName>
    <definedName name="_xlnm.Print_Area" localSheetId="0">'SO 01.4 Dojírna'!$A$1:$AU$39</definedName>
    <definedName name="_xlnm.Print_Area" localSheetId="4">'SO01.4 krávy'!$A$1:$AT$39</definedName>
  </definedNames>
  <calcPr fullCalcOnLoad="1"/>
</workbook>
</file>

<file path=xl/sharedStrings.xml><?xml version="1.0" encoding="utf-8"?>
<sst xmlns="http://schemas.openxmlformats.org/spreadsheetml/2006/main" count="2955" uniqueCount="326">
  <si>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</si>
  <si>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</si>
  <si>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</si>
  <si>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</si>
  <si>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</si>
  <si>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</si>
  <si>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</si>
  <si>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</si>
  <si>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</si>
  <si>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</si>
  <si>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</si>
  <si>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</si>
  <si>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</si>
  <si>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</si>
  <si>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</si>
  <si>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</si>
  <si>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</si>
  <si>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</si>
  <si>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</si>
  <si>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</si>
  <si>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</si>
  <si>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</si>
  <si>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</si>
  <si>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</si>
  <si>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</si>
  <si>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</si>
  <si>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</si>
  <si>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</si>
  <si>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</si>
  <si>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</si>
  <si>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</si>
  <si>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</si>
  <si>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</si>
  <si>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</si>
  <si>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31</t>
  </si>
  <si>
    <t>32</t>
  </si>
  <si>
    <t>33</t>
  </si>
  <si>
    <t>34</t>
  </si>
  <si>
    <t>35</t>
  </si>
  <si>
    <t>36</t>
  </si>
  <si>
    <t>37</t>
  </si>
  <si>
    <t>38</t>
  </si>
  <si>
    <t>39</t>
  </si>
  <si>
    <t>40</t>
  </si>
  <si>
    <t>41</t>
  </si>
  <si>
    <t>42</t>
  </si>
  <si>
    <t>43</t>
  </si>
  <si>
    <t>44</t>
  </si>
  <si>
    <t>45</t>
  </si>
  <si>
    <t>46</t>
  </si>
  <si>
    <t>47</t>
  </si>
  <si>
    <t>48</t>
  </si>
  <si>
    <t>Objekt</t>
  </si>
  <si>
    <t>01.1</t>
  </si>
  <si>
    <t>01.2</t>
  </si>
  <si>
    <t>01.3</t>
  </si>
  <si>
    <t>01.4</t>
  </si>
  <si>
    <t>01.5</t>
  </si>
  <si>
    <t>Kód</t>
  </si>
  <si>
    <t>100VD</t>
  </si>
  <si>
    <t>300VD</t>
  </si>
  <si>
    <t>301VD</t>
  </si>
  <si>
    <t>200VD</t>
  </si>
  <si>
    <t>767</t>
  </si>
  <si>
    <t>767900030RAB</t>
  </si>
  <si>
    <t>765375119R00</t>
  </si>
  <si>
    <t>767392802R00</t>
  </si>
  <si>
    <t>767392112R00</t>
  </si>
  <si>
    <t>998765102R00</t>
  </si>
  <si>
    <t>762</t>
  </si>
  <si>
    <t>762342812R00</t>
  </si>
  <si>
    <t>762342203RT4</t>
  </si>
  <si>
    <t>952903111R00</t>
  </si>
  <si>
    <t>966068002R00</t>
  </si>
  <si>
    <t>762331811R00</t>
  </si>
  <si>
    <t>762123110RT3</t>
  </si>
  <si>
    <t>998762102R00</t>
  </si>
  <si>
    <t>941955003R00</t>
  </si>
  <si>
    <t>764</t>
  </si>
  <si>
    <t>764900035RAA</t>
  </si>
  <si>
    <t>764252403R00</t>
  </si>
  <si>
    <t>764252491R00</t>
  </si>
  <si>
    <t>764900040RAA</t>
  </si>
  <si>
    <t>764554403R00</t>
  </si>
  <si>
    <t>764554491R00</t>
  </si>
  <si>
    <t>783</t>
  </si>
  <si>
    <t>783782221R00</t>
  </si>
  <si>
    <t>783601815R00</t>
  </si>
  <si>
    <t>783626200R00</t>
  </si>
  <si>
    <t>S125</t>
  </si>
  <si>
    <t>979990144R00</t>
  </si>
  <si>
    <t>979990191R00</t>
  </si>
  <si>
    <t>979990161R00</t>
  </si>
  <si>
    <t>500VD</t>
  </si>
  <si>
    <t>Hrotovice</t>
  </si>
  <si>
    <t>Zkrácený popis</t>
  </si>
  <si>
    <t>Rozměry</t>
  </si>
  <si>
    <t>Elektromontáže</t>
  </si>
  <si>
    <t>LED svítidloPL5000lm,5700K,korpusPE,opálový PCkryt,IP65,zdroj 1400mA</t>
  </si>
  <si>
    <t>LED svítidloPL5000lm,5700K,korpusPE,opálový PCkryt,IP65,zdroj 1400mA - montáž</t>
  </si>
  <si>
    <t>1051756 Vývodka Pg 13,5,IP68 šedá RAL7035+matice</t>
  </si>
  <si>
    <t>1051756 Vývodka Pg 13,5,IP68 šedá RAL7035+matice - montáž</t>
  </si>
  <si>
    <t>Svorka krabicová 2273-204 4x0,5-2,5 červená</t>
  </si>
  <si>
    <t>Svorka krabicová 2273-204 4x0,5-2,5 červená - montáž</t>
  </si>
  <si>
    <t>Kabel CYKY - J 3x1,5</t>
  </si>
  <si>
    <t>Kabel CYKY - J 3x1,5 montáž</t>
  </si>
  <si>
    <t>Krabice93x93x55 IP65 Speisberg,bez svorkovnice ABOX šedá</t>
  </si>
  <si>
    <t>Krabice93x93x55 IP65 Speisberg,bez svorkovnice ABOX šedá -  montáž</t>
  </si>
  <si>
    <t>Trubka pevná 750N 4025/3m, tmavě šedá</t>
  </si>
  <si>
    <t>Trubka pevná 750N 4025/3m, tmavě šedá - montáž</t>
  </si>
  <si>
    <t>Příchytka pro ohebné trubky 25mm 5325 tmavě šedá</t>
  </si>
  <si>
    <t>Příchytka pro ohebné trubky 25mm 5325 tmavě šedá - montáž</t>
  </si>
  <si>
    <t>Trubka ohebná 750N 25mmSUPER MONOFLEX1225,tmavě šedá</t>
  </si>
  <si>
    <t>Trubka ohebná 750N 25mmSUPER MONOFLEX1225,tmavě šedá - montáž</t>
  </si>
  <si>
    <t>Drobný montážní a instalační materiál</t>
  </si>
  <si>
    <t>Drobný montážní a instalační materiál - montáž</t>
  </si>
  <si>
    <t>JA-110N DIM akční člen řízení světel včetně příslušenství</t>
  </si>
  <si>
    <t>JA-110N DIM akční člen řízení světel včetně příslušenství - montáž</t>
  </si>
  <si>
    <t>Dozbrojení rozvaděče světel</t>
  </si>
  <si>
    <t>Dozbrojení rozvaděče světel - montáž</t>
  </si>
  <si>
    <t>LED SvítidloPL5000lm,5700K,korpusPE,opálovýPC,IP65,zdroj 1400mA  kryt</t>
  </si>
  <si>
    <t>LED SvítidloPL5000lm,5700K,korpusPE,opálovýPC,IP65,zdroj 1400mA  kryt - montáž</t>
  </si>
  <si>
    <t>1051756 Vývodka Pg13,5,IP687,šedá RAL 7035+matice</t>
  </si>
  <si>
    <t>1051756 Vývodka Pg13,5,IP687,šedá RAL 7035+matice - montáž</t>
  </si>
  <si>
    <t>Svorka krabicová2273-204x0,5-2,5 červená</t>
  </si>
  <si>
    <t>Svorka krabicová2273-204x0,5-2,5 červená - montáž</t>
  </si>
  <si>
    <t>Kabel CYKY - J 3x1,5 - montáž</t>
  </si>
  <si>
    <t>Krabice 93x93x55 IP65 Speisberg,bez svorkovnice Abox šedá</t>
  </si>
  <si>
    <t>Krabice 93x93x55 IP65 Speisberg,bez svorkovnice Abox šedá - montáž</t>
  </si>
  <si>
    <t>Trubka pevná750N 4025/3m tmavě šedá</t>
  </si>
  <si>
    <t>Trubka pevná750N 4025/3m tmavě šedá - montáž</t>
  </si>
  <si>
    <t>Příchytka pro ohebné trubky  25mm,tmavě šedá</t>
  </si>
  <si>
    <t>Příchytka pro ohebné trubky  25mm,tmavě šedá - montáž</t>
  </si>
  <si>
    <t>Trubka ohebná 750NSuper Monoflex 1225,tmavě šedá</t>
  </si>
  <si>
    <t>Trubka ohebná 750NSuper Monoflex 1225,tmavě šedá - montáž</t>
  </si>
  <si>
    <t>JA - 110N DIM akční člen řízení světel včetně příslušenství</t>
  </si>
  <si>
    <t>Dozbrojení rozvaděče</t>
  </si>
  <si>
    <t>Dozbrojení rozvaděče - montáž</t>
  </si>
  <si>
    <t>Konstrukce zámečnické</t>
  </si>
  <si>
    <t>Demontáž krytiny střech z polykarbonátu</t>
  </si>
  <si>
    <t>Krytina polykarbonátová, trapéz 200/40, montáž a dodávka</t>
  </si>
  <si>
    <t>Demontáž krytin střech z plechů, šroubovaných</t>
  </si>
  <si>
    <t>Montáž krytiny střech, tvar. plechem, šroubováním</t>
  </si>
  <si>
    <t>Přesun hmot pro krytiny tvrdé, výšky do 12 m</t>
  </si>
  <si>
    <t>Konstrukce tesařské</t>
  </si>
  <si>
    <t>Demontáž laťování střech, rozteč latí do 50 cm,do 20% plochy</t>
  </si>
  <si>
    <t>Montáž laťování střech, vzdálenost latí 22 - 36 cm,do 20% plochy</t>
  </si>
  <si>
    <t>Odstranění prachu z trámů vysátím</t>
  </si>
  <si>
    <t>Demontáž dřevěných stěn svislého pláště částečná</t>
  </si>
  <si>
    <t>Demontáž konstrukcí z fošen</t>
  </si>
  <si>
    <t>Montáž konstrukce stěn z fošen</t>
  </si>
  <si>
    <t>Přesun hmot pro tesařské konstrukce, výšky do 12 m</t>
  </si>
  <si>
    <t>Lešení lehké pomocné, výška podlahy do 2,5 m</t>
  </si>
  <si>
    <t>Konstrukce klempířské</t>
  </si>
  <si>
    <t>Demontáž podokapních žlabů půlkruhových</t>
  </si>
  <si>
    <t>Žlaby Ti Zn plech, podokapní půlkruhové, rš 330 mm</t>
  </si>
  <si>
    <t>Montáž žlabů z Ti Zn podokapních půlkruhových</t>
  </si>
  <si>
    <t>Demontáž odpadních trub</t>
  </si>
  <si>
    <t>Odpadní trouby z Ti Zn plechu, kruhové, D 120 mm</t>
  </si>
  <si>
    <t>Montáž trub Ti Zn odpadních kruhových</t>
  </si>
  <si>
    <t>Nátěry</t>
  </si>
  <si>
    <t>Nátěr tesařských konstrukcí Lignofix I Profi 2x</t>
  </si>
  <si>
    <t>Odstranění nátěrů, stěny truhlářské, oškrábáním</t>
  </si>
  <si>
    <t>Nátěr lazurovací truhlářských výrobků 2x lakování</t>
  </si>
  <si>
    <t>Přesuny sutí</t>
  </si>
  <si>
    <t>Poplatek za skládku suti - minerální vata</t>
  </si>
  <si>
    <t>Poplatek za skládku suti - plastové výrobky</t>
  </si>
  <si>
    <t>Poplatek za skládku suti - dřevo</t>
  </si>
  <si>
    <t>LED svítidlo PL 5000lm,5700K,korpus PE,opálový PC kryt,IP65,zdroj1400mA</t>
  </si>
  <si>
    <t>LED svítidlo PL5000lm,5700K,korpusPE,opálový PC kryt,IP65 - montáž</t>
  </si>
  <si>
    <t>1051756Vývodka PG13,5,IP68, šedá RAL 7035+matice</t>
  </si>
  <si>
    <t>1051756Vývodka PG13,5, IP68,šedá RAL7035+matice - montáž</t>
  </si>
  <si>
    <t>Svorka krabicová 2273-2044x0,5-2,5 - montáž</t>
  </si>
  <si>
    <t>Kabel CYKY -J 3x1,5</t>
  </si>
  <si>
    <t>Kabel CYKY -J 3x1,5 - montáž</t>
  </si>
  <si>
    <t>Krabice93x93x55 IP65 Speisberg,bez svorkovnice Abox šedá</t>
  </si>
  <si>
    <t>Krabice 93x93x55 IP65 Speisberg,bez svorkovniceABOX - montáž</t>
  </si>
  <si>
    <t>Příchytka pro ohebné trubky25mm,5325 tmavě šedá</t>
  </si>
  <si>
    <t>Příchytka pro ohebné trubky25mm,5325 tmavě šedá - montáž</t>
  </si>
  <si>
    <t>Trubka ohebná750N,25mm Super Monoflex1225 tmavě šedá</t>
  </si>
  <si>
    <t>Trubka ohebná750N,25mm Super Monoflex1225 tmavě šedá - montáž</t>
  </si>
  <si>
    <t>LED svítidloPL5000lm,5700K korpusPE,opálový PC krytIP65,zdroj 1400mA</t>
  </si>
  <si>
    <t>LED svítidloPL5000lm,5700K korpusPE,opálový PC krytIP65,zdroj 1400mA - montáž</t>
  </si>
  <si>
    <t>1051756 Vývodka PG13,5 IP68šedá RAL 7035+matice</t>
  </si>
  <si>
    <t>1051756 Vývodka PG13,5 IP68šedá RAL 7035+matice - montáž</t>
  </si>
  <si>
    <t>Kabel CYKY - J 3,x1,5</t>
  </si>
  <si>
    <t>Kabel CYKY - J 3,x1,5 - montáž</t>
  </si>
  <si>
    <t>Krabice 93x93x55 IP65 Speisberg bez svorkovnice Abox šedá</t>
  </si>
  <si>
    <t>Krabice 93x93x55 IP65 Speisberg bez svorkovnice Abox šedá - montáž</t>
  </si>
  <si>
    <t>Trubka pevná 750N 4025/3m tmavě šedá</t>
  </si>
  <si>
    <t>Trubka pevná 750N 4025/3m tmavě šedá - montáž</t>
  </si>
  <si>
    <t>Trubka ohebná 750NSuper Monoflex 1225 tmavě šedá</t>
  </si>
  <si>
    <t>Trubka ohebná 750NSuper Monoflex 1225 tmavě šedá - montáž</t>
  </si>
  <si>
    <t>JA - 110N akční člen řízení světel včetně příslušenství</t>
  </si>
  <si>
    <t>JA - 110N akční člen řízení světel včetně příslušenství - montáž</t>
  </si>
  <si>
    <t>Dozbrojení rozvaděče  světel</t>
  </si>
  <si>
    <t>Dozbrojení rozvaděče  světel - montáž</t>
  </si>
  <si>
    <t>Krytina polykarbonátová, trapéz 200/40, na ocel</t>
  </si>
  <si>
    <t>Montáž laťování střech, vzdálenost latí 22 - 36 cm,do 20%plochy</t>
  </si>
  <si>
    <t>Odstranění prachu z trámů</t>
  </si>
  <si>
    <t>LED svítidloPL5000lm,5700K,korpus PE,opálovýPC kryt,IP65,zdroj1400mA</t>
  </si>
  <si>
    <t>LED svítidloPL5000lm,5700K,korpus PE,opálovýPC kryt,IP65, - montáž</t>
  </si>
  <si>
    <t>1051756 Vývodka Pg13,5,IP68,šedá RAL7035+matice</t>
  </si>
  <si>
    <t>1051756 Vývodka Pg13,5,IP68,šedá RAL7035+matice - montáž</t>
  </si>
  <si>
    <t>Kabel CYKY-J 3x1,5</t>
  </si>
  <si>
    <t>Kabel CYKY-J 3x1,5 - montáž</t>
  </si>
  <si>
    <t>Krabice 93x93x55IP65 Speisberg bez svorkovniceAbox šedá</t>
  </si>
  <si>
    <t>Krabice 93x93x55IP65 Speslberg,bez svorkovniceAbox šedá - montáž</t>
  </si>
  <si>
    <t>Trubka ohebná 750N 4025/3 tmavě šedá</t>
  </si>
  <si>
    <t>Trubka ohebná 750N 4025/3 tmavě šedá - montáž</t>
  </si>
  <si>
    <t>JA-110N DIM akční člen řízení světel, včetně příslušenství</t>
  </si>
  <si>
    <t>LED svítidloPL5000lm,5700K,korpusPE,opálovýPCkryt ,IP65,zdroj1400mA</t>
  </si>
  <si>
    <t>LED svítidloPL5000lm,5700K,korpusPE,opálovýPCkryt ,IP65,zdroj1400mA - montáž</t>
  </si>
  <si>
    <t>1051756 Vývodka Pg13,5 IP68 šedá RAL 7035 + matice</t>
  </si>
  <si>
    <t>1051756 Vývodka Pg13,5 IP68 šedá RAL 7035 + matice - montáž</t>
  </si>
  <si>
    <t>Trubka ohebná 750N 25mm Super Monoflex1225 tmavě šedá</t>
  </si>
  <si>
    <t>Trubka ohebná 750N 25mm Super Monoflex1225 tmavě šedá - montáž</t>
  </si>
  <si>
    <t>JA 110N DIM akční člen řízení světel včetně příslušenství</t>
  </si>
  <si>
    <t>Doba výstavby:</t>
  </si>
  <si>
    <t>Začátek výstavby:</t>
  </si>
  <si>
    <t>Konec výstavby:</t>
  </si>
  <si>
    <t>Zpracováno dne:</t>
  </si>
  <si>
    <t>M.j.</t>
  </si>
  <si>
    <t>ks</t>
  </si>
  <si>
    <t>m</t>
  </si>
  <si>
    <t>kpl</t>
  </si>
  <si>
    <t>m2</t>
  </si>
  <si>
    <t>t</t>
  </si>
  <si>
    <t>Množství</t>
  </si>
  <si>
    <t>Jednot.</t>
  </si>
  <si>
    <t>cena (Kč)</t>
  </si>
  <si>
    <t>Náklady (Kč)</t>
  </si>
  <si>
    <t>Dodávka</t>
  </si>
  <si>
    <t>Objednatel:</t>
  </si>
  <si>
    <t>Projektant:</t>
  </si>
  <si>
    <t>Zhotovitel:</t>
  </si>
  <si>
    <t>Zpracoval:</t>
  </si>
  <si>
    <t>Montáž</t>
  </si>
  <si>
    <t>Celkem</t>
  </si>
  <si>
    <t>Hmotnost (t)</t>
  </si>
  <si>
    <t>Cenová</t>
  </si>
  <si>
    <t>soustava</t>
  </si>
  <si>
    <t>RTS I / 2016</t>
  </si>
  <si>
    <t>HS</t>
  </si>
  <si>
    <t>PS</t>
  </si>
  <si>
    <t>100VD_</t>
  </si>
  <si>
    <t>767_</t>
  </si>
  <si>
    <t>762_</t>
  </si>
  <si>
    <t>764_</t>
  </si>
  <si>
    <t>783_</t>
  </si>
  <si>
    <t>S125_</t>
  </si>
  <si>
    <t>1_</t>
  </si>
  <si>
    <t>76_</t>
  </si>
  <si>
    <t>78_</t>
  </si>
  <si>
    <t>9_</t>
  </si>
  <si>
    <t>01.1_</t>
  </si>
  <si>
    <t>01.3_</t>
  </si>
  <si>
    <t>01.4_</t>
  </si>
  <si>
    <t>01.5_</t>
  </si>
  <si>
    <t>01.6_</t>
  </si>
  <si>
    <t xml:space="preserve">     Stavební náklady</t>
  </si>
  <si>
    <t xml:space="preserve">       Technologie</t>
  </si>
  <si>
    <t>technologie celkem</t>
  </si>
  <si>
    <t>stavební náklady celkem</t>
  </si>
  <si>
    <t>Teletník  SO 01.1</t>
  </si>
  <si>
    <t>Produkční stáj pro dojnice SO 01.2</t>
  </si>
  <si>
    <t>Technologie</t>
  </si>
  <si>
    <t>stavební náklady elektro</t>
  </si>
  <si>
    <t>technologie</t>
  </si>
  <si>
    <t>JA - 110N DIM akční člen řízení světel včetně příslušenství - montáž</t>
  </si>
  <si>
    <t xml:space="preserve">      Technologie</t>
  </si>
  <si>
    <t>Svinovací plachta s mechanickým navijákem bez výdřevy, výška otvoru 2,0m, délka 45m</t>
  </si>
  <si>
    <t xml:space="preserve">Stavební náklady </t>
  </si>
  <si>
    <t>stavební náklady</t>
  </si>
  <si>
    <t xml:space="preserve">technologie </t>
  </si>
  <si>
    <t>technologie elektro</t>
  </si>
  <si>
    <t>Stavební náklady</t>
  </si>
  <si>
    <t>Techologie</t>
  </si>
  <si>
    <t>29</t>
  </si>
  <si>
    <t>30</t>
  </si>
  <si>
    <t>pomocná tabulka :</t>
  </si>
  <si>
    <t>SO 01.1</t>
  </si>
  <si>
    <t>SO 01.2</t>
  </si>
  <si>
    <t>stavba</t>
  </si>
  <si>
    <t>SO 01.3 dojnice</t>
  </si>
  <si>
    <t>SO 01.3 jalovice</t>
  </si>
  <si>
    <t>SO 01.4 krávy na sucho</t>
  </si>
  <si>
    <t>celkem</t>
  </si>
  <si>
    <t>SO 01.4  jalovice</t>
  </si>
  <si>
    <t>SO 01,4 dojírna</t>
  </si>
  <si>
    <t>SO 01.5</t>
  </si>
  <si>
    <t>SO 01.6</t>
  </si>
  <si>
    <t>Zemědělské družstvo Hrotovice, družstvo</t>
  </si>
  <si>
    <t>Položkový rozpočet</t>
  </si>
  <si>
    <t>SO 01.5 Produkční stáj pro dojnice</t>
  </si>
  <si>
    <t>SO 01.4 Dojírna</t>
  </si>
  <si>
    <t>Zemědělské družstvo Hrotovice,družstvo</t>
  </si>
  <si>
    <t>Modernizace chovu skotu</t>
  </si>
  <si>
    <t>SO 01.6 Odchovna jalovic</t>
  </si>
  <si>
    <t>R</t>
  </si>
  <si>
    <t>SO 01.3 stáj pro dojnice a jalovice</t>
  </si>
  <si>
    <t>část stáje pro dojnice</t>
  </si>
  <si>
    <t>část stáje  pro jalovice</t>
  </si>
  <si>
    <t>SO 01.2 produkční stáj pro dojnice</t>
  </si>
  <si>
    <t>SO 01.1 Teletník</t>
  </si>
  <si>
    <t>SO 01.4  dojírna</t>
  </si>
  <si>
    <t>01.6</t>
  </si>
  <si>
    <t>SO 01.4 - dojírna</t>
  </si>
  <si>
    <t>CELKEM</t>
  </si>
  <si>
    <t>položka</t>
  </si>
  <si>
    <t>Název položky</t>
  </si>
  <si>
    <t>MJ</t>
  </si>
  <si>
    <t>Množství ks</t>
  </si>
  <si>
    <t>Cena v Kč/MJ</t>
  </si>
  <si>
    <t>Celkem Kč</t>
  </si>
  <si>
    <t>montáž</t>
  </si>
  <si>
    <t>Automatický přihaněč dojnic</t>
  </si>
  <si>
    <t>2.</t>
  </si>
  <si>
    <t>SO 01.6 - dojírna</t>
  </si>
  <si>
    <r>
      <t xml:space="preserve">část porodna jalovice </t>
    </r>
    <r>
      <rPr>
        <sz val="10"/>
        <color indexed="8"/>
        <rFont val="Arial"/>
        <family val="2"/>
      </rPr>
      <t>(Stáje s boxovými loži pro skot (kromě dojnic))</t>
    </r>
  </si>
  <si>
    <r>
      <t xml:space="preserve">část dojírna </t>
    </r>
    <r>
      <rPr>
        <sz val="10"/>
        <rFont val="Arial"/>
        <family val="2"/>
      </rPr>
      <t>(Dojírny a mléčnice pro krávy)</t>
    </r>
  </si>
  <si>
    <r>
      <rPr>
        <b/>
        <sz val="10"/>
        <color indexed="8"/>
        <rFont val="Arial"/>
        <family val="2"/>
      </rPr>
      <t>část porodna krávy</t>
    </r>
    <r>
      <rPr>
        <sz val="10"/>
        <color indexed="8"/>
        <rFont val="Arial"/>
        <family val="2"/>
      </rPr>
      <t xml:space="preserve"> (Stáje pro dojnice)</t>
    </r>
  </si>
  <si>
    <t>hod</t>
  </si>
  <si>
    <t>stavba:</t>
  </si>
  <si>
    <t>část:</t>
  </si>
  <si>
    <t xml:space="preserve">Přihaněč krav M musí být  konstrukčně řešen tak, aby během procesu dojení udržel krávy klidné, uvolněné a na správném místě. Brána se posouvá pomalu, ale jistě a podporuje tak efektivní pohyb krav. Pomalý pohyb znamená méně stresu pro krávy a bezpečnější provoz. Funkce automatického pohybu přihaněče vpřed posouvá branku v krocích po 15-ti cm. Krávy mají dostatek času se posunout bez toho, aniž by musely být tlačeny. Nová skupina krav nastupuje za  přihaněčem krav  okamžitě poté, co se začne pohybovat vpřed. To umožňuje klidný pohyb krav a udržuje skupiny oddělené. Přihaněcí branka se do své startovací pozice vrací nad novou skupinou krav a ve výchozí pozici je spuštěna dolů. Všechny krávy, které se v té chvíli ocitnou před branou, se začínají opět posouvat vpřed. </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</si>
</sst>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dd\.mmmm\.yy"/>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s>
  <fonts count="63">
    <font>
      <sz val="10"/>
      <name val="Arial"/>
      <family val="0"/>
    </font>
    <font>
      <sz val="10"/>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b/>
      <sz val="10"/>
      <color indexed="54"/>
      <name val="Arial"/>
      <family val="0"/>
    </font>
    <font>
      <b/>
      <sz val="10"/>
      <color indexed="56"/>
      <name val="Arial"/>
      <family val="0"/>
    </font>
    <font>
      <b/>
      <sz val="10"/>
      <color indexed="61"/>
      <name val="Arial"/>
      <family val="2"/>
    </font>
    <font>
      <b/>
      <sz val="10"/>
      <name val="Arial"/>
      <family val="2"/>
    </font>
    <font>
      <b/>
      <sz val="8"/>
      <color indexed="8"/>
      <name val="Arial"/>
      <family val="2"/>
    </font>
    <font>
      <u val="single"/>
      <sz val="10"/>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49"/>
      <name val="Calibri"/>
      <family val="2"/>
    </font>
    <font>
      <b/>
      <sz val="13"/>
      <color indexed="49"/>
      <name val="Calibri"/>
      <family val="2"/>
    </font>
    <font>
      <b/>
      <sz val="11"/>
      <color indexed="49"/>
      <name val="Calibri"/>
      <family val="2"/>
    </font>
    <font>
      <b/>
      <sz val="18"/>
      <color indexed="49"/>
      <name val="Cambria"/>
      <family val="2"/>
    </font>
    <font>
      <sz val="11"/>
      <color indexed="19"/>
      <name val="Calibri"/>
      <family val="2"/>
    </font>
    <font>
      <sz val="10"/>
      <color indexed="8"/>
      <name val="Arial CE"/>
      <family val="0"/>
    </font>
    <font>
      <sz val="11"/>
      <color indexed="52"/>
      <name val="Calibri"/>
      <family val="2"/>
    </font>
    <font>
      <sz val="11"/>
      <color indexed="17"/>
      <name val="Calibri"/>
      <family val="2"/>
    </font>
    <font>
      <sz val="11"/>
      <color indexed="10"/>
      <name val="Calibri"/>
      <family val="2"/>
    </font>
    <font>
      <sz val="11"/>
      <color indexed="23"/>
      <name val="Calibri"/>
      <family val="2"/>
    </font>
    <font>
      <b/>
      <sz val="11"/>
      <color indexed="52"/>
      <name val="Calibri"/>
      <family val="2"/>
    </font>
    <font>
      <i/>
      <sz val="11"/>
      <color indexed="23"/>
      <name val="Calibri"/>
      <family val="2"/>
    </font>
    <font>
      <sz val="10"/>
      <color indexed="30"/>
      <name val="Arial"/>
      <family val="2"/>
    </font>
    <font>
      <b/>
      <sz val="10"/>
      <color indexed="40"/>
      <name val="Arial"/>
      <family val="2"/>
    </font>
    <font>
      <sz val="10"/>
      <color indexed="10"/>
      <name val="Arial"/>
      <family val="2"/>
    </font>
    <font>
      <sz val="10"/>
      <color indexed="40"/>
      <name val="Arial"/>
      <family val="2"/>
    </font>
    <font>
      <b/>
      <sz val="10"/>
      <color indexed="10"/>
      <name val="Arial"/>
      <family val="2"/>
    </font>
    <font>
      <b/>
      <sz val="10"/>
      <color indexed="30"/>
      <name val="Arial"/>
      <family val="2"/>
    </font>
    <font>
      <b/>
      <sz val="8"/>
      <color indexed="8"/>
      <name val="Arial CE"/>
      <family val="0"/>
    </font>
    <font>
      <b/>
      <sz val="10"/>
      <color indexed="22"/>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0"/>
      <color rgb="FF000000"/>
      <name val="Arial CE"/>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70C0"/>
      <name val="Arial"/>
      <family val="2"/>
    </font>
    <font>
      <b/>
      <sz val="10"/>
      <color rgb="FF00B0F0"/>
      <name val="Arial"/>
      <family val="2"/>
    </font>
    <font>
      <sz val="10"/>
      <color rgb="FFFF0000"/>
      <name val="Arial"/>
      <family val="2"/>
    </font>
    <font>
      <sz val="10"/>
      <color rgb="FF00B0F0"/>
      <name val="Arial"/>
      <family val="2"/>
    </font>
    <font>
      <b/>
      <sz val="10"/>
      <color rgb="FFFF0000"/>
      <name val="Arial"/>
      <family val="2"/>
    </font>
    <font>
      <b/>
      <sz val="10"/>
      <color rgb="FF0070C0"/>
      <name val="Arial"/>
      <family val="2"/>
    </font>
    <font>
      <b/>
      <sz val="8"/>
      <color rgb="FF000000"/>
      <name val="Arial CE"/>
      <family val="0"/>
    </font>
    <font>
      <b/>
      <sz val="10"/>
      <color theme="0"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4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right/>
      <top style="medium"/>
      <botto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medium"/>
    </border>
    <border>
      <left style="thin"/>
      <right style="thin"/>
      <top style="thin"/>
      <bottom style="thin"/>
    </border>
    <border>
      <left style="thin"/>
      <right/>
      <top style="thin"/>
      <botto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right/>
      <top/>
      <bottom style="medium"/>
    </border>
    <border>
      <left/>
      <right/>
      <top style="thin"/>
      <bottom/>
    </border>
    <border>
      <left/>
      <right style="thin"/>
      <top style="thin"/>
      <bottom/>
    </border>
    <border>
      <left/>
      <right/>
      <top/>
      <bottom style="thin"/>
    </border>
    <border>
      <left style="thin"/>
      <right/>
      <top/>
      <bottom/>
    </border>
    <border>
      <left style="thin"/>
      <right/>
      <top>
        <color indexed="63"/>
      </top>
      <bottom style="thin"/>
    </border>
    <border>
      <left style="thin"/>
      <right style="thin"/>
      <top>
        <color indexed="63"/>
      </top>
      <bottom style="thin"/>
    </border>
    <border>
      <left>
        <color indexed="63"/>
      </left>
      <right style="medium"/>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right style="thin"/>
      <top/>
      <bottom/>
    </border>
    <border>
      <left/>
      <right style="thin"/>
      <top/>
      <bottom style="medium"/>
    </border>
    <border>
      <left style="thin"/>
      <right/>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0" fontId="1" fillId="0" borderId="0">
      <alignment vertical="center"/>
      <protection locked="0"/>
    </xf>
    <xf numFmtId="0" fontId="40" fillId="20" borderId="0" applyNumberFormat="0" applyBorder="0" applyAlignment="0" applyProtection="0"/>
    <xf numFmtId="0" fontId="41" fillId="21"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47" fillId="0" borderId="0" applyNumberFormat="0" applyBorder="0" applyProtection="0">
      <alignment/>
    </xf>
    <xf numFmtId="0" fontId="0" fillId="23" borderId="6" applyNumberFormat="0" applyFont="0" applyAlignment="0" applyProtection="0"/>
    <xf numFmtId="43"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84">
    <xf numFmtId="0" fontId="1" fillId="0" borderId="0" xfId="0" applyFont="1" applyAlignment="1">
      <alignment vertical="center"/>
    </xf>
    <xf numFmtId="49" fontId="2"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3" fillId="33" borderId="12" xfId="0" applyNumberFormat="1" applyFont="1" applyFill="1" applyBorder="1" applyAlignment="1" applyProtection="1">
      <alignment horizontal="left" vertical="center"/>
      <protection/>
    </xf>
    <xf numFmtId="49" fontId="4" fillId="34"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3" fillId="33" borderId="0"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49" fontId="6" fillId="33" borderId="12" xfId="0" applyNumberFormat="1" applyFont="1" applyFill="1" applyBorder="1" applyAlignment="1" applyProtection="1">
      <alignment horizontal="left" vertical="center"/>
      <protection/>
    </xf>
    <xf numFmtId="49" fontId="7" fillId="34" borderId="0" xfId="0" applyNumberFormat="1" applyFont="1" applyFill="1" applyBorder="1" applyAlignment="1" applyProtection="1">
      <alignment horizontal="left" vertical="center"/>
      <protection/>
    </xf>
    <xf numFmtId="49" fontId="6" fillId="33" borderId="0" xfId="0" applyNumberFormat="1" applyFont="1" applyFill="1" applyBorder="1" applyAlignment="1" applyProtection="1">
      <alignment horizontal="left" vertical="center"/>
      <protection/>
    </xf>
    <xf numFmtId="49" fontId="2" fillId="0" borderId="14" xfId="0" applyNumberFormat="1" applyFont="1" applyFill="1" applyBorder="1" applyAlignment="1" applyProtection="1">
      <alignment horizontal="left" vertical="center"/>
      <protection/>
    </xf>
    <xf numFmtId="49" fontId="2" fillId="0" borderId="13"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9" fontId="2" fillId="0" borderId="15"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right" vertical="center"/>
      <protection/>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6" fillId="33" borderId="12" xfId="0" applyNumberFormat="1" applyFont="1" applyFill="1" applyBorder="1" applyAlignment="1" applyProtection="1">
      <alignment horizontal="right" vertical="center"/>
      <protection/>
    </xf>
    <xf numFmtId="49" fontId="7" fillId="34" borderId="0" xfId="0" applyNumberFormat="1" applyFont="1" applyFill="1" applyBorder="1" applyAlignment="1" applyProtection="1">
      <alignment horizontal="right" vertical="center"/>
      <protection/>
    </xf>
    <xf numFmtId="49" fontId="6" fillId="33" borderId="0" xfId="0" applyNumberFormat="1" applyFont="1" applyFill="1" applyBorder="1" applyAlignment="1" applyProtection="1">
      <alignment horizontal="right" vertical="center"/>
      <protection/>
    </xf>
    <xf numFmtId="49" fontId="2" fillId="0" borderId="20" xfId="0" applyNumberFormat="1" applyFont="1" applyFill="1" applyBorder="1" applyAlignment="1" applyProtection="1">
      <alignment horizontal="center" vertical="center"/>
      <protection/>
    </xf>
    <xf numFmtId="49" fontId="2" fillId="0" borderId="21"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 fontId="6" fillId="33" borderId="12" xfId="0" applyNumberFormat="1" applyFont="1" applyFill="1" applyBorder="1" applyAlignment="1" applyProtection="1">
      <alignment horizontal="right" vertical="center"/>
      <protection/>
    </xf>
    <xf numFmtId="4" fontId="7" fillId="34" borderId="0" xfId="0" applyNumberFormat="1" applyFont="1" applyFill="1" applyBorder="1" applyAlignment="1" applyProtection="1">
      <alignment horizontal="right" vertical="center"/>
      <protection/>
    </xf>
    <xf numFmtId="4" fontId="6" fillId="33" borderId="0" xfId="0" applyNumberFormat="1" applyFont="1" applyFill="1" applyBorder="1" applyAlignment="1" applyProtection="1">
      <alignment horizontal="right" vertical="center"/>
      <protection/>
    </xf>
    <xf numFmtId="0" fontId="7" fillId="34"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49" fontId="55" fillId="0" borderId="0" xfId="0" applyNumberFormat="1" applyFont="1" applyFill="1" applyBorder="1" applyAlignment="1" applyProtection="1">
      <alignment horizontal="left" vertical="center"/>
      <protection/>
    </xf>
    <xf numFmtId="49" fontId="55" fillId="34" borderId="0" xfId="0" applyNumberFormat="1" applyFont="1" applyFill="1" applyBorder="1" applyAlignment="1" applyProtection="1">
      <alignment horizontal="left" vertical="center"/>
      <protection/>
    </xf>
    <xf numFmtId="4" fontId="8" fillId="0" borderId="0" xfId="0" applyNumberFormat="1" applyFont="1" applyFill="1" applyBorder="1" applyAlignment="1" applyProtection="1">
      <alignment horizontal="right" vertical="center"/>
      <protection/>
    </xf>
    <xf numFmtId="49" fontId="56" fillId="34" borderId="0" xfId="0" applyNumberFormat="1" applyFont="1" applyFill="1" applyBorder="1" applyAlignment="1" applyProtection="1">
      <alignment horizontal="left" vertical="center"/>
      <protection/>
    </xf>
    <xf numFmtId="4" fontId="57" fillId="0" borderId="0" xfId="0" applyNumberFormat="1" applyFont="1" applyFill="1" applyBorder="1" applyAlignment="1" applyProtection="1">
      <alignment horizontal="right" vertical="center"/>
      <protection/>
    </xf>
    <xf numFmtId="49" fontId="58" fillId="0" borderId="0" xfId="0" applyNumberFormat="1" applyFont="1" applyFill="1" applyBorder="1" applyAlignment="1" applyProtection="1">
      <alignment horizontal="left" vertical="center"/>
      <protection/>
    </xf>
    <xf numFmtId="49" fontId="58" fillId="34" borderId="0" xfId="0" applyNumberFormat="1" applyFont="1" applyFill="1" applyBorder="1" applyAlignment="1" applyProtection="1">
      <alignment horizontal="left" vertical="center"/>
      <protection/>
    </xf>
    <xf numFmtId="4" fontId="57" fillId="0" borderId="22" xfId="0" applyNumberFormat="1" applyFont="1" applyFill="1" applyBorder="1" applyAlignment="1" applyProtection="1">
      <alignment horizontal="right" vertical="center"/>
      <protection/>
    </xf>
    <xf numFmtId="4" fontId="59" fillId="0" borderId="22" xfId="0" applyNumberFormat="1" applyFont="1" applyFill="1" applyBorder="1" applyAlignment="1" applyProtection="1">
      <alignment horizontal="right" vertical="center"/>
      <protection/>
    </xf>
    <xf numFmtId="4" fontId="1" fillId="0" borderId="0" xfId="0" applyNumberFormat="1" applyFont="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4" fontId="1" fillId="0" borderId="23" xfId="0" applyNumberFormat="1" applyFont="1" applyBorder="1" applyAlignment="1">
      <alignment vertical="center"/>
    </xf>
    <xf numFmtId="0" fontId="57" fillId="0" borderId="0" xfId="0" applyFont="1" applyAlignment="1">
      <alignment vertical="center"/>
    </xf>
    <xf numFmtId="49" fontId="57" fillId="0" borderId="26" xfId="0" applyNumberFormat="1" applyFont="1" applyFill="1" applyBorder="1" applyAlignment="1" applyProtection="1">
      <alignment horizontal="left" vertical="center"/>
      <protection/>
    </xf>
    <xf numFmtId="49" fontId="5" fillId="0" borderId="27" xfId="0" applyNumberFormat="1" applyFont="1" applyFill="1" applyBorder="1" applyAlignment="1" applyProtection="1">
      <alignment horizontal="left" vertical="center"/>
      <protection/>
    </xf>
    <xf numFmtId="4" fontId="5" fillId="0" borderId="27" xfId="0" applyNumberFormat="1" applyFont="1" applyFill="1" applyBorder="1" applyAlignment="1" applyProtection="1">
      <alignment horizontal="right" vertical="center"/>
      <protection/>
    </xf>
    <xf numFmtId="4" fontId="57" fillId="0" borderId="21" xfId="0" applyNumberFormat="1" applyFont="1" applyFill="1" applyBorder="1" applyAlignment="1" applyProtection="1">
      <alignment horizontal="right" vertical="center"/>
      <protection/>
    </xf>
    <xf numFmtId="49" fontId="55" fillId="0" borderId="28" xfId="0" applyNumberFormat="1" applyFont="1" applyFill="1" applyBorder="1" applyAlignment="1" applyProtection="1">
      <alignment horizontal="left" vertical="center"/>
      <protection/>
    </xf>
    <xf numFmtId="49" fontId="5" fillId="0" borderId="29" xfId="0" applyNumberFormat="1" applyFont="1" applyFill="1" applyBorder="1" applyAlignment="1" applyProtection="1">
      <alignment horizontal="left" vertical="center"/>
      <protection/>
    </xf>
    <xf numFmtId="4" fontId="5" fillId="0" borderId="29" xfId="0" applyNumberFormat="1" applyFont="1" applyFill="1" applyBorder="1" applyAlignment="1" applyProtection="1">
      <alignment horizontal="right" vertical="center"/>
      <protection/>
    </xf>
    <xf numFmtId="4" fontId="55" fillId="0" borderId="30" xfId="0" applyNumberFormat="1" applyFont="1" applyFill="1" applyBorder="1" applyAlignment="1" applyProtection="1">
      <alignment horizontal="right" vertical="center"/>
      <protection/>
    </xf>
    <xf numFmtId="49" fontId="56" fillId="0" borderId="0" xfId="0" applyNumberFormat="1" applyFont="1" applyFill="1" applyBorder="1" applyAlignment="1" applyProtection="1">
      <alignment horizontal="left" vertical="center"/>
      <protection/>
    </xf>
    <xf numFmtId="49" fontId="57" fillId="0" borderId="31" xfId="0" applyNumberFormat="1" applyFont="1" applyFill="1" applyBorder="1" applyAlignment="1" applyProtection="1">
      <alignment horizontal="left" vertical="center"/>
      <protection/>
    </xf>
    <xf numFmtId="49" fontId="5" fillId="0" borderId="32" xfId="0" applyNumberFormat="1" applyFont="1" applyFill="1" applyBorder="1" applyAlignment="1" applyProtection="1">
      <alignment horizontal="left" vertical="center"/>
      <protection/>
    </xf>
    <xf numFmtId="4" fontId="5" fillId="0" borderId="32" xfId="0" applyNumberFormat="1" applyFont="1" applyFill="1" applyBorder="1" applyAlignment="1" applyProtection="1">
      <alignment horizontal="right" vertical="center"/>
      <protection/>
    </xf>
    <xf numFmtId="49" fontId="0" fillId="0" borderId="29" xfId="0" applyNumberFormat="1" applyFont="1" applyFill="1" applyBorder="1" applyAlignment="1" applyProtection="1">
      <alignment horizontal="left" vertical="center"/>
      <protection/>
    </xf>
    <xf numFmtId="4" fontId="0" fillId="0" borderId="29" xfId="0" applyNumberFormat="1" applyFont="1" applyFill="1" applyBorder="1" applyAlignment="1" applyProtection="1">
      <alignment horizontal="right" vertical="center"/>
      <protection/>
    </xf>
    <xf numFmtId="49" fontId="5" fillId="0" borderId="28" xfId="0" applyNumberFormat="1" applyFont="1" applyFill="1" applyBorder="1" applyAlignment="1" applyProtection="1">
      <alignment horizontal="left" vertical="center"/>
      <protection/>
    </xf>
    <xf numFmtId="4" fontId="60" fillId="0" borderId="30" xfId="0" applyNumberFormat="1" applyFont="1" applyFill="1" applyBorder="1" applyAlignment="1" applyProtection="1">
      <alignment horizontal="right" vertical="center"/>
      <protection/>
    </xf>
    <xf numFmtId="49" fontId="5" fillId="0" borderId="26" xfId="0" applyNumberFormat="1" applyFont="1" applyFill="1" applyBorder="1" applyAlignment="1" applyProtection="1">
      <alignment horizontal="left" vertical="center"/>
      <protection/>
    </xf>
    <xf numFmtId="49" fontId="57" fillId="0" borderId="27" xfId="0" applyNumberFormat="1" applyFont="1" applyFill="1" applyBorder="1" applyAlignment="1" applyProtection="1">
      <alignment horizontal="left" vertical="center"/>
      <protection/>
    </xf>
    <xf numFmtId="49" fontId="5" fillId="0" borderId="26" xfId="0" applyNumberFormat="1" applyFont="1" applyFill="1" applyBorder="1" applyAlignment="1" applyProtection="1">
      <alignment horizontal="left" vertical="center"/>
      <protection/>
    </xf>
    <xf numFmtId="49" fontId="55" fillId="0" borderId="24" xfId="0" applyNumberFormat="1" applyFont="1" applyFill="1" applyBorder="1" applyAlignment="1" applyProtection="1">
      <alignment horizontal="left" vertical="center"/>
      <protection/>
    </xf>
    <xf numFmtId="49" fontId="0" fillId="0" borderId="33" xfId="0" applyNumberFormat="1" applyFont="1" applyFill="1" applyBorder="1" applyAlignment="1" applyProtection="1">
      <alignment horizontal="left" vertical="center"/>
      <protection/>
    </xf>
    <xf numFmtId="4" fontId="0" fillId="0" borderId="33" xfId="0" applyNumberFormat="1" applyFont="1" applyFill="1" applyBorder="1" applyAlignment="1" applyProtection="1">
      <alignment horizontal="right" vertical="center"/>
      <protection/>
    </xf>
    <xf numFmtId="4" fontId="55" fillId="0" borderId="34" xfId="0" applyNumberFormat="1" applyFont="1" applyFill="1" applyBorder="1" applyAlignment="1" applyProtection="1">
      <alignment horizontal="right" vertical="center"/>
      <protection/>
    </xf>
    <xf numFmtId="49" fontId="5" fillId="0" borderId="24" xfId="0" applyNumberFormat="1" applyFont="1" applyFill="1" applyBorder="1" applyAlignment="1" applyProtection="1">
      <alignment horizontal="left" vertical="center"/>
      <protection/>
    </xf>
    <xf numFmtId="49" fontId="5" fillId="0" borderId="33" xfId="0" applyNumberFormat="1" applyFont="1" applyFill="1" applyBorder="1" applyAlignment="1" applyProtection="1">
      <alignment horizontal="left" vertical="center"/>
      <protection/>
    </xf>
    <xf numFmtId="4" fontId="5" fillId="0" borderId="33" xfId="0" applyNumberFormat="1" applyFont="1" applyFill="1" applyBorder="1" applyAlignment="1" applyProtection="1">
      <alignment horizontal="right" vertical="center"/>
      <protection/>
    </xf>
    <xf numFmtId="4" fontId="5" fillId="0" borderId="25" xfId="0" applyNumberFormat="1" applyFont="1" applyFill="1" applyBorder="1" applyAlignment="1" applyProtection="1">
      <alignment horizontal="right" vertical="center"/>
      <protection/>
    </xf>
    <xf numFmtId="4" fontId="60" fillId="0" borderId="34" xfId="0" applyNumberFormat="1" applyFont="1" applyFill="1" applyBorder="1" applyAlignment="1" applyProtection="1">
      <alignment horizontal="right" vertical="center"/>
      <protection/>
    </xf>
    <xf numFmtId="4" fontId="5" fillId="0" borderId="30" xfId="0" applyNumberFormat="1" applyFont="1" applyFill="1" applyBorder="1" applyAlignment="1" applyProtection="1">
      <alignment horizontal="right" vertical="center"/>
      <protection/>
    </xf>
    <xf numFmtId="4" fontId="5" fillId="0" borderId="34" xfId="0" applyNumberFormat="1" applyFont="1" applyFill="1" applyBorder="1" applyAlignment="1" applyProtection="1">
      <alignment horizontal="right" vertical="center"/>
      <protection/>
    </xf>
    <xf numFmtId="2" fontId="1" fillId="0" borderId="0" xfId="0" applyNumberFormat="1" applyFont="1" applyAlignment="1">
      <alignment vertical="center"/>
    </xf>
    <xf numFmtId="4" fontId="0" fillId="0" borderId="23" xfId="0" applyNumberFormat="1" applyFont="1" applyBorder="1" applyAlignment="1">
      <alignment vertical="center"/>
    </xf>
    <xf numFmtId="0" fontId="1" fillId="0" borderId="0" xfId="0" applyFont="1" applyFill="1" applyAlignment="1">
      <alignment vertical="center"/>
    </xf>
    <xf numFmtId="0" fontId="57" fillId="0" borderId="0" xfId="0" applyFont="1" applyFill="1" applyAlignment="1">
      <alignment vertical="center"/>
    </xf>
    <xf numFmtId="0" fontId="0" fillId="0" borderId="0" xfId="0" applyFont="1" applyFill="1" applyAlignment="1">
      <alignment vertical="center"/>
    </xf>
    <xf numFmtId="0" fontId="1" fillId="35" borderId="0" xfId="0" applyFont="1" applyFill="1" applyAlignment="1">
      <alignment vertical="center"/>
    </xf>
    <xf numFmtId="0" fontId="1" fillId="36" borderId="0" xfId="0" applyFont="1" applyFill="1" applyAlignment="1">
      <alignment vertical="center"/>
    </xf>
    <xf numFmtId="0" fontId="57" fillId="36" borderId="0" xfId="0" applyFont="1" applyFill="1" applyAlignment="1">
      <alignment vertical="center"/>
    </xf>
    <xf numFmtId="0" fontId="59" fillId="0" borderId="0" xfId="0" applyFont="1" applyFill="1" applyAlignment="1">
      <alignment vertical="center"/>
    </xf>
    <xf numFmtId="0" fontId="1" fillId="0" borderId="0"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3"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38" xfId="0" applyFont="1" applyBorder="1" applyAlignment="1">
      <alignment vertical="center"/>
    </xf>
    <xf numFmtId="4" fontId="57" fillId="0" borderId="39" xfId="0" applyNumberFormat="1" applyFont="1" applyFill="1" applyBorder="1" applyAlignment="1" applyProtection="1">
      <alignment horizontal="right" vertical="center"/>
      <protection/>
    </xf>
    <xf numFmtId="4" fontId="59" fillId="0" borderId="39" xfId="0" applyNumberFormat="1" applyFont="1" applyFill="1" applyBorder="1" applyAlignment="1" applyProtection="1">
      <alignment horizontal="right" vertical="center"/>
      <protection/>
    </xf>
    <xf numFmtId="0" fontId="1" fillId="0" borderId="0" xfId="0" applyFont="1" applyFill="1" applyAlignment="1">
      <alignment vertical="center"/>
    </xf>
    <xf numFmtId="49" fontId="1" fillId="0" borderId="0" xfId="0" applyNumberFormat="1" applyFont="1" applyAlignment="1">
      <alignment vertical="center"/>
    </xf>
    <xf numFmtId="49" fontId="5" fillId="0" borderId="33" xfId="0" applyNumberFormat="1" applyFont="1" applyFill="1" applyBorder="1" applyAlignment="1" applyProtection="1">
      <alignment horizontal="left" vertical="center"/>
      <protection/>
    </xf>
    <xf numFmtId="4" fontId="59" fillId="0" borderId="34" xfId="0" applyNumberFormat="1" applyFont="1" applyFill="1" applyBorder="1" applyAlignment="1" applyProtection="1">
      <alignment horizontal="right" vertical="center"/>
      <protection/>
    </xf>
    <xf numFmtId="49" fontId="5" fillId="0" borderId="27" xfId="0" applyNumberFormat="1" applyFont="1" applyFill="1" applyBorder="1" applyAlignment="1" applyProtection="1">
      <alignment horizontal="left" vertical="center"/>
      <protection/>
    </xf>
    <xf numFmtId="49" fontId="55" fillId="0" borderId="33" xfId="0" applyNumberFormat="1" applyFont="1" applyFill="1" applyBorder="1" applyAlignment="1" applyProtection="1">
      <alignment horizontal="left" vertical="center"/>
      <protection/>
    </xf>
    <xf numFmtId="0" fontId="1" fillId="0" borderId="0" xfId="0" applyFont="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49" fontId="1" fillId="35" borderId="0" xfId="0" applyNumberFormat="1" applyFont="1" applyFill="1" applyAlignment="1">
      <alignment vertical="center"/>
    </xf>
    <xf numFmtId="49" fontId="1" fillId="0" borderId="0" xfId="0" applyNumberFormat="1" applyFont="1" applyFill="1" applyAlignment="1">
      <alignment vertical="center"/>
    </xf>
    <xf numFmtId="49" fontId="1" fillId="0" borderId="27" xfId="0" applyNumberFormat="1" applyFont="1" applyFill="1" applyBorder="1" applyAlignment="1">
      <alignment vertical="center"/>
    </xf>
    <xf numFmtId="0" fontId="59" fillId="36" borderId="0" xfId="0" applyFont="1" applyFill="1" applyAlignment="1">
      <alignment vertical="center"/>
    </xf>
    <xf numFmtId="0" fontId="9" fillId="36" borderId="0" xfId="0" applyFont="1" applyFill="1" applyAlignment="1">
      <alignment vertical="center"/>
    </xf>
    <xf numFmtId="4" fontId="1" fillId="36" borderId="0" xfId="0" applyNumberFormat="1" applyFont="1" applyFill="1" applyAlignment="1">
      <alignment vertical="center"/>
    </xf>
    <xf numFmtId="49" fontId="5" fillId="36" borderId="0" xfId="0" applyNumberFormat="1" applyFont="1" applyFill="1" applyBorder="1" applyAlignment="1" applyProtection="1">
      <alignment horizontal="left" vertical="center"/>
      <protection/>
    </xf>
    <xf numFmtId="0" fontId="2" fillId="36" borderId="0" xfId="0" applyFont="1" applyFill="1" applyAlignment="1">
      <alignment vertical="center"/>
    </xf>
    <xf numFmtId="0" fontId="1" fillId="36"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0" fontId="1" fillId="0" borderId="0" xfId="0" applyFont="1" applyAlignment="1">
      <alignment vertical="center"/>
    </xf>
    <xf numFmtId="0" fontId="9" fillId="0" borderId="0" xfId="0" applyFont="1" applyAlignment="1">
      <alignment/>
    </xf>
    <xf numFmtId="0" fontId="10" fillId="0" borderId="23" xfId="0" applyFont="1" applyFill="1" applyBorder="1" applyAlignment="1">
      <alignment vertical="center"/>
    </xf>
    <xf numFmtId="0" fontId="10" fillId="0" borderId="25" xfId="0" applyFont="1" applyFill="1" applyBorder="1" applyAlignment="1">
      <alignment horizontal="center" vertical="center"/>
    </xf>
    <xf numFmtId="0" fontId="61" fillId="0" borderId="25" xfId="46" applyFont="1" applyFill="1" applyBorder="1" applyAlignment="1">
      <alignment horizontal="center" vertical="center" wrapText="1"/>
    </xf>
    <xf numFmtId="0" fontId="1" fillId="0" borderId="23" xfId="0" applyFont="1" applyBorder="1" applyAlignment="1">
      <alignment vertical="center"/>
    </xf>
    <xf numFmtId="0" fontId="1" fillId="0" borderId="23" xfId="0" applyFont="1" applyBorder="1" applyAlignment="1">
      <alignment vertical="center" wrapText="1"/>
    </xf>
    <xf numFmtId="0" fontId="1" fillId="0" borderId="23" xfId="0" applyFont="1" applyBorder="1" applyAlignment="1">
      <alignment horizontal="center" vertical="center"/>
    </xf>
    <xf numFmtId="0" fontId="1" fillId="0" borderId="26" xfId="0" applyFont="1" applyBorder="1" applyAlignment="1">
      <alignment vertical="center"/>
    </xf>
    <xf numFmtId="0" fontId="2" fillId="0" borderId="27" xfId="0" applyFont="1" applyBorder="1" applyAlignment="1">
      <alignment vertical="center"/>
    </xf>
    <xf numFmtId="0" fontId="1" fillId="0" borderId="27" xfId="0" applyFont="1" applyBorder="1" applyAlignment="1">
      <alignment vertical="center"/>
    </xf>
    <xf numFmtId="0" fontId="11" fillId="0" borderId="40" xfId="0" applyFont="1" applyBorder="1" applyAlignment="1">
      <alignment vertical="center"/>
    </xf>
    <xf numFmtId="0" fontId="2" fillId="0" borderId="0" xfId="0" applyFont="1" applyFill="1" applyAlignment="1">
      <alignment vertical="center"/>
    </xf>
    <xf numFmtId="0" fontId="0" fillId="0" borderId="0" xfId="0" applyFont="1" applyAlignment="1">
      <alignment horizontal="justify" vertical="center"/>
    </xf>
    <xf numFmtId="0" fontId="2" fillId="0" borderId="0" xfId="0" applyFont="1" applyAlignment="1">
      <alignment vertical="center"/>
    </xf>
    <xf numFmtId="0" fontId="1" fillId="37" borderId="24" xfId="0" applyFont="1" applyFill="1" applyBorder="1" applyAlignment="1">
      <alignment vertical="center"/>
    </xf>
    <xf numFmtId="0" fontId="1" fillId="37" borderId="25" xfId="0" applyFont="1" applyFill="1" applyBorder="1" applyAlignment="1">
      <alignment vertical="center"/>
    </xf>
    <xf numFmtId="0" fontId="1" fillId="37" borderId="23" xfId="0" applyFont="1" applyFill="1" applyBorder="1" applyAlignment="1">
      <alignment vertical="center"/>
    </xf>
    <xf numFmtId="4" fontId="1" fillId="37" borderId="23" xfId="0" applyNumberFormat="1" applyFont="1" applyFill="1" applyBorder="1" applyAlignment="1">
      <alignment vertical="center"/>
    </xf>
    <xf numFmtId="49" fontId="59" fillId="38" borderId="0" xfId="0" applyNumberFormat="1" applyFont="1" applyFill="1" applyBorder="1" applyAlignment="1" applyProtection="1">
      <alignment horizontal="left" vertical="center"/>
      <protection/>
    </xf>
    <xf numFmtId="0" fontId="59" fillId="38" borderId="0" xfId="0" applyNumberFormat="1" applyFont="1" applyFill="1" applyBorder="1" applyAlignment="1" applyProtection="1">
      <alignment horizontal="left" vertical="center"/>
      <protection/>
    </xf>
    <xf numFmtId="49" fontId="7" fillId="34" borderId="0" xfId="0" applyNumberFormat="1" applyFont="1" applyFill="1" applyBorder="1" applyAlignment="1" applyProtection="1">
      <alignment horizontal="left" vertical="center"/>
      <protection/>
    </xf>
    <xf numFmtId="0" fontId="7" fillId="34"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wrapText="1"/>
      <protection/>
    </xf>
    <xf numFmtId="0" fontId="9" fillId="0" borderId="32" xfId="0" applyNumberFormat="1" applyFont="1" applyFill="1" applyBorder="1" applyAlignment="1" applyProtection="1">
      <alignment horizontal="left" vertical="center"/>
      <protection/>
    </xf>
    <xf numFmtId="49" fontId="2" fillId="0" borderId="41" xfId="0" applyNumberFormat="1" applyFont="1" applyFill="1" applyBorder="1" applyAlignment="1" applyProtection="1">
      <alignment horizontal="center" vertical="center"/>
      <protection/>
    </xf>
    <xf numFmtId="0" fontId="2" fillId="0" borderId="42" xfId="0" applyNumberFormat="1" applyFont="1" applyFill="1" applyBorder="1" applyAlignment="1" applyProtection="1">
      <alignment horizontal="center" vertical="center"/>
      <protection/>
    </xf>
    <xf numFmtId="0" fontId="2" fillId="0" borderId="43" xfId="0" applyNumberFormat="1" applyFont="1" applyFill="1" applyBorder="1" applyAlignment="1" applyProtection="1">
      <alignment horizontal="center" vertical="center"/>
      <protection/>
    </xf>
    <xf numFmtId="0" fontId="1" fillId="0" borderId="44" xfId="0" applyNumberFormat="1" applyFont="1" applyFill="1" applyBorder="1" applyAlignment="1" applyProtection="1">
      <alignment horizontal="left" vertical="center"/>
      <protection/>
    </xf>
    <xf numFmtId="0" fontId="1" fillId="0" borderId="32" xfId="0" applyNumberFormat="1" applyFont="1" applyFill="1" applyBorder="1" applyAlignment="1" applyProtection="1">
      <alignment horizontal="left" vertical="center"/>
      <protection/>
    </xf>
    <xf numFmtId="14" fontId="1" fillId="0" borderId="0" xfId="0" applyNumberFormat="1" applyFont="1" applyFill="1" applyBorder="1" applyAlignment="1" applyProtection="1">
      <alignment horizontal="left" vertical="center"/>
      <protection/>
    </xf>
    <xf numFmtId="0" fontId="1" fillId="0" borderId="45" xfId="0" applyNumberFormat="1" applyFont="1" applyFill="1" applyBorder="1" applyAlignment="1" applyProtection="1">
      <alignment horizontal="left" vertical="center"/>
      <protection/>
    </xf>
    <xf numFmtId="0" fontId="2" fillId="0" borderId="33"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protection/>
    </xf>
    <xf numFmtId="49" fontId="1" fillId="0" borderId="33"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horizontal="left" vertical="center"/>
      <protection/>
    </xf>
    <xf numFmtId="0" fontId="1" fillId="0" borderId="33" xfId="0" applyNumberFormat="1" applyFont="1" applyFill="1" applyBorder="1" applyAlignment="1" applyProtection="1">
      <alignment horizontal="left" vertical="center" wrapText="1"/>
      <protection/>
    </xf>
    <xf numFmtId="0" fontId="1" fillId="0" borderId="34" xfId="0" applyNumberFormat="1" applyFont="1" applyFill="1" applyBorder="1" applyAlignment="1" applyProtection="1">
      <alignment horizontal="left" vertical="center"/>
      <protection/>
    </xf>
    <xf numFmtId="49" fontId="62" fillId="35" borderId="0" xfId="0" applyNumberFormat="1" applyFont="1" applyFill="1" applyBorder="1" applyAlignment="1" applyProtection="1">
      <alignment horizontal="left" vertical="center"/>
      <protection/>
    </xf>
    <xf numFmtId="0" fontId="62" fillId="35"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wrapText="1"/>
      <protection/>
    </xf>
    <xf numFmtId="0" fontId="2" fillId="0" borderId="3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wrapText="1"/>
      <protection/>
    </xf>
    <xf numFmtId="49" fontId="6" fillId="33" borderId="0" xfId="0" applyNumberFormat="1"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vertical="center"/>
      <protection/>
    </xf>
    <xf numFmtId="0" fontId="1" fillId="0" borderId="24" xfId="0" applyNumberFormat="1" applyFont="1" applyFill="1" applyBorder="1" applyAlignment="1" applyProtection="1">
      <alignment horizontal="left" vertical="center" wrapText="1"/>
      <protection/>
    </xf>
    <xf numFmtId="0" fontId="1" fillId="0" borderId="36"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wrapText="1"/>
      <protection/>
    </xf>
    <xf numFmtId="0" fontId="1" fillId="0" borderId="46" xfId="0" applyNumberFormat="1" applyFont="1" applyFill="1" applyBorder="1" applyAlignment="1" applyProtection="1">
      <alignment horizontal="left" vertical="center"/>
      <protection/>
    </xf>
    <xf numFmtId="49" fontId="59" fillId="35" borderId="0" xfId="0" applyNumberFormat="1" applyFont="1" applyFill="1" applyBorder="1" applyAlignment="1" applyProtection="1">
      <alignment horizontal="left" vertical="center"/>
      <protection/>
    </xf>
    <xf numFmtId="0" fontId="59" fillId="35" borderId="0" xfId="0" applyNumberFormat="1" applyFont="1" applyFill="1" applyBorder="1" applyAlignment="1" applyProtection="1">
      <alignment horizontal="left" vertical="center"/>
      <protection/>
    </xf>
    <xf numFmtId="49" fontId="2" fillId="0" borderId="42" xfId="0" applyNumberFormat="1" applyFont="1" applyFill="1" applyBorder="1" applyAlignment="1" applyProtection="1">
      <alignment horizontal="center" vertical="center"/>
      <protection/>
    </xf>
    <xf numFmtId="49" fontId="2" fillId="0" borderId="43" xfId="0" applyNumberFormat="1" applyFont="1" applyFill="1" applyBorder="1" applyAlignment="1" applyProtection="1">
      <alignment horizontal="center" vertical="center"/>
      <protection/>
    </xf>
    <xf numFmtId="49" fontId="59" fillId="33" borderId="0" xfId="0" applyNumberFormat="1" applyFont="1" applyFill="1" applyBorder="1" applyAlignment="1" applyProtection="1">
      <alignment horizontal="left" vertical="center"/>
      <protection/>
    </xf>
    <xf numFmtId="0" fontId="59" fillId="33" borderId="0" xfId="0" applyNumberFormat="1" applyFont="1" applyFill="1" applyBorder="1" applyAlignment="1" applyProtection="1">
      <alignment horizontal="left" vertical="center"/>
      <protection/>
    </xf>
    <xf numFmtId="0" fontId="2" fillId="36" borderId="33" xfId="0" applyNumberFormat="1" applyFont="1" applyFill="1" applyBorder="1" applyAlignment="1" applyProtection="1">
      <alignment horizontal="left" vertical="center" wrapText="1"/>
      <protection/>
    </xf>
    <xf numFmtId="0" fontId="2" fillId="36" borderId="0" xfId="0" applyNumberFormat="1" applyFont="1" applyFill="1" applyBorder="1" applyAlignment="1" applyProtection="1">
      <alignment horizontal="left" vertical="center"/>
      <protection/>
    </xf>
    <xf numFmtId="0" fontId="1" fillId="36" borderId="33" xfId="0" applyNumberFormat="1" applyFont="1" applyFill="1" applyBorder="1" applyAlignment="1" applyProtection="1">
      <alignment horizontal="left" vertical="center" wrapText="1"/>
      <protection/>
    </xf>
    <xf numFmtId="0" fontId="1" fillId="36" borderId="0" xfId="0" applyNumberFormat="1" applyFont="1" applyFill="1" applyBorder="1" applyAlignment="1" applyProtection="1">
      <alignment horizontal="left" vertical="center"/>
      <protection/>
    </xf>
    <xf numFmtId="14" fontId="1" fillId="36" borderId="0" xfId="0" applyNumberFormat="1" applyFont="1" applyFill="1" applyBorder="1" applyAlignment="1" applyProtection="1">
      <alignment horizontal="left" vertical="center"/>
      <protection/>
    </xf>
    <xf numFmtId="0" fontId="1" fillId="36" borderId="32" xfId="0" applyNumberFormat="1" applyFont="1" applyFill="1" applyBorder="1" applyAlignment="1" applyProtection="1">
      <alignment horizontal="left" vertical="center"/>
      <protection/>
    </xf>
    <xf numFmtId="49" fontId="6" fillId="33" borderId="12" xfId="0" applyNumberFormat="1" applyFont="1" applyFill="1" applyBorder="1" applyAlignment="1" applyProtection="1">
      <alignment horizontal="left" vertical="center"/>
      <protection/>
    </xf>
    <xf numFmtId="0" fontId="6" fillId="33" borderId="12" xfId="0" applyNumberFormat="1" applyFont="1" applyFill="1" applyBorder="1" applyAlignment="1" applyProtection="1">
      <alignment horizontal="left" vertical="center"/>
      <protection/>
    </xf>
  </cellXfs>
  <cellStyles count="4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Chybně" xfId="36"/>
    <cellStyle name="Kontrolní buňka" xfId="37"/>
    <cellStyle name="Nadpis 1" xfId="40"/>
    <cellStyle name="Nadpis 2" xfId="41"/>
    <cellStyle name="Nadpis 3" xfId="42"/>
    <cellStyle name="Nadpis 4" xfId="43"/>
    <cellStyle name="Název" xfId="44"/>
    <cellStyle name="Neutrální" xfId="45"/>
    <cellStyle name="normální_POL.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A43"/>
  <sheetViews>
    <sheetView zoomScalePageLayoutView="0" workbookViewId="0" topLeftCell="A1">
      <selection activeCell="D44" sqref="D44"/>
    </sheetView>
  </sheetViews>
  <sheetFormatPr defaultColWidth="9.140625" defaultRowHeight="12.75"/>
  <cols>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51" ht="12.75">
      <c r="D1" s="130" t="s">
        <v>293</v>
      </c>
      <c r="H1" s="48"/>
      <c r="AV1" s="87"/>
      <c r="AW1" s="81"/>
      <c r="AX1" s="85"/>
      <c r="AY1" s="85"/>
    </row>
    <row r="2" spans="1:51" ht="9.75" customHeight="1">
      <c r="A2" s="45" t="s">
        <v>0</v>
      </c>
      <c r="B2" s="92"/>
      <c r="C2" s="92"/>
      <c r="D2" s="153" t="s">
        <v>297</v>
      </c>
      <c r="E2" s="155" t="s">
        <v>218</v>
      </c>
      <c r="F2" s="156"/>
      <c r="G2" s="155"/>
      <c r="H2" s="156"/>
      <c r="I2" s="157" t="s">
        <v>233</v>
      </c>
      <c r="J2" s="157" t="str">
        <f>'SO 01.4 jalovice'!J2:M3</f>
        <v>Zemědělské družstvo Hrotovice,družstvo</v>
      </c>
      <c r="K2" s="156"/>
      <c r="L2" s="156"/>
      <c r="M2" s="158"/>
      <c r="AV2" s="82"/>
      <c r="AW2" s="82"/>
      <c r="AX2" s="86"/>
      <c r="AY2" s="86"/>
    </row>
    <row r="3" spans="1:51" ht="9.75" customHeight="1">
      <c r="A3" s="90"/>
      <c r="B3" s="88"/>
      <c r="C3" s="88"/>
      <c r="D3" s="154"/>
      <c r="E3" s="142"/>
      <c r="F3" s="142"/>
      <c r="G3" s="142"/>
      <c r="H3" s="142"/>
      <c r="I3" s="142"/>
      <c r="J3" s="142"/>
      <c r="K3" s="142"/>
      <c r="L3" s="142"/>
      <c r="M3" s="149"/>
      <c r="AV3" s="82"/>
      <c r="AW3" s="82"/>
      <c r="AX3" s="48"/>
      <c r="AY3" s="48"/>
    </row>
    <row r="4" spans="1:49" ht="12.75">
      <c r="A4" s="90" t="s">
        <v>1</v>
      </c>
      <c r="B4" s="88"/>
      <c r="C4" s="88"/>
      <c r="D4" s="141" t="s">
        <v>295</v>
      </c>
      <c r="E4" s="143" t="s">
        <v>219</v>
      </c>
      <c r="F4" s="142"/>
      <c r="G4" s="151"/>
      <c r="H4" s="142"/>
      <c r="I4" s="141" t="s">
        <v>234</v>
      </c>
      <c r="J4" s="141"/>
      <c r="K4" s="142"/>
      <c r="L4" s="142"/>
      <c r="M4" s="149"/>
      <c r="AV4" s="81"/>
      <c r="AW4" s="81"/>
    </row>
    <row r="5" spans="1:49" ht="12.75">
      <c r="A5" s="90"/>
      <c r="B5" s="88"/>
      <c r="C5" s="88"/>
      <c r="D5" s="142"/>
      <c r="E5" s="142"/>
      <c r="F5" s="142"/>
      <c r="G5" s="142"/>
      <c r="H5" s="142"/>
      <c r="I5" s="142"/>
      <c r="J5" s="142"/>
      <c r="K5" s="142"/>
      <c r="L5" s="142"/>
      <c r="M5" s="149"/>
      <c r="AV5" s="81"/>
      <c r="AW5" s="81"/>
    </row>
    <row r="6" spans="1:49" ht="12.75">
      <c r="A6" s="90" t="s">
        <v>2</v>
      </c>
      <c r="B6" s="88"/>
      <c r="C6" s="88"/>
      <c r="D6" s="141" t="s">
        <v>94</v>
      </c>
      <c r="E6" s="143" t="s">
        <v>220</v>
      </c>
      <c r="F6" s="142"/>
      <c r="G6" s="142"/>
      <c r="H6" s="142"/>
      <c r="I6" s="141" t="s">
        <v>235</v>
      </c>
      <c r="J6" s="141"/>
      <c r="K6" s="142"/>
      <c r="L6" s="142"/>
      <c r="M6" s="149"/>
      <c r="AV6" s="81"/>
      <c r="AW6" s="81"/>
    </row>
    <row r="7" spans="1:49" ht="12.75">
      <c r="A7" s="90"/>
      <c r="B7" s="88"/>
      <c r="C7" s="88"/>
      <c r="D7" s="142"/>
      <c r="E7" s="142"/>
      <c r="F7" s="142"/>
      <c r="G7" s="142"/>
      <c r="H7" s="142"/>
      <c r="I7" s="142"/>
      <c r="J7" s="142"/>
      <c r="K7" s="142"/>
      <c r="L7" s="142"/>
      <c r="M7" s="149"/>
      <c r="AV7" s="81"/>
      <c r="AW7" s="81"/>
    </row>
    <row r="8" spans="1:49" ht="12.75">
      <c r="A8" s="90" t="s">
        <v>3</v>
      </c>
      <c r="B8" s="88"/>
      <c r="C8" s="88"/>
      <c r="D8" s="144" t="s">
        <v>320</v>
      </c>
      <c r="E8" s="143" t="s">
        <v>221</v>
      </c>
      <c r="F8" s="142"/>
      <c r="G8" s="151"/>
      <c r="H8" s="142"/>
      <c r="I8" s="141" t="s">
        <v>236</v>
      </c>
      <c r="J8" s="141"/>
      <c r="K8" s="142"/>
      <c r="L8" s="142"/>
      <c r="M8" s="149"/>
      <c r="AV8" s="82"/>
      <c r="AW8" s="81"/>
    </row>
    <row r="9" spans="1:49" ht="13.5" thickBot="1">
      <c r="A9" s="91"/>
      <c r="B9" s="89"/>
      <c r="C9" s="89"/>
      <c r="D9" s="145"/>
      <c r="E9" s="150"/>
      <c r="F9" s="150"/>
      <c r="G9" s="150"/>
      <c r="H9" s="150"/>
      <c r="I9" s="150"/>
      <c r="J9" s="150"/>
      <c r="K9" s="150"/>
      <c r="L9" s="150"/>
      <c r="M9" s="152"/>
      <c r="AV9" s="81"/>
      <c r="AW9" s="81"/>
    </row>
    <row r="10" spans="1:49" ht="12.75">
      <c r="A10" s="46" t="s">
        <v>4</v>
      </c>
      <c r="B10" s="46" t="s">
        <v>52</v>
      </c>
      <c r="C10" s="46" t="s">
        <v>58</v>
      </c>
      <c r="D10" s="7" t="s">
        <v>95</v>
      </c>
      <c r="E10" s="7" t="s">
        <v>222</v>
      </c>
      <c r="F10" s="13" t="s">
        <v>228</v>
      </c>
      <c r="G10" s="15" t="s">
        <v>229</v>
      </c>
      <c r="H10" s="146" t="s">
        <v>231</v>
      </c>
      <c r="I10" s="147"/>
      <c r="J10" s="148"/>
      <c r="K10" s="146" t="s">
        <v>239</v>
      </c>
      <c r="L10" s="148"/>
      <c r="M10" s="23" t="s">
        <v>240</v>
      </c>
      <c r="AV10" s="81"/>
      <c r="AW10" s="81"/>
    </row>
    <row r="11" spans="1:49" ht="13.5" thickBot="1">
      <c r="A11" s="95" t="s">
        <v>5</v>
      </c>
      <c r="B11" s="95" t="s">
        <v>5</v>
      </c>
      <c r="C11" s="95" t="s">
        <v>5</v>
      </c>
      <c r="D11" s="12" t="s">
        <v>96</v>
      </c>
      <c r="E11" s="8" t="s">
        <v>5</v>
      </c>
      <c r="F11" s="8" t="s">
        <v>5</v>
      </c>
      <c r="G11" s="16" t="s">
        <v>230</v>
      </c>
      <c r="H11" s="17" t="s">
        <v>232</v>
      </c>
      <c r="I11" s="18" t="s">
        <v>237</v>
      </c>
      <c r="J11" s="19" t="s">
        <v>238</v>
      </c>
      <c r="K11" s="17" t="s">
        <v>229</v>
      </c>
      <c r="L11" s="19" t="s">
        <v>238</v>
      </c>
      <c r="M11" s="24" t="s">
        <v>241</v>
      </c>
      <c r="AV11" s="81"/>
      <c r="AW11" s="81"/>
    </row>
    <row r="12" spans="1:50" ht="12.75">
      <c r="A12" s="84"/>
      <c r="B12" s="107" t="s">
        <v>56</v>
      </c>
      <c r="C12" s="84"/>
      <c r="D12" s="137"/>
      <c r="E12" s="138"/>
      <c r="F12" s="138"/>
      <c r="G12" s="138"/>
      <c r="H12" s="30">
        <f>H13</f>
        <v>0</v>
      </c>
      <c r="I12" s="30">
        <f>I13</f>
        <v>0</v>
      </c>
      <c r="J12" s="30">
        <f>H12+I12</f>
        <v>0</v>
      </c>
      <c r="K12" s="22"/>
      <c r="L12" s="30">
        <f>L13</f>
        <v>0</v>
      </c>
      <c r="M12" s="22"/>
      <c r="AV12" s="82"/>
      <c r="AW12" s="82"/>
      <c r="AX12" s="48"/>
    </row>
    <row r="13" spans="1:53" ht="12.75">
      <c r="A13" s="84"/>
      <c r="B13" s="107"/>
      <c r="C13" s="84" t="s">
        <v>59</v>
      </c>
      <c r="D13" s="139" t="s">
        <v>97</v>
      </c>
      <c r="E13" s="140"/>
      <c r="F13" s="140"/>
      <c r="G13" s="140"/>
      <c r="H13" s="29">
        <f>H33+H39</f>
        <v>0</v>
      </c>
      <c r="I13" s="29">
        <f>I33+I39</f>
        <v>0</v>
      </c>
      <c r="J13" s="29">
        <f>H13+I13</f>
        <v>0</v>
      </c>
      <c r="K13" s="21"/>
      <c r="L13" s="29">
        <f>SUM(L15:L32)</f>
        <v>0</v>
      </c>
      <c r="M13" s="21"/>
      <c r="P13" s="29">
        <f>IF(Q13="PR",J13,SUM(O15:O32))</f>
        <v>0</v>
      </c>
      <c r="Q13" s="21" t="s">
        <v>243</v>
      </c>
      <c r="R13" s="29">
        <f>IF(Q13="HS",H13,0)</f>
        <v>0</v>
      </c>
      <c r="S13" s="29">
        <f>IF(Q13="HS",I13-P13,0)</f>
        <v>0</v>
      </c>
      <c r="T13" s="29">
        <f>IF(Q13="PS",H13,0)</f>
        <v>0</v>
      </c>
      <c r="U13" s="29">
        <f>IF(Q13="PS",I13-P13,0)</f>
        <v>0</v>
      </c>
      <c r="V13" s="29">
        <f>IF(Q13="MP",H13,0)</f>
        <v>0</v>
      </c>
      <c r="W13" s="29">
        <f>IF(Q13="MP",I13-P13,0)</f>
        <v>0</v>
      </c>
      <c r="X13" s="29">
        <f>IF(Q13="OM",H13,0)</f>
        <v>0</v>
      </c>
      <c r="Y13" s="21" t="s">
        <v>56</v>
      </c>
      <c r="AI13" s="29">
        <f>SUM(Z15:Z32)</f>
        <v>0</v>
      </c>
      <c r="AJ13" s="29">
        <f>SUM(AA15:AA32)</f>
        <v>0</v>
      </c>
      <c r="AK13" s="29">
        <f>SUM(AB15:AB32)</f>
        <v>0</v>
      </c>
      <c r="AV13" s="82"/>
      <c r="AW13" s="82"/>
      <c r="AX13" s="48"/>
      <c r="AY13" s="48"/>
      <c r="AZ13" s="48"/>
      <c r="BA13" s="48"/>
    </row>
    <row r="14" spans="1:37" ht="12.75">
      <c r="A14" s="84"/>
      <c r="B14" s="107"/>
      <c r="C14" s="84"/>
      <c r="D14" s="40" t="s">
        <v>270</v>
      </c>
      <c r="E14" s="31"/>
      <c r="F14" s="31"/>
      <c r="G14" s="31"/>
      <c r="H14" s="29"/>
      <c r="I14" s="29"/>
      <c r="J14" s="29"/>
      <c r="K14" s="21"/>
      <c r="L14" s="29"/>
      <c r="M14" s="21"/>
      <c r="P14" s="29"/>
      <c r="Q14" s="21"/>
      <c r="R14" s="29"/>
      <c r="S14" s="29"/>
      <c r="T14" s="29"/>
      <c r="U14" s="29"/>
      <c r="V14" s="29"/>
      <c r="W14" s="29"/>
      <c r="X14" s="29"/>
      <c r="Y14" s="21"/>
      <c r="AI14" s="29"/>
      <c r="AJ14" s="29"/>
      <c r="AK14" s="29"/>
    </row>
    <row r="15" spans="1:43" ht="12.75">
      <c r="A15" t="s">
        <v>6</v>
      </c>
      <c r="B15" s="108" t="s">
        <v>56</v>
      </c>
      <c r="C15" t="s">
        <v>60</v>
      </c>
      <c r="D15" s="5" t="s">
        <v>181</v>
      </c>
      <c r="E15" s="5" t="s">
        <v>223</v>
      </c>
      <c r="F15" s="14">
        <v>24</v>
      </c>
      <c r="G15" s="14">
        <f>'SO 01.3 jalovice'!G50</f>
        <v>0</v>
      </c>
      <c r="H15" s="14">
        <f aca="true" t="shared" si="0" ref="H15:H32">F15*AE15</f>
        <v>0</v>
      </c>
      <c r="I15" s="14">
        <f aca="true" t="shared" si="1" ref="I15:I33">J15-H15</f>
        <v>0</v>
      </c>
      <c r="J15" s="14">
        <f aca="true" t="shared" si="2" ref="J15:J32">F15*G15</f>
        <v>0</v>
      </c>
      <c r="K15" s="14">
        <v>0</v>
      </c>
      <c r="L15" s="14">
        <f aca="true" t="shared" si="3" ref="L15:L32">F15*K15</f>
        <v>0</v>
      </c>
      <c r="M15" s="25"/>
      <c r="N15" s="25" t="s">
        <v>6</v>
      </c>
      <c r="O15" s="14">
        <f aca="true" t="shared" si="4" ref="O15:O32">IF(N15="5",I15,0)</f>
        <v>0</v>
      </c>
      <c r="Z15" s="14">
        <f aca="true" t="shared" si="5" ref="Z15:Z32">IF(AD15=0,J15,0)</f>
        <v>0</v>
      </c>
      <c r="AA15" s="14">
        <f aca="true" t="shared" si="6" ref="AA15:AA32">IF(AD15=15,J15,0)</f>
        <v>0</v>
      </c>
      <c r="AB15" s="14">
        <f aca="true" t="shared" si="7" ref="AB15:AB32">IF(AD15=21,J15,0)</f>
        <v>0</v>
      </c>
      <c r="AD15" s="26">
        <v>21</v>
      </c>
      <c r="AE15" s="26">
        <f>G15*1</f>
        <v>0</v>
      </c>
      <c r="AF15" s="26">
        <f>G15*(1-1)</f>
        <v>0</v>
      </c>
      <c r="AM15" s="26">
        <f aca="true" t="shared" si="8" ref="AM15:AM32">F15*AE15</f>
        <v>0</v>
      </c>
      <c r="AN15" s="26">
        <f aca="true" t="shared" si="9" ref="AN15:AN32">F15*AF15</f>
        <v>0</v>
      </c>
      <c r="AO15" s="27" t="s">
        <v>245</v>
      </c>
      <c r="AP15" s="27" t="s">
        <v>251</v>
      </c>
      <c r="AQ15" s="21" t="s">
        <v>257</v>
      </c>
    </row>
    <row r="16" spans="1:43" ht="12.75">
      <c r="A16" t="s">
        <v>7</v>
      </c>
      <c r="B16" s="108" t="s">
        <v>56</v>
      </c>
      <c r="C16" t="s">
        <v>60</v>
      </c>
      <c r="D16" s="5" t="s">
        <v>182</v>
      </c>
      <c r="E16" s="5" t="s">
        <v>223</v>
      </c>
      <c r="F16" s="14">
        <v>24</v>
      </c>
      <c r="G16" s="14">
        <f>'SO 01.3 jalovice'!G51</f>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257</v>
      </c>
    </row>
    <row r="17" spans="1:43" ht="12.75">
      <c r="A17" t="s">
        <v>8</v>
      </c>
      <c r="B17" s="108" t="s">
        <v>56</v>
      </c>
      <c r="C17" t="s">
        <v>60</v>
      </c>
      <c r="D17" s="5" t="s">
        <v>183</v>
      </c>
      <c r="E17" s="5" t="s">
        <v>223</v>
      </c>
      <c r="F17" s="14">
        <v>48</v>
      </c>
      <c r="G17" s="14">
        <f>'SO 01.3 jalovice'!G52</f>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257</v>
      </c>
    </row>
    <row r="18" spans="1:43" ht="12.75">
      <c r="A18" t="s">
        <v>9</v>
      </c>
      <c r="B18" s="108" t="s">
        <v>56</v>
      </c>
      <c r="C18" t="s">
        <v>60</v>
      </c>
      <c r="D18" s="5" t="s">
        <v>184</v>
      </c>
      <c r="E18" s="5" t="s">
        <v>223</v>
      </c>
      <c r="F18" s="14">
        <v>48</v>
      </c>
      <c r="G18" s="14">
        <f>'SO 01.3 jalovice'!G53</f>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257</v>
      </c>
    </row>
    <row r="19" spans="1:43" ht="12.75">
      <c r="A19" t="s">
        <v>10</v>
      </c>
      <c r="B19" s="108" t="s">
        <v>56</v>
      </c>
      <c r="C19" t="s">
        <v>60</v>
      </c>
      <c r="D19" s="32" t="s">
        <v>102</v>
      </c>
      <c r="E19" s="5" t="s">
        <v>223</v>
      </c>
      <c r="F19" s="14">
        <v>48</v>
      </c>
      <c r="G19" s="14">
        <f>'SO 01.3 jalovice'!G54</f>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257</v>
      </c>
    </row>
    <row r="20" spans="1:43" ht="12.75">
      <c r="A20" t="s">
        <v>11</v>
      </c>
      <c r="B20" s="108" t="s">
        <v>56</v>
      </c>
      <c r="C20" t="s">
        <v>60</v>
      </c>
      <c r="D20" s="32" t="s">
        <v>103</v>
      </c>
      <c r="E20" s="5" t="s">
        <v>223</v>
      </c>
      <c r="F20" s="14">
        <v>48</v>
      </c>
      <c r="G20" s="14">
        <f>'SO 01.3 jalovice'!G55</f>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257</v>
      </c>
    </row>
    <row r="21" spans="1:43" ht="12.75">
      <c r="A21" t="s">
        <v>12</v>
      </c>
      <c r="B21" s="108" t="s">
        <v>56</v>
      </c>
      <c r="C21" t="s">
        <v>61</v>
      </c>
      <c r="D21" s="5" t="s">
        <v>187</v>
      </c>
      <c r="E21" s="5" t="s">
        <v>223</v>
      </c>
      <c r="F21" s="14">
        <v>5</v>
      </c>
      <c r="G21" s="14">
        <f>'SO 01.3 jalovice'!G56</f>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257</v>
      </c>
    </row>
    <row r="22" spans="1:43" ht="12.75">
      <c r="A22" t="s">
        <v>13</v>
      </c>
      <c r="B22" s="108" t="s">
        <v>56</v>
      </c>
      <c r="C22" t="s">
        <v>61</v>
      </c>
      <c r="D22" s="5" t="s">
        <v>188</v>
      </c>
      <c r="E22" s="5" t="s">
        <v>223</v>
      </c>
      <c r="F22" s="14">
        <v>5</v>
      </c>
      <c r="G22" s="14">
        <f>'SO 01.3 jalovice'!G57</f>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257</v>
      </c>
    </row>
    <row r="23" spans="1:43" ht="12.75">
      <c r="A23" t="s">
        <v>14</v>
      </c>
      <c r="B23" s="108" t="s">
        <v>56</v>
      </c>
      <c r="C23" t="s">
        <v>61</v>
      </c>
      <c r="D23" s="5" t="s">
        <v>189</v>
      </c>
      <c r="E23" s="5" t="s">
        <v>224</v>
      </c>
      <c r="F23" s="14">
        <v>7</v>
      </c>
      <c r="G23" s="14">
        <f>'SO 01.3 jalovice'!G58</f>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257</v>
      </c>
    </row>
    <row r="24" spans="1:43" ht="12.75">
      <c r="A24" t="s">
        <v>15</v>
      </c>
      <c r="B24" s="108" t="s">
        <v>56</v>
      </c>
      <c r="C24" t="s">
        <v>61</v>
      </c>
      <c r="D24" s="5" t="s">
        <v>190</v>
      </c>
      <c r="E24" s="5" t="s">
        <v>224</v>
      </c>
      <c r="F24" s="14">
        <v>7</v>
      </c>
      <c r="G24" s="14">
        <f>'SO 01.3 jalovice'!G59</f>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257</v>
      </c>
    </row>
    <row r="25" spans="1:43" ht="12.75">
      <c r="A25" t="s">
        <v>16</v>
      </c>
      <c r="B25" s="108" t="s">
        <v>56</v>
      </c>
      <c r="C25" t="s">
        <v>61</v>
      </c>
      <c r="D25" s="5" t="s">
        <v>110</v>
      </c>
      <c r="E25" s="5" t="s">
        <v>223</v>
      </c>
      <c r="F25" s="14">
        <v>22</v>
      </c>
      <c r="G25" s="14">
        <f>'SO 01.3 jalovice'!G60</f>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257</v>
      </c>
    </row>
    <row r="26" spans="1:43" ht="12.75">
      <c r="A26" t="s">
        <v>17</v>
      </c>
      <c r="B26" s="108" t="s">
        <v>56</v>
      </c>
      <c r="C26" t="s">
        <v>61</v>
      </c>
      <c r="D26" s="5" t="s">
        <v>111</v>
      </c>
      <c r="E26" s="5" t="s">
        <v>223</v>
      </c>
      <c r="F26" s="14">
        <v>22</v>
      </c>
      <c r="G26" s="14">
        <f>'SO 01.3 jalovice'!G61</f>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257</v>
      </c>
    </row>
    <row r="27" spans="1:43" ht="12.75">
      <c r="A27" t="s">
        <v>18</v>
      </c>
      <c r="B27" s="108" t="s">
        <v>56</v>
      </c>
      <c r="C27" t="s">
        <v>61</v>
      </c>
      <c r="D27" s="5" t="s">
        <v>191</v>
      </c>
      <c r="E27" s="5" t="s">
        <v>224</v>
      </c>
      <c r="F27" s="14">
        <v>6</v>
      </c>
      <c r="G27" s="14">
        <f>'SO 01.3 jalovice'!G62</f>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257</v>
      </c>
    </row>
    <row r="28" spans="1:43" ht="12.75">
      <c r="A28" t="s">
        <v>19</v>
      </c>
      <c r="B28" s="108" t="s">
        <v>56</v>
      </c>
      <c r="C28" t="s">
        <v>61</v>
      </c>
      <c r="D28" s="5" t="s">
        <v>192</v>
      </c>
      <c r="E28" s="5" t="s">
        <v>224</v>
      </c>
      <c r="F28" s="14">
        <v>6</v>
      </c>
      <c r="G28" s="14">
        <f>'SO 01.3 jalovice'!G63</f>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257</v>
      </c>
    </row>
    <row r="29" spans="1:43" ht="12.75">
      <c r="A29" t="s">
        <v>20</v>
      </c>
      <c r="B29" s="108" t="s">
        <v>56</v>
      </c>
      <c r="C29" t="s">
        <v>61</v>
      </c>
      <c r="D29" s="5" t="s">
        <v>114</v>
      </c>
      <c r="E29" s="5" t="s">
        <v>225</v>
      </c>
      <c r="F29" s="14">
        <v>0.6</v>
      </c>
      <c r="G29" s="14">
        <f>'SO 01.3 jalovice'!G64</f>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257</v>
      </c>
    </row>
    <row r="30" spans="1:43" ht="12.75">
      <c r="A30" t="s">
        <v>21</v>
      </c>
      <c r="B30" s="108" t="s">
        <v>56</v>
      </c>
      <c r="C30" t="s">
        <v>61</v>
      </c>
      <c r="D30" s="5" t="s">
        <v>115</v>
      </c>
      <c r="E30" s="5" t="s">
        <v>225</v>
      </c>
      <c r="F30" s="14">
        <v>0.6</v>
      </c>
      <c r="G30" s="14">
        <f>'SO 01.3 jalovice'!G65</f>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257</v>
      </c>
    </row>
    <row r="31" spans="1:43" ht="12.75">
      <c r="A31" t="s">
        <v>22</v>
      </c>
      <c r="B31" s="108" t="s">
        <v>56</v>
      </c>
      <c r="C31" t="s">
        <v>61</v>
      </c>
      <c r="D31" s="5" t="s">
        <v>193</v>
      </c>
      <c r="E31" s="5" t="s">
        <v>225</v>
      </c>
      <c r="F31" s="14">
        <v>0.6</v>
      </c>
      <c r="G31" s="14">
        <f>'SO 01.3 jalovice'!G66</f>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257</v>
      </c>
    </row>
    <row r="32" spans="1:43" ht="13.5" thickBot="1">
      <c r="A32" t="s">
        <v>23</v>
      </c>
      <c r="B32" s="108" t="s">
        <v>56</v>
      </c>
      <c r="C32" t="s">
        <v>61</v>
      </c>
      <c r="D32" s="5" t="s">
        <v>194</v>
      </c>
      <c r="E32" s="5" t="s">
        <v>225</v>
      </c>
      <c r="F32" s="14">
        <v>0.6</v>
      </c>
      <c r="G32" s="14">
        <f>'SO 01.3 jalovice'!G67</f>
        <v>0</v>
      </c>
      <c r="H32" s="14">
        <f t="shared" si="0"/>
        <v>0</v>
      </c>
      <c r="I32" s="14">
        <f t="shared" si="1"/>
        <v>0</v>
      </c>
      <c r="J32" s="14">
        <f t="shared" si="2"/>
        <v>0</v>
      </c>
      <c r="K32" s="14">
        <v>0</v>
      </c>
      <c r="L32" s="14">
        <f t="shared" si="3"/>
        <v>0</v>
      </c>
      <c r="M32" s="25"/>
      <c r="N32" s="25" t="s">
        <v>6</v>
      </c>
      <c r="O32" s="14">
        <f t="shared" si="4"/>
        <v>0</v>
      </c>
      <c r="Z32" s="14">
        <f t="shared" si="5"/>
        <v>0</v>
      </c>
      <c r="AA32" s="14">
        <f t="shared" si="6"/>
        <v>0</v>
      </c>
      <c r="AB32" s="14">
        <f t="shared" si="7"/>
        <v>0</v>
      </c>
      <c r="AD32" s="26">
        <v>21</v>
      </c>
      <c r="AE32" s="26">
        <f>G32*0</f>
        <v>0</v>
      </c>
      <c r="AF32" s="26">
        <f>G32*(1-0)</f>
        <v>0</v>
      </c>
      <c r="AM32" s="26">
        <f t="shared" si="8"/>
        <v>0</v>
      </c>
      <c r="AN32" s="26">
        <f t="shared" si="9"/>
        <v>0</v>
      </c>
      <c r="AO32" s="27" t="s">
        <v>245</v>
      </c>
      <c r="AP32" s="27" t="s">
        <v>251</v>
      </c>
      <c r="AQ32" s="21" t="s">
        <v>257</v>
      </c>
    </row>
    <row r="33" spans="1:43" ht="13.5" thickBot="1">
      <c r="A33" s="93"/>
      <c r="B33" s="109"/>
      <c r="C33" s="94"/>
      <c r="D33" s="66" t="s">
        <v>262</v>
      </c>
      <c r="E33" s="50"/>
      <c r="F33" s="51"/>
      <c r="G33" s="51"/>
      <c r="H33" s="51">
        <f>SUM(H15:H32)</f>
        <v>0</v>
      </c>
      <c r="I33" s="51">
        <f t="shared" si="1"/>
        <v>0</v>
      </c>
      <c r="J33" s="96">
        <f>SUM(J15:J32)</f>
        <v>0</v>
      </c>
      <c r="K33" s="14"/>
      <c r="L33" s="14"/>
      <c r="M33" s="25"/>
      <c r="N33" s="25"/>
      <c r="O33" s="14"/>
      <c r="Z33" s="14"/>
      <c r="AA33" s="14"/>
      <c r="AB33" s="14"/>
      <c r="AD33" s="26"/>
      <c r="AE33" s="26"/>
      <c r="AF33" s="26"/>
      <c r="AM33" s="26"/>
      <c r="AN33" s="26"/>
      <c r="AO33" s="27"/>
      <c r="AP33" s="27"/>
      <c r="AQ33" s="21"/>
    </row>
    <row r="34" spans="2:43" ht="12.75">
      <c r="B34" s="108"/>
      <c r="D34" s="34" t="s">
        <v>260</v>
      </c>
      <c r="E34" s="5"/>
      <c r="F34" s="14"/>
      <c r="G34" s="14"/>
      <c r="H34" s="14"/>
      <c r="I34" s="14"/>
      <c r="J34" s="14"/>
      <c r="K34" s="14"/>
      <c r="L34" s="14"/>
      <c r="M34" s="25"/>
      <c r="N34" s="25"/>
      <c r="O34" s="14"/>
      <c r="Z34" s="14"/>
      <c r="AA34" s="14"/>
      <c r="AB34" s="14"/>
      <c r="AD34" s="26"/>
      <c r="AE34" s="26"/>
      <c r="AF34" s="26"/>
      <c r="AM34" s="26"/>
      <c r="AN34" s="26"/>
      <c r="AO34" s="27"/>
      <c r="AP34" s="27"/>
      <c r="AQ34" s="21"/>
    </row>
    <row r="35" spans="1:43" ht="12.75">
      <c r="A35" t="s">
        <v>24</v>
      </c>
      <c r="B35" s="108" t="s">
        <v>56</v>
      </c>
      <c r="C35" t="s">
        <v>61</v>
      </c>
      <c r="D35" s="5" t="s">
        <v>185</v>
      </c>
      <c r="E35" s="5" t="s">
        <v>224</v>
      </c>
      <c r="F35" s="14">
        <v>38</v>
      </c>
      <c r="G35" s="14">
        <f>'SO 01.3 jalovice'!G71</f>
        <v>0</v>
      </c>
      <c r="H35" s="14">
        <f>G35*F35</f>
        <v>0</v>
      </c>
      <c r="I35" s="14">
        <v>0</v>
      </c>
      <c r="J35" s="14">
        <f>I35+H35</f>
        <v>0</v>
      </c>
      <c r="K35" s="14">
        <v>0</v>
      </c>
      <c r="L35" s="14"/>
      <c r="M35" s="25"/>
      <c r="N35" s="25"/>
      <c r="O35" s="14"/>
      <c r="Z35" s="14"/>
      <c r="AA35" s="14"/>
      <c r="AB35" s="14"/>
      <c r="AD35" s="26"/>
      <c r="AE35" s="26"/>
      <c r="AF35" s="26"/>
      <c r="AM35" s="26"/>
      <c r="AN35" s="26"/>
      <c r="AO35" s="27"/>
      <c r="AP35" s="27"/>
      <c r="AQ35" s="21"/>
    </row>
    <row r="36" spans="1:43" ht="12.75">
      <c r="A36" t="s">
        <v>25</v>
      </c>
      <c r="B36" s="108" t="s">
        <v>56</v>
      </c>
      <c r="C36" t="s">
        <v>61</v>
      </c>
      <c r="D36" s="5" t="s">
        <v>186</v>
      </c>
      <c r="E36" s="5" t="s">
        <v>224</v>
      </c>
      <c r="F36" s="14">
        <v>38</v>
      </c>
      <c r="G36" s="14">
        <f>'SO 01.3 jalovice'!G72</f>
        <v>0</v>
      </c>
      <c r="H36" s="14">
        <v>0</v>
      </c>
      <c r="I36" s="14">
        <f>G36*F36</f>
        <v>0</v>
      </c>
      <c r="J36" s="14">
        <f>I36+H36</f>
        <v>0</v>
      </c>
      <c r="K36" s="14">
        <v>0</v>
      </c>
      <c r="L36" s="14"/>
      <c r="M36" s="25"/>
      <c r="N36" s="25"/>
      <c r="O36" s="14"/>
      <c r="Z36" s="14"/>
      <c r="AA36" s="14"/>
      <c r="AB36" s="14"/>
      <c r="AD36" s="26"/>
      <c r="AE36" s="26"/>
      <c r="AF36" s="26"/>
      <c r="AM36" s="26"/>
      <c r="AN36" s="26"/>
      <c r="AO36" s="27"/>
      <c r="AP36" s="27"/>
      <c r="AQ36" s="21"/>
    </row>
    <row r="37" spans="1:43" ht="12.75">
      <c r="A37" t="s">
        <v>26</v>
      </c>
      <c r="B37" s="108" t="s">
        <v>56</v>
      </c>
      <c r="C37" t="s">
        <v>61</v>
      </c>
      <c r="D37" s="5" t="s">
        <v>195</v>
      </c>
      <c r="E37" s="5" t="s">
        <v>225</v>
      </c>
      <c r="F37" s="14">
        <v>0.6</v>
      </c>
      <c r="G37" s="14">
        <f>'SO 01.3 jalovice'!G73</f>
        <v>0</v>
      </c>
      <c r="H37" s="14">
        <f>G37*F37</f>
        <v>0</v>
      </c>
      <c r="I37" s="14">
        <v>0</v>
      </c>
      <c r="J37" s="14">
        <f>I37+H37</f>
        <v>0</v>
      </c>
      <c r="K37" s="14">
        <v>0</v>
      </c>
      <c r="L37" s="14">
        <f>F37*K37</f>
        <v>0</v>
      </c>
      <c r="M37" s="25"/>
      <c r="N37" s="25"/>
      <c r="O37" s="14"/>
      <c r="Z37" s="14"/>
      <c r="AA37" s="14"/>
      <c r="AB37" s="14"/>
      <c r="AD37" s="26"/>
      <c r="AE37" s="26"/>
      <c r="AF37" s="26"/>
      <c r="AM37" s="26"/>
      <c r="AN37" s="26"/>
      <c r="AO37" s="27"/>
      <c r="AP37" s="27"/>
      <c r="AQ37" s="21"/>
    </row>
    <row r="38" spans="1:43" ht="13.5" thickBot="1">
      <c r="A38" t="s">
        <v>27</v>
      </c>
      <c r="B38" s="108" t="s">
        <v>56</v>
      </c>
      <c r="C38" t="s">
        <v>61</v>
      </c>
      <c r="D38" s="5" t="s">
        <v>196</v>
      </c>
      <c r="E38" s="5" t="s">
        <v>225</v>
      </c>
      <c r="F38" s="14">
        <v>0.6</v>
      </c>
      <c r="G38" s="14">
        <f>'SO 01.3 jalovice'!G74</f>
        <v>0</v>
      </c>
      <c r="H38" s="14">
        <v>0</v>
      </c>
      <c r="I38" s="14">
        <f>G38*F38</f>
        <v>0</v>
      </c>
      <c r="J38" s="14">
        <f>I38+H38</f>
        <v>0</v>
      </c>
      <c r="K38" s="14">
        <v>0</v>
      </c>
      <c r="L38" s="14">
        <f>F38*K38</f>
        <v>0</v>
      </c>
      <c r="M38" s="25"/>
      <c r="N38" s="25"/>
      <c r="O38" s="14"/>
      <c r="Z38" s="14"/>
      <c r="AA38" s="14"/>
      <c r="AB38" s="14"/>
      <c r="AD38" s="26"/>
      <c r="AE38" s="26"/>
      <c r="AF38" s="26"/>
      <c r="AM38" s="26"/>
      <c r="AN38" s="26"/>
      <c r="AO38" s="27"/>
      <c r="AP38" s="27"/>
      <c r="AQ38" s="21"/>
    </row>
    <row r="39" spans="1:43" ht="13.5" thickBot="1">
      <c r="A39" s="93"/>
      <c r="B39" s="94"/>
      <c r="C39" s="94"/>
      <c r="D39" s="66" t="s">
        <v>263</v>
      </c>
      <c r="E39" s="50"/>
      <c r="F39" s="51"/>
      <c r="G39" s="51"/>
      <c r="H39" s="51">
        <f>SUM(H35:H38)</f>
        <v>0</v>
      </c>
      <c r="I39" s="51">
        <f>SUM(I35:I38)</f>
        <v>0</v>
      </c>
      <c r="J39" s="97">
        <f>SUM(J35:J38)</f>
        <v>0</v>
      </c>
      <c r="K39" s="14"/>
      <c r="L39" s="14"/>
      <c r="M39" s="25"/>
      <c r="N39" s="25"/>
      <c r="O39" s="14"/>
      <c r="Z39" s="14"/>
      <c r="AA39" s="14"/>
      <c r="AB39" s="14"/>
      <c r="AD39" s="26"/>
      <c r="AE39" s="26"/>
      <c r="AF39" s="26"/>
      <c r="AM39" s="26"/>
      <c r="AN39" s="26"/>
      <c r="AO39" s="27"/>
      <c r="AP39" s="27"/>
      <c r="AQ39" s="21"/>
    </row>
    <row r="42" ht="12.75">
      <c r="D42" s="81"/>
    </row>
    <row r="43" ht="12.75">
      <c r="D43" s="87"/>
    </row>
  </sheetData>
  <sheetProtection/>
  <mergeCells count="24">
    <mergeCell ref="D2:D3"/>
    <mergeCell ref="E2:F3"/>
    <mergeCell ref="G2:H3"/>
    <mergeCell ref="I2:I3"/>
    <mergeCell ref="J2:M3"/>
    <mergeCell ref="D4:D5"/>
    <mergeCell ref="E4:F5"/>
    <mergeCell ref="G4:H5"/>
    <mergeCell ref="I4:I5"/>
    <mergeCell ref="J4:M5"/>
    <mergeCell ref="K10:L10"/>
    <mergeCell ref="J6:M7"/>
    <mergeCell ref="E8:F9"/>
    <mergeCell ref="G8:H9"/>
    <mergeCell ref="I8:I9"/>
    <mergeCell ref="J8:M9"/>
    <mergeCell ref="D12:G12"/>
    <mergeCell ref="D13:G13"/>
    <mergeCell ref="D6:D7"/>
    <mergeCell ref="E6:F7"/>
    <mergeCell ref="G6:H7"/>
    <mergeCell ref="I6:I7"/>
    <mergeCell ref="D8:D9"/>
    <mergeCell ref="H10:J10"/>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colBreaks count="1" manualBreakCount="1">
    <brk id="47" max="65535" man="1"/>
  </colBreaks>
</worksheet>
</file>

<file path=xl/worksheets/sheet10.xml><?xml version="1.0" encoding="utf-8"?>
<worksheet xmlns="http://schemas.openxmlformats.org/spreadsheetml/2006/main" xmlns:r="http://schemas.openxmlformats.org/officeDocument/2006/relationships">
  <dimension ref="A2:F10"/>
  <sheetViews>
    <sheetView zoomScalePageLayoutView="0" workbookViewId="0" topLeftCell="A1">
      <selection activeCell="B20" sqref="B20"/>
    </sheetView>
  </sheetViews>
  <sheetFormatPr defaultColWidth="9.140625" defaultRowHeight="12.75"/>
  <cols>
    <col min="1" max="1" width="8.28125" style="0" customWidth="1"/>
    <col min="2" max="2" width="70.140625" style="0" customWidth="1"/>
  </cols>
  <sheetData>
    <row r="2" spans="1:6" ht="12.75">
      <c r="A2" s="116" t="s">
        <v>293</v>
      </c>
      <c r="B2" s="117"/>
      <c r="C2" s="118"/>
      <c r="D2" s="118"/>
      <c r="E2" s="118"/>
      <c r="F2" s="118"/>
    </row>
    <row r="3" spans="1:6" ht="12.75">
      <c r="A3" s="116" t="s">
        <v>323</v>
      </c>
      <c r="B3" s="117" t="s">
        <v>297</v>
      </c>
      <c r="C3" s="118"/>
      <c r="D3" s="118"/>
      <c r="E3" s="118"/>
      <c r="F3" s="118"/>
    </row>
    <row r="4" spans="1:6" ht="12.75">
      <c r="A4" s="119" t="s">
        <v>324</v>
      </c>
      <c r="B4" s="117" t="s">
        <v>318</v>
      </c>
      <c r="C4" s="118"/>
      <c r="D4" s="118"/>
      <c r="E4" s="118"/>
      <c r="F4" s="118"/>
    </row>
    <row r="5" spans="1:6" ht="12.75">
      <c r="A5" s="119"/>
      <c r="B5" s="117" t="s">
        <v>316</v>
      </c>
      <c r="C5" s="118"/>
      <c r="D5" s="118"/>
      <c r="E5" s="118"/>
      <c r="F5" s="118"/>
    </row>
    <row r="6" spans="1:6" ht="12.75">
      <c r="A6" s="118"/>
      <c r="B6" s="118"/>
      <c r="C6" s="118"/>
      <c r="D6" s="118"/>
      <c r="E6" s="118"/>
      <c r="F6" s="118"/>
    </row>
    <row r="7" spans="1:6" ht="22.5">
      <c r="A7" s="120" t="s">
        <v>309</v>
      </c>
      <c r="B7" s="120" t="s">
        <v>310</v>
      </c>
      <c r="C7" s="121" t="s">
        <v>311</v>
      </c>
      <c r="D7" s="122" t="s">
        <v>312</v>
      </c>
      <c r="E7" s="122" t="s">
        <v>313</v>
      </c>
      <c r="F7" s="120" t="s">
        <v>314</v>
      </c>
    </row>
    <row r="8" spans="1:6" ht="144.75" customHeight="1">
      <c r="A8" s="125">
        <v>1</v>
      </c>
      <c r="B8" s="131" t="s">
        <v>325</v>
      </c>
      <c r="C8" s="125" t="s">
        <v>223</v>
      </c>
      <c r="D8" s="123">
        <v>1</v>
      </c>
      <c r="E8" s="123">
        <v>0</v>
      </c>
      <c r="F8" s="123">
        <f>E8*D8</f>
        <v>0</v>
      </c>
    </row>
    <row r="9" spans="1:6" ht="13.5" thickBot="1">
      <c r="A9" s="125" t="s">
        <v>317</v>
      </c>
      <c r="B9" s="124" t="s">
        <v>315</v>
      </c>
      <c r="C9" s="125" t="s">
        <v>322</v>
      </c>
      <c r="D9" s="123"/>
      <c r="E9" s="123">
        <v>0</v>
      </c>
      <c r="F9" s="123">
        <f>E9*D9</f>
        <v>0</v>
      </c>
    </row>
    <row r="10" spans="1:6" ht="18.75" customHeight="1" thickBot="1">
      <c r="A10" s="126"/>
      <c r="B10" s="127" t="s">
        <v>287</v>
      </c>
      <c r="C10" s="128"/>
      <c r="D10" s="128"/>
      <c r="E10" s="128"/>
      <c r="F10" s="129">
        <f>F8+F9</f>
        <v>0</v>
      </c>
    </row>
  </sheetData>
  <sheetProtection/>
  <printOptions horizontalCentered="1"/>
  <pageMargins left="0.5905511811023623" right="0.3937007874015748" top="0.7874015748031497" bottom="0.7874015748031497"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2:I15"/>
  <sheetViews>
    <sheetView zoomScalePageLayoutView="0" workbookViewId="0" topLeftCell="A1">
      <selection activeCell="I28" sqref="I28"/>
    </sheetView>
  </sheetViews>
  <sheetFormatPr defaultColWidth="9.140625" defaultRowHeight="12.75"/>
  <cols>
    <col min="1" max="1" width="21.140625" style="0" bestFit="1" customWidth="1"/>
    <col min="2" max="4" width="16.7109375" style="0" customWidth="1"/>
    <col min="5" max="5" width="9.57421875" style="0" bestFit="1" customWidth="1"/>
    <col min="6" max="7" width="11.7109375" style="0" bestFit="1" customWidth="1"/>
    <col min="8" max="9" width="10.140625" style="0" bestFit="1" customWidth="1"/>
  </cols>
  <sheetData>
    <row r="2" ht="12.75">
      <c r="A2" s="132" t="s">
        <v>280</v>
      </c>
    </row>
    <row r="3" spans="2:4" ht="12.75">
      <c r="B3" s="133" t="s">
        <v>268</v>
      </c>
      <c r="C3" s="133" t="s">
        <v>283</v>
      </c>
      <c r="D3" s="134" t="s">
        <v>287</v>
      </c>
    </row>
    <row r="4" spans="1:7" ht="12.75">
      <c r="A4" s="44" t="s">
        <v>281</v>
      </c>
      <c r="B4" s="47">
        <f>'SO 01.1'!J33</f>
        <v>0</v>
      </c>
      <c r="C4" s="47">
        <f>'SO 01.1'!J40</f>
        <v>0</v>
      </c>
      <c r="D4" s="47">
        <f>SUM(B4:C4)</f>
        <v>0</v>
      </c>
      <c r="F4" s="43"/>
      <c r="G4" s="43"/>
    </row>
    <row r="5" spans="1:7" ht="12.75">
      <c r="A5" s="44" t="s">
        <v>282</v>
      </c>
      <c r="B5" s="47">
        <f>'SO 01.2'!J33</f>
        <v>0</v>
      </c>
      <c r="C5" s="47">
        <f>'SO 01.2'!J39</f>
        <v>0</v>
      </c>
      <c r="D5" s="47">
        <f aca="true" t="shared" si="0" ref="D5:D12">SUM(B5:C5)</f>
        <v>0</v>
      </c>
      <c r="F5" s="43"/>
      <c r="G5" s="43"/>
    </row>
    <row r="6" spans="1:9" ht="12.75">
      <c r="A6" s="44" t="s">
        <v>284</v>
      </c>
      <c r="B6" s="47">
        <f>'SO 01.3 dojnice'!J69</f>
        <v>0</v>
      </c>
      <c r="C6" s="47">
        <f>'SO 01.3 dojnice'!J76</f>
        <v>0</v>
      </c>
      <c r="D6" s="47">
        <f t="shared" si="0"/>
        <v>0</v>
      </c>
      <c r="E6" s="79"/>
      <c r="F6" s="43"/>
      <c r="G6" s="43"/>
      <c r="H6" s="43"/>
      <c r="I6" s="43"/>
    </row>
    <row r="7" spans="1:4" ht="12.75">
      <c r="A7" s="44" t="s">
        <v>285</v>
      </c>
      <c r="B7" s="47">
        <f>'SO 01.3 jalovice'!J69</f>
        <v>0</v>
      </c>
      <c r="C7" s="47">
        <f>'SO 01.3 jalovice'!J76</f>
        <v>0</v>
      </c>
      <c r="D7" s="47">
        <f t="shared" si="0"/>
        <v>0</v>
      </c>
    </row>
    <row r="8" spans="1:9" ht="12.75">
      <c r="A8" s="44" t="s">
        <v>286</v>
      </c>
      <c r="B8" s="47">
        <f>'SO01.4 krávy'!J33</f>
        <v>0</v>
      </c>
      <c r="C8" s="47">
        <f>'SO01.4 krávy'!J39</f>
        <v>0</v>
      </c>
      <c r="D8" s="47">
        <f t="shared" si="0"/>
        <v>0</v>
      </c>
      <c r="F8" s="43"/>
      <c r="G8" s="43"/>
      <c r="H8" s="43"/>
      <c r="I8" s="43"/>
    </row>
    <row r="9" spans="1:4" ht="12.75">
      <c r="A9" s="44" t="s">
        <v>288</v>
      </c>
      <c r="B9" s="47">
        <f>'SO 01.4 jalovice'!J33</f>
        <v>0</v>
      </c>
      <c r="C9" s="47">
        <f>'SO 01.4 jalovice'!J39</f>
        <v>0</v>
      </c>
      <c r="D9" s="47">
        <f t="shared" si="0"/>
        <v>0</v>
      </c>
    </row>
    <row r="10" spans="1:4" ht="12.75">
      <c r="A10" s="44" t="s">
        <v>289</v>
      </c>
      <c r="B10" s="47">
        <f>'SO 01.4 Dojírna'!J33</f>
        <v>0</v>
      </c>
      <c r="C10" s="47">
        <f>'SO 01.4 Dojírna'!J39</f>
        <v>0</v>
      </c>
      <c r="D10" s="47">
        <f t="shared" si="0"/>
        <v>0</v>
      </c>
    </row>
    <row r="11" spans="1:7" ht="12.75">
      <c r="A11" s="44" t="s">
        <v>290</v>
      </c>
      <c r="B11" s="80">
        <f>'SO 01.5'!J69</f>
        <v>0</v>
      </c>
      <c r="C11" s="47">
        <f>'SO 01.5'!J76</f>
        <v>0</v>
      </c>
      <c r="D11" s="47">
        <f t="shared" si="0"/>
        <v>0</v>
      </c>
      <c r="F11" s="43"/>
      <c r="G11" s="43"/>
    </row>
    <row r="12" spans="1:7" ht="12.75">
      <c r="A12" s="44" t="s">
        <v>291</v>
      </c>
      <c r="B12" s="47">
        <f>'SO 01.6'!J33</f>
        <v>0</v>
      </c>
      <c r="C12" s="47">
        <f>'SO 01.6'!J39</f>
        <v>0</v>
      </c>
      <c r="D12" s="47">
        <f t="shared" si="0"/>
        <v>0</v>
      </c>
      <c r="F12" s="43"/>
      <c r="G12" s="43"/>
    </row>
    <row r="13" spans="1:7" ht="24" customHeight="1">
      <c r="A13" s="135" t="s">
        <v>308</v>
      </c>
      <c r="B13" s="136">
        <f>SUM(B4:B12)</f>
        <v>0</v>
      </c>
      <c r="C13" s="136">
        <f>SUM(C4:C12)</f>
        <v>0</v>
      </c>
      <c r="D13" s="136">
        <f>SUM(D4:D12)</f>
        <v>0</v>
      </c>
      <c r="F13" s="43"/>
      <c r="G13" s="43"/>
    </row>
    <row r="14" ht="12.75">
      <c r="D14" s="43"/>
    </row>
    <row r="15" spans="4:7" ht="12.75">
      <c r="D15" s="43"/>
      <c r="G15" s="43"/>
    </row>
  </sheetData>
  <sheetProtection/>
  <printOptions/>
  <pageMargins left="1.1023622047244095" right="0.7086614173228347"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3"/>
  <sheetViews>
    <sheetView zoomScalePageLayoutView="0" workbookViewId="0" topLeftCell="A1">
      <selection activeCell="D43" sqref="D43"/>
    </sheetView>
  </sheetViews>
  <sheetFormatPr defaultColWidth="9.140625" defaultRowHeight="12.75"/>
  <cols>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51" ht="12.75">
      <c r="D1" s="130" t="s">
        <v>293</v>
      </c>
      <c r="H1" s="48"/>
      <c r="AV1" s="82"/>
      <c r="AW1" s="81"/>
      <c r="AX1" s="81"/>
      <c r="AY1" s="81"/>
    </row>
    <row r="2" spans="1:48" ht="9.75" customHeight="1">
      <c r="A2" s="45" t="s">
        <v>0</v>
      </c>
      <c r="B2" s="92"/>
      <c r="C2" s="92"/>
      <c r="D2" s="153" t="str">
        <f>'SO 01.4 Dojírna'!D2:D3</f>
        <v>Modernizace chovu skotu</v>
      </c>
      <c r="E2" s="155" t="s">
        <v>218</v>
      </c>
      <c r="F2" s="156"/>
      <c r="G2" s="155"/>
      <c r="H2" s="156"/>
      <c r="I2" s="157" t="s">
        <v>233</v>
      </c>
      <c r="J2" s="157" t="s">
        <v>296</v>
      </c>
      <c r="K2" s="156"/>
      <c r="L2" s="156"/>
      <c r="M2" s="158"/>
      <c r="AV2" s="48"/>
    </row>
    <row r="3" spans="1:48" ht="9.75" customHeight="1">
      <c r="A3" s="90"/>
      <c r="B3" s="88"/>
      <c r="C3" s="88"/>
      <c r="D3" s="154"/>
      <c r="E3" s="142"/>
      <c r="F3" s="142"/>
      <c r="G3" s="142"/>
      <c r="H3" s="142"/>
      <c r="I3" s="142"/>
      <c r="J3" s="142"/>
      <c r="K3" s="142"/>
      <c r="L3" s="142"/>
      <c r="M3" s="149"/>
      <c r="AV3" s="48"/>
    </row>
    <row r="4" spans="1:13" ht="12.75">
      <c r="A4" s="90" t="s">
        <v>1</v>
      </c>
      <c r="B4" s="88"/>
      <c r="C4" s="88"/>
      <c r="D4" s="163" t="s">
        <v>305</v>
      </c>
      <c r="E4" s="143" t="s">
        <v>219</v>
      </c>
      <c r="F4" s="142"/>
      <c r="G4" s="151"/>
      <c r="H4" s="142"/>
      <c r="I4" s="141" t="s">
        <v>234</v>
      </c>
      <c r="J4" s="141"/>
      <c r="K4" s="142"/>
      <c r="L4" s="142"/>
      <c r="M4" s="149"/>
    </row>
    <row r="5" spans="1:13" ht="12.75">
      <c r="A5" s="90"/>
      <c r="B5" s="88"/>
      <c r="C5" s="88"/>
      <c r="D5" s="142"/>
      <c r="E5" s="142"/>
      <c r="F5" s="142"/>
      <c r="G5" s="142"/>
      <c r="H5" s="142"/>
      <c r="I5" s="142"/>
      <c r="J5" s="142"/>
      <c r="K5" s="142"/>
      <c r="L5" s="142"/>
      <c r="M5" s="149"/>
    </row>
    <row r="6" spans="1:13" ht="12.75">
      <c r="A6" s="90" t="s">
        <v>2</v>
      </c>
      <c r="B6" s="88"/>
      <c r="C6" s="88"/>
      <c r="D6" s="141" t="s">
        <v>94</v>
      </c>
      <c r="E6" s="143" t="s">
        <v>220</v>
      </c>
      <c r="F6" s="142"/>
      <c r="G6" s="142"/>
      <c r="H6" s="142"/>
      <c r="I6" s="141" t="s">
        <v>235</v>
      </c>
      <c r="J6" s="141"/>
      <c r="K6" s="142"/>
      <c r="L6" s="142"/>
      <c r="M6" s="149"/>
    </row>
    <row r="7" spans="1:13" ht="12.75">
      <c r="A7" s="90"/>
      <c r="B7" s="88"/>
      <c r="C7" s="88"/>
      <c r="D7" s="142"/>
      <c r="E7" s="142"/>
      <c r="F7" s="142"/>
      <c r="G7" s="142"/>
      <c r="H7" s="142"/>
      <c r="I7" s="142"/>
      <c r="J7" s="142"/>
      <c r="K7" s="142"/>
      <c r="L7" s="142"/>
      <c r="M7" s="149"/>
    </row>
    <row r="8" spans="1:48" ht="12.75">
      <c r="A8" s="90" t="s">
        <v>3</v>
      </c>
      <c r="B8" s="88"/>
      <c r="C8" s="88"/>
      <c r="D8" s="161" t="s">
        <v>319</v>
      </c>
      <c r="E8" s="143" t="s">
        <v>221</v>
      </c>
      <c r="F8" s="142"/>
      <c r="G8" s="151"/>
      <c r="H8" s="142"/>
      <c r="I8" s="141" t="s">
        <v>236</v>
      </c>
      <c r="J8" s="141"/>
      <c r="K8" s="142"/>
      <c r="L8" s="142"/>
      <c r="M8" s="149"/>
      <c r="AV8" s="48"/>
    </row>
    <row r="9" spans="1:13" ht="13.5" thickBot="1">
      <c r="A9" s="91"/>
      <c r="B9" s="89"/>
      <c r="C9" s="89"/>
      <c r="D9" s="162"/>
      <c r="E9" s="150"/>
      <c r="F9" s="150"/>
      <c r="G9" s="150"/>
      <c r="H9" s="150"/>
      <c r="I9" s="150"/>
      <c r="J9" s="150"/>
      <c r="K9" s="150"/>
      <c r="L9" s="150"/>
      <c r="M9" s="152"/>
    </row>
    <row r="10" spans="1:13" ht="12.75">
      <c r="A10" s="46" t="s">
        <v>4</v>
      </c>
      <c r="B10" s="46" t="s">
        <v>52</v>
      </c>
      <c r="C10" s="46" t="s">
        <v>58</v>
      </c>
      <c r="D10" s="7" t="s">
        <v>95</v>
      </c>
      <c r="E10" s="7" t="s">
        <v>222</v>
      </c>
      <c r="F10" s="13" t="s">
        <v>228</v>
      </c>
      <c r="G10" s="15" t="s">
        <v>229</v>
      </c>
      <c r="H10" s="146" t="s">
        <v>231</v>
      </c>
      <c r="I10" s="147"/>
      <c r="J10" s="148"/>
      <c r="K10" s="146" t="s">
        <v>239</v>
      </c>
      <c r="L10" s="148"/>
      <c r="M10" s="23" t="s">
        <v>240</v>
      </c>
    </row>
    <row r="11" spans="1:48" ht="13.5" thickBot="1">
      <c r="A11" s="95" t="s">
        <v>5</v>
      </c>
      <c r="B11" s="95" t="s">
        <v>5</v>
      </c>
      <c r="C11" s="95" t="s">
        <v>5</v>
      </c>
      <c r="D11" s="12" t="s">
        <v>96</v>
      </c>
      <c r="E11" s="8" t="s">
        <v>5</v>
      </c>
      <c r="F11" s="8" t="s">
        <v>5</v>
      </c>
      <c r="G11" s="16" t="s">
        <v>230</v>
      </c>
      <c r="H11" s="17" t="s">
        <v>232</v>
      </c>
      <c r="I11" s="18" t="s">
        <v>237</v>
      </c>
      <c r="J11" s="19" t="s">
        <v>238</v>
      </c>
      <c r="K11" s="17" t="s">
        <v>229</v>
      </c>
      <c r="L11" s="19" t="s">
        <v>238</v>
      </c>
      <c r="M11" s="24" t="s">
        <v>241</v>
      </c>
      <c r="AV11" s="48"/>
    </row>
    <row r="12" spans="1:48" ht="12.75">
      <c r="A12" s="84"/>
      <c r="B12" s="107" t="s">
        <v>56</v>
      </c>
      <c r="C12" s="84"/>
      <c r="D12" s="159"/>
      <c r="E12" s="160"/>
      <c r="F12" s="160"/>
      <c r="G12" s="160"/>
      <c r="H12" s="30">
        <f>H13</f>
        <v>0</v>
      </c>
      <c r="I12" s="30">
        <f>I13</f>
        <v>0</v>
      </c>
      <c r="J12" s="30">
        <f>H12+I12</f>
        <v>0</v>
      </c>
      <c r="K12" s="22"/>
      <c r="L12" s="30">
        <f>L13</f>
        <v>0</v>
      </c>
      <c r="M12" s="22"/>
      <c r="AV12" s="48"/>
    </row>
    <row r="13" spans="1:37" ht="12.75">
      <c r="A13" s="84"/>
      <c r="B13" s="107" t="s">
        <v>56</v>
      </c>
      <c r="C13" s="84" t="s">
        <v>59</v>
      </c>
      <c r="D13" s="139" t="s">
        <v>97</v>
      </c>
      <c r="E13" s="140"/>
      <c r="F13" s="140"/>
      <c r="G13" s="140"/>
      <c r="H13" s="29">
        <f>H33+H39</f>
        <v>0</v>
      </c>
      <c r="I13" s="29">
        <f>I33+I39</f>
        <v>0</v>
      </c>
      <c r="J13" s="29"/>
      <c r="K13" s="21"/>
      <c r="L13" s="29">
        <f>SUM(L15:L32)</f>
        <v>0</v>
      </c>
      <c r="M13" s="21"/>
      <c r="P13" s="29">
        <f>IF(Q13="PR",J13,SUM(O15:O32))</f>
        <v>0</v>
      </c>
      <c r="Q13" s="21" t="s">
        <v>243</v>
      </c>
      <c r="R13" s="29">
        <f>IF(Q13="HS",H13,0)</f>
        <v>0</v>
      </c>
      <c r="S13" s="29">
        <f>IF(Q13="HS",I13-P13,0)</f>
        <v>0</v>
      </c>
      <c r="T13" s="29">
        <f>IF(Q13="PS",H13,0)</f>
        <v>0</v>
      </c>
      <c r="U13" s="29">
        <f>IF(Q13="PS",I13-P13,0)</f>
        <v>0</v>
      </c>
      <c r="V13" s="29">
        <f>IF(Q13="MP",H13,0)</f>
        <v>0</v>
      </c>
      <c r="W13" s="29">
        <f>IF(Q13="MP",I13-P13,0)</f>
        <v>0</v>
      </c>
      <c r="X13" s="29">
        <f>IF(Q13="OM",H13,0)</f>
        <v>0</v>
      </c>
      <c r="Y13" s="21" t="s">
        <v>56</v>
      </c>
      <c r="AI13" s="29">
        <f>SUM(Z15:Z32)</f>
        <v>0</v>
      </c>
      <c r="AJ13" s="29">
        <f>SUM(AA15:AA32)</f>
        <v>0</v>
      </c>
      <c r="AK13" s="29">
        <f>SUM(AB15:AB32)</f>
        <v>0</v>
      </c>
    </row>
    <row r="14" spans="1:37" ht="12.75">
      <c r="A14" s="84"/>
      <c r="B14" s="84"/>
      <c r="C14" s="84"/>
      <c r="D14" s="40" t="s">
        <v>270</v>
      </c>
      <c r="E14" s="31"/>
      <c r="F14" s="31"/>
      <c r="G14" s="31"/>
      <c r="H14" s="29"/>
      <c r="I14" s="29"/>
      <c r="J14" s="29"/>
      <c r="K14" s="21"/>
      <c r="L14" s="29"/>
      <c r="M14" s="21"/>
      <c r="P14" s="29"/>
      <c r="Q14" s="21"/>
      <c r="R14" s="29"/>
      <c r="S14" s="29"/>
      <c r="T14" s="29"/>
      <c r="U14" s="29"/>
      <c r="V14" s="29"/>
      <c r="W14" s="29"/>
      <c r="X14" s="29"/>
      <c r="Y14" s="21"/>
      <c r="AI14" s="29"/>
      <c r="AJ14" s="29"/>
      <c r="AK14" s="29"/>
    </row>
    <row r="15" spans="1:43" ht="12.75">
      <c r="A15" t="s">
        <v>6</v>
      </c>
      <c r="B15" s="99" t="s">
        <v>56</v>
      </c>
      <c r="C15" t="s">
        <v>60</v>
      </c>
      <c r="D15" s="5" t="s">
        <v>181</v>
      </c>
      <c r="E15" s="5" t="s">
        <v>223</v>
      </c>
      <c r="F15" s="14">
        <v>6</v>
      </c>
      <c r="G15" s="14">
        <f>'SO 01.4 Dojírna'!G15</f>
        <v>0</v>
      </c>
      <c r="H15" s="14">
        <f aca="true" t="shared" si="0" ref="H15:H32">F15*AE15</f>
        <v>0</v>
      </c>
      <c r="I15" s="14">
        <f aca="true" t="shared" si="1" ref="I15:I33">J15-H15</f>
        <v>0</v>
      </c>
      <c r="J15" s="14">
        <f aca="true" t="shared" si="2" ref="J15:J32">F15*G15</f>
        <v>0</v>
      </c>
      <c r="K15" s="14">
        <v>0</v>
      </c>
      <c r="L15" s="14">
        <f aca="true" t="shared" si="3" ref="L15:L32">F15*K15</f>
        <v>0</v>
      </c>
      <c r="M15" s="25"/>
      <c r="N15" s="25" t="s">
        <v>6</v>
      </c>
      <c r="O15" s="14">
        <f aca="true" t="shared" si="4" ref="O15:O32">IF(N15="5",I15,0)</f>
        <v>0</v>
      </c>
      <c r="Z15" s="14">
        <f aca="true" t="shared" si="5" ref="Z15:Z32">IF(AD15=0,J15,0)</f>
        <v>0</v>
      </c>
      <c r="AA15" s="14">
        <f aca="true" t="shared" si="6" ref="AA15:AA32">IF(AD15=15,J15,0)</f>
        <v>0</v>
      </c>
      <c r="AB15" s="14">
        <f aca="true" t="shared" si="7" ref="AB15:AB32">IF(AD15=21,J15,0)</f>
        <v>0</v>
      </c>
      <c r="AD15" s="26">
        <v>21</v>
      </c>
      <c r="AE15" s="26">
        <f>G15*1</f>
        <v>0</v>
      </c>
      <c r="AF15" s="26">
        <f>G15*(1-1)</f>
        <v>0</v>
      </c>
      <c r="AM15" s="26">
        <f aca="true" t="shared" si="8" ref="AM15:AM32">F15*AE15</f>
        <v>0</v>
      </c>
      <c r="AN15" s="26">
        <f aca="true" t="shared" si="9" ref="AN15:AN32">F15*AF15</f>
        <v>0</v>
      </c>
      <c r="AO15" s="27" t="s">
        <v>245</v>
      </c>
      <c r="AP15" s="27" t="s">
        <v>251</v>
      </c>
      <c r="AQ15" s="21" t="s">
        <v>257</v>
      </c>
    </row>
    <row r="16" spans="1:43" ht="12.75">
      <c r="A16" t="s">
        <v>7</v>
      </c>
      <c r="B16" s="99" t="s">
        <v>56</v>
      </c>
      <c r="C16" t="s">
        <v>60</v>
      </c>
      <c r="D16" s="5" t="s">
        <v>182</v>
      </c>
      <c r="E16" s="5" t="s">
        <v>223</v>
      </c>
      <c r="F16" s="14">
        <v>6</v>
      </c>
      <c r="G16" s="14">
        <f>'SO 01.4 Dojírna'!G16</f>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257</v>
      </c>
    </row>
    <row r="17" spans="1:43" ht="12.75">
      <c r="A17" t="s">
        <v>8</v>
      </c>
      <c r="B17" s="99" t="s">
        <v>56</v>
      </c>
      <c r="C17" t="s">
        <v>60</v>
      </c>
      <c r="D17" s="5" t="s">
        <v>183</v>
      </c>
      <c r="E17" s="5" t="s">
        <v>223</v>
      </c>
      <c r="F17" s="14">
        <v>12</v>
      </c>
      <c r="G17" s="14">
        <f>'SO 01.4 Dojírna'!G17</f>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257</v>
      </c>
    </row>
    <row r="18" spans="1:43" ht="12.75">
      <c r="A18" t="s">
        <v>9</v>
      </c>
      <c r="B18" s="99" t="s">
        <v>56</v>
      </c>
      <c r="C18" t="s">
        <v>60</v>
      </c>
      <c r="D18" s="5" t="s">
        <v>184</v>
      </c>
      <c r="E18" s="5" t="s">
        <v>223</v>
      </c>
      <c r="F18" s="14">
        <v>12</v>
      </c>
      <c r="G18" s="14">
        <f>'SO 01.4 Dojírna'!G18</f>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257</v>
      </c>
    </row>
    <row r="19" spans="1:43" ht="12.75">
      <c r="A19" t="s">
        <v>10</v>
      </c>
      <c r="B19" t="s">
        <v>56</v>
      </c>
      <c r="C19" t="s">
        <v>60</v>
      </c>
      <c r="D19" s="32" t="s">
        <v>102</v>
      </c>
      <c r="E19" s="5" t="s">
        <v>223</v>
      </c>
      <c r="F19" s="14">
        <v>12</v>
      </c>
      <c r="G19" s="14">
        <f>'SO 01.4 Dojírna'!G19</f>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257</v>
      </c>
    </row>
    <row r="20" spans="1:43" ht="12.75">
      <c r="A20" t="s">
        <v>11</v>
      </c>
      <c r="B20" t="s">
        <v>56</v>
      </c>
      <c r="C20" t="s">
        <v>60</v>
      </c>
      <c r="D20" s="32" t="s">
        <v>103</v>
      </c>
      <c r="E20" s="5" t="s">
        <v>223</v>
      </c>
      <c r="F20" s="14">
        <v>12</v>
      </c>
      <c r="G20" s="14">
        <f>'SO 01.4 Dojírna'!G20</f>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257</v>
      </c>
    </row>
    <row r="21" spans="1:43" ht="12.75">
      <c r="A21" t="s">
        <v>12</v>
      </c>
      <c r="B21" t="s">
        <v>56</v>
      </c>
      <c r="C21" t="s">
        <v>61</v>
      </c>
      <c r="D21" s="5" t="s">
        <v>187</v>
      </c>
      <c r="E21" s="5" t="s">
        <v>223</v>
      </c>
      <c r="F21" s="14">
        <v>1</v>
      </c>
      <c r="G21" s="14">
        <f>'SO 01.4 Dojírna'!G21</f>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257</v>
      </c>
    </row>
    <row r="22" spans="1:43" ht="12.75">
      <c r="A22" t="s">
        <v>13</v>
      </c>
      <c r="B22" t="s">
        <v>56</v>
      </c>
      <c r="C22" t="s">
        <v>61</v>
      </c>
      <c r="D22" s="5" t="s">
        <v>188</v>
      </c>
      <c r="E22" s="5" t="s">
        <v>223</v>
      </c>
      <c r="F22" s="14">
        <v>1</v>
      </c>
      <c r="G22" s="14">
        <f>'SO 01.4 Dojírna'!G22</f>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257</v>
      </c>
    </row>
    <row r="23" spans="1:43" ht="12.75">
      <c r="A23" t="s">
        <v>14</v>
      </c>
      <c r="B23" s="99" t="s">
        <v>56</v>
      </c>
      <c r="C23" t="s">
        <v>61</v>
      </c>
      <c r="D23" s="5" t="s">
        <v>189</v>
      </c>
      <c r="E23" s="5" t="s">
        <v>224</v>
      </c>
      <c r="F23" s="14">
        <v>2</v>
      </c>
      <c r="G23" s="14">
        <f>'SO 01.4 Dojírna'!G23</f>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257</v>
      </c>
    </row>
    <row r="24" spans="1:43" ht="12.75">
      <c r="A24" t="s">
        <v>15</v>
      </c>
      <c r="B24" s="99" t="s">
        <v>56</v>
      </c>
      <c r="C24" t="s">
        <v>61</v>
      </c>
      <c r="D24" s="5" t="s">
        <v>190</v>
      </c>
      <c r="E24" s="5" t="s">
        <v>224</v>
      </c>
      <c r="F24" s="14">
        <v>2</v>
      </c>
      <c r="G24" s="14">
        <f>'SO 01.4 Dojírna'!G24</f>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257</v>
      </c>
    </row>
    <row r="25" spans="1:43" ht="12.75">
      <c r="A25" t="s">
        <v>16</v>
      </c>
      <c r="B25" s="99" t="s">
        <v>56</v>
      </c>
      <c r="C25" t="s">
        <v>61</v>
      </c>
      <c r="D25" s="5" t="s">
        <v>110</v>
      </c>
      <c r="E25" s="5" t="s">
        <v>223</v>
      </c>
      <c r="F25" s="14">
        <v>6</v>
      </c>
      <c r="G25" s="14">
        <f>'SO 01.4 Dojírna'!G25</f>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257</v>
      </c>
    </row>
    <row r="26" spans="1:43" ht="12.75">
      <c r="A26" t="s">
        <v>17</v>
      </c>
      <c r="B26" s="99" t="s">
        <v>56</v>
      </c>
      <c r="C26" t="s">
        <v>61</v>
      </c>
      <c r="D26" s="5" t="s">
        <v>111</v>
      </c>
      <c r="E26" s="5" t="s">
        <v>223</v>
      </c>
      <c r="F26" s="14">
        <v>6</v>
      </c>
      <c r="G26" s="14">
        <f>'SO 01.4 Dojírna'!G26</f>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257</v>
      </c>
    </row>
    <row r="27" spans="1:43" ht="12.75">
      <c r="A27" t="s">
        <v>18</v>
      </c>
      <c r="B27" s="99" t="s">
        <v>56</v>
      </c>
      <c r="C27" t="s">
        <v>61</v>
      </c>
      <c r="D27" s="5" t="s">
        <v>191</v>
      </c>
      <c r="E27" s="5" t="s">
        <v>224</v>
      </c>
      <c r="F27" s="14">
        <v>2</v>
      </c>
      <c r="G27" s="14">
        <f>'SO 01.4 Dojírna'!G27</f>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257</v>
      </c>
    </row>
    <row r="28" spans="1:43" ht="12.75">
      <c r="A28" t="s">
        <v>19</v>
      </c>
      <c r="B28" s="99" t="s">
        <v>56</v>
      </c>
      <c r="C28" t="s">
        <v>61</v>
      </c>
      <c r="D28" s="5" t="s">
        <v>192</v>
      </c>
      <c r="E28" s="5" t="s">
        <v>224</v>
      </c>
      <c r="F28" s="14">
        <v>2</v>
      </c>
      <c r="G28" s="14">
        <f>'SO 01.4 Dojírna'!G28</f>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257</v>
      </c>
    </row>
    <row r="29" spans="1:43" ht="12.75">
      <c r="A29" t="s">
        <v>20</v>
      </c>
      <c r="B29" s="99" t="s">
        <v>56</v>
      </c>
      <c r="C29" t="s">
        <v>61</v>
      </c>
      <c r="D29" s="5" t="s">
        <v>114</v>
      </c>
      <c r="E29" s="5" t="s">
        <v>225</v>
      </c>
      <c r="F29" s="14">
        <v>0.1</v>
      </c>
      <c r="G29" s="14">
        <f>'SO 01.4 Dojírna'!G29</f>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257</v>
      </c>
    </row>
    <row r="30" spans="1:43" ht="12.75">
      <c r="A30" t="s">
        <v>21</v>
      </c>
      <c r="B30" s="99" t="s">
        <v>56</v>
      </c>
      <c r="C30" t="s">
        <v>61</v>
      </c>
      <c r="D30" s="5" t="s">
        <v>115</v>
      </c>
      <c r="E30" s="5" t="s">
        <v>225</v>
      </c>
      <c r="F30" s="14">
        <v>0.1</v>
      </c>
      <c r="G30" s="14">
        <f>'SO 01.4 Dojírna'!G30</f>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257</v>
      </c>
    </row>
    <row r="31" spans="1:43" ht="12.75">
      <c r="A31" t="s">
        <v>22</v>
      </c>
      <c r="B31" s="99" t="s">
        <v>56</v>
      </c>
      <c r="C31" t="s">
        <v>61</v>
      </c>
      <c r="D31" s="5" t="s">
        <v>193</v>
      </c>
      <c r="E31" s="5" t="s">
        <v>225</v>
      </c>
      <c r="F31" s="14">
        <v>0.1</v>
      </c>
      <c r="G31" s="14">
        <f>'SO 01.4 Dojírna'!G31</f>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257</v>
      </c>
    </row>
    <row r="32" spans="1:43" ht="13.5" thickBot="1">
      <c r="A32" t="s">
        <v>23</v>
      </c>
      <c r="B32" s="99" t="s">
        <v>56</v>
      </c>
      <c r="C32" t="s">
        <v>61</v>
      </c>
      <c r="D32" s="5" t="s">
        <v>194</v>
      </c>
      <c r="E32" s="5" t="s">
        <v>225</v>
      </c>
      <c r="F32" s="14">
        <v>0.1</v>
      </c>
      <c r="G32" s="14">
        <f>'SO 01.4 Dojírna'!G32</f>
        <v>0</v>
      </c>
      <c r="H32" s="14">
        <f t="shared" si="0"/>
        <v>0</v>
      </c>
      <c r="I32" s="14">
        <f t="shared" si="1"/>
        <v>0</v>
      </c>
      <c r="J32" s="14">
        <f t="shared" si="2"/>
        <v>0</v>
      </c>
      <c r="K32" s="14">
        <v>0</v>
      </c>
      <c r="L32" s="14">
        <f t="shared" si="3"/>
        <v>0</v>
      </c>
      <c r="M32" s="25"/>
      <c r="N32" s="25" t="s">
        <v>6</v>
      </c>
      <c r="O32" s="14">
        <f t="shared" si="4"/>
        <v>0</v>
      </c>
      <c r="Z32" s="14">
        <f t="shared" si="5"/>
        <v>0</v>
      </c>
      <c r="AA32" s="14">
        <f t="shared" si="6"/>
        <v>0</v>
      </c>
      <c r="AB32" s="14">
        <f t="shared" si="7"/>
        <v>0</v>
      </c>
      <c r="AD32" s="26">
        <v>21</v>
      </c>
      <c r="AE32" s="26">
        <f>G32*0</f>
        <v>0</v>
      </c>
      <c r="AF32" s="26">
        <f>G32*(1-0)</f>
        <v>0</v>
      </c>
      <c r="AM32" s="26">
        <f t="shared" si="8"/>
        <v>0</v>
      </c>
      <c r="AN32" s="26">
        <f t="shared" si="9"/>
        <v>0</v>
      </c>
      <c r="AO32" s="27" t="s">
        <v>245</v>
      </c>
      <c r="AP32" s="27" t="s">
        <v>251</v>
      </c>
      <c r="AQ32" s="21" t="s">
        <v>257</v>
      </c>
    </row>
    <row r="33" spans="1:43" ht="13.5" thickBot="1">
      <c r="A33" s="93"/>
      <c r="B33" s="94"/>
      <c r="C33" s="94"/>
      <c r="D33" s="66" t="s">
        <v>262</v>
      </c>
      <c r="E33" s="50"/>
      <c r="F33" s="51"/>
      <c r="G33" s="51"/>
      <c r="H33" s="51">
        <f>SUM(H15:H32)</f>
        <v>0</v>
      </c>
      <c r="I33" s="51">
        <f t="shared" si="1"/>
        <v>0</v>
      </c>
      <c r="J33" s="96">
        <f>SUM(J15:J32)</f>
        <v>0</v>
      </c>
      <c r="K33" s="14"/>
      <c r="L33" s="14"/>
      <c r="M33" s="25"/>
      <c r="N33" s="25"/>
      <c r="O33" s="14"/>
      <c r="Z33" s="14"/>
      <c r="AA33" s="14"/>
      <c r="AB33" s="14"/>
      <c r="AD33" s="26"/>
      <c r="AE33" s="26"/>
      <c r="AF33" s="26"/>
      <c r="AM33" s="26"/>
      <c r="AN33" s="26"/>
      <c r="AO33" s="27"/>
      <c r="AP33" s="27"/>
      <c r="AQ33" s="21"/>
    </row>
    <row r="34" spans="4:43" ht="12.75">
      <c r="D34" s="34" t="s">
        <v>260</v>
      </c>
      <c r="E34" s="5"/>
      <c r="F34" s="14"/>
      <c r="G34" s="14"/>
      <c r="H34" s="14"/>
      <c r="I34" s="14"/>
      <c r="J34" s="14"/>
      <c r="K34" s="14"/>
      <c r="L34" s="14"/>
      <c r="M34" s="25"/>
      <c r="N34" s="25"/>
      <c r="O34" s="14"/>
      <c r="Z34" s="14"/>
      <c r="AA34" s="14"/>
      <c r="AB34" s="14"/>
      <c r="AD34" s="26"/>
      <c r="AE34" s="26"/>
      <c r="AF34" s="26"/>
      <c r="AM34" s="26"/>
      <c r="AN34" s="26"/>
      <c r="AO34" s="27"/>
      <c r="AP34" s="27"/>
      <c r="AQ34" s="21"/>
    </row>
    <row r="35" spans="1:43" ht="12.75">
      <c r="A35" t="s">
        <v>24</v>
      </c>
      <c r="B35" s="99" t="s">
        <v>56</v>
      </c>
      <c r="C35" t="s">
        <v>61</v>
      </c>
      <c r="D35" s="5" t="s">
        <v>185</v>
      </c>
      <c r="E35" s="5" t="s">
        <v>224</v>
      </c>
      <c r="F35" s="14">
        <v>20</v>
      </c>
      <c r="G35" s="14">
        <f>'SO 01.4 Dojírna'!G35</f>
        <v>0</v>
      </c>
      <c r="H35" s="14">
        <f>G35*F35</f>
        <v>0</v>
      </c>
      <c r="I35" s="14">
        <v>0</v>
      </c>
      <c r="J35" s="14">
        <f>I35+H35</f>
        <v>0</v>
      </c>
      <c r="K35" s="14">
        <v>0</v>
      </c>
      <c r="L35" s="14"/>
      <c r="M35" s="25"/>
      <c r="N35" s="25"/>
      <c r="O35" s="14"/>
      <c r="Z35" s="14"/>
      <c r="AA35" s="14"/>
      <c r="AB35" s="14"/>
      <c r="AD35" s="26"/>
      <c r="AE35" s="26"/>
      <c r="AF35" s="26"/>
      <c r="AM35" s="26"/>
      <c r="AN35" s="26"/>
      <c r="AO35" s="27"/>
      <c r="AP35" s="27"/>
      <c r="AQ35" s="21"/>
    </row>
    <row r="36" spans="1:43" ht="12.75">
      <c r="A36" t="s">
        <v>25</v>
      </c>
      <c r="B36" s="99" t="s">
        <v>56</v>
      </c>
      <c r="C36" t="s">
        <v>61</v>
      </c>
      <c r="D36" s="5" t="s">
        <v>186</v>
      </c>
      <c r="E36" s="5" t="s">
        <v>224</v>
      </c>
      <c r="F36" s="14">
        <v>20</v>
      </c>
      <c r="G36" s="14">
        <f>'SO 01.4 Dojírna'!G36</f>
        <v>0</v>
      </c>
      <c r="H36" s="14">
        <v>0</v>
      </c>
      <c r="I36" s="14">
        <f>G36*F36</f>
        <v>0</v>
      </c>
      <c r="J36" s="14">
        <f>I36+H36</f>
        <v>0</v>
      </c>
      <c r="K36" s="14">
        <v>0</v>
      </c>
      <c r="L36" s="14"/>
      <c r="M36" s="25"/>
      <c r="N36" s="25"/>
      <c r="O36" s="14"/>
      <c r="Z36" s="14"/>
      <c r="AA36" s="14"/>
      <c r="AB36" s="14"/>
      <c r="AD36" s="26"/>
      <c r="AE36" s="26"/>
      <c r="AF36" s="26"/>
      <c r="AM36" s="26"/>
      <c r="AN36" s="26"/>
      <c r="AO36" s="27"/>
      <c r="AP36" s="27"/>
      <c r="AQ36" s="21"/>
    </row>
    <row r="37" spans="1:43" ht="12.75">
      <c r="A37" t="s">
        <v>26</v>
      </c>
      <c r="B37" s="99" t="s">
        <v>56</v>
      </c>
      <c r="C37" t="s">
        <v>61</v>
      </c>
      <c r="D37" s="5" t="s">
        <v>195</v>
      </c>
      <c r="E37" s="5" t="s">
        <v>225</v>
      </c>
      <c r="F37" s="14">
        <v>0.1</v>
      </c>
      <c r="G37" s="14">
        <f>'SO 01.4 Dojírna'!G37</f>
        <v>0</v>
      </c>
      <c r="H37" s="14">
        <f>G37*F37</f>
        <v>0</v>
      </c>
      <c r="I37" s="14">
        <v>0</v>
      </c>
      <c r="J37" s="14">
        <f>I37+H37</f>
        <v>0</v>
      </c>
      <c r="K37" s="14">
        <v>0</v>
      </c>
      <c r="L37" s="14">
        <f>F37*K37</f>
        <v>0</v>
      </c>
      <c r="M37" s="25"/>
      <c r="N37" s="25"/>
      <c r="O37" s="14"/>
      <c r="Z37" s="14"/>
      <c r="AA37" s="14"/>
      <c r="AB37" s="14"/>
      <c r="AD37" s="26"/>
      <c r="AE37" s="26"/>
      <c r="AF37" s="26"/>
      <c r="AM37" s="26"/>
      <c r="AN37" s="26"/>
      <c r="AO37" s="27"/>
      <c r="AP37" s="27"/>
      <c r="AQ37" s="21"/>
    </row>
    <row r="38" spans="1:43" ht="13.5" thickBot="1">
      <c r="A38" t="s">
        <v>27</v>
      </c>
      <c r="B38" s="99" t="s">
        <v>56</v>
      </c>
      <c r="C38" t="s">
        <v>61</v>
      </c>
      <c r="D38" s="5" t="s">
        <v>196</v>
      </c>
      <c r="E38" s="5" t="s">
        <v>225</v>
      </c>
      <c r="F38" s="14">
        <v>0.1</v>
      </c>
      <c r="G38" s="14">
        <f>'SO 01.4 Dojírna'!G38</f>
        <v>0</v>
      </c>
      <c r="H38" s="14">
        <v>0</v>
      </c>
      <c r="I38" s="14">
        <f>G38*F38</f>
        <v>0</v>
      </c>
      <c r="J38" s="14">
        <f>I38+H38</f>
        <v>0</v>
      </c>
      <c r="K38" s="14">
        <v>0</v>
      </c>
      <c r="L38" s="14">
        <f>F38*K38</f>
        <v>0</v>
      </c>
      <c r="M38" s="25"/>
      <c r="N38" s="25"/>
      <c r="O38" s="14"/>
      <c r="Z38" s="14"/>
      <c r="AA38" s="14"/>
      <c r="AB38" s="14"/>
      <c r="AD38" s="26"/>
      <c r="AE38" s="26"/>
      <c r="AF38" s="26"/>
      <c r="AM38" s="26"/>
      <c r="AN38" s="26"/>
      <c r="AO38" s="27"/>
      <c r="AP38" s="27"/>
      <c r="AQ38" s="21"/>
    </row>
    <row r="39" spans="1:43" ht="13.5" thickBot="1">
      <c r="A39" s="93"/>
      <c r="B39" s="94"/>
      <c r="C39" s="94"/>
      <c r="D39" s="66" t="s">
        <v>263</v>
      </c>
      <c r="E39" s="50"/>
      <c r="F39" s="51"/>
      <c r="G39" s="51"/>
      <c r="H39" s="51">
        <f>SUM(H35:H38)</f>
        <v>0</v>
      </c>
      <c r="I39" s="51">
        <f>SUM(I35:I38)</f>
        <v>0</v>
      </c>
      <c r="J39" s="97">
        <f>SUM(J35:J38)</f>
        <v>0</v>
      </c>
      <c r="K39" s="14"/>
      <c r="L39" s="14"/>
      <c r="M39" s="25"/>
      <c r="N39" s="25"/>
      <c r="O39" s="14"/>
      <c r="Z39" s="14"/>
      <c r="AA39" s="14"/>
      <c r="AB39" s="14"/>
      <c r="AD39" s="26"/>
      <c r="AE39" s="26"/>
      <c r="AF39" s="26"/>
      <c r="AM39" s="26"/>
      <c r="AN39" s="26"/>
      <c r="AO39" s="27"/>
      <c r="AP39" s="27"/>
      <c r="AQ39" s="21"/>
    </row>
    <row r="40" ht="12.75">
      <c r="M40" s="25"/>
    </row>
    <row r="43" ht="12.75">
      <c r="D43" s="87"/>
    </row>
  </sheetData>
  <sheetProtection/>
  <mergeCells count="24">
    <mergeCell ref="D2:D3"/>
    <mergeCell ref="E2:F3"/>
    <mergeCell ref="G2:H3"/>
    <mergeCell ref="I2:I3"/>
    <mergeCell ref="J2:M3"/>
    <mergeCell ref="D4:D5"/>
    <mergeCell ref="E4:F5"/>
    <mergeCell ref="G4:H5"/>
    <mergeCell ref="I4:I5"/>
    <mergeCell ref="J4:M5"/>
    <mergeCell ref="K10:L10"/>
    <mergeCell ref="J6:M7"/>
    <mergeCell ref="E8:F9"/>
    <mergeCell ref="G8:H9"/>
    <mergeCell ref="I8:I9"/>
    <mergeCell ref="J8:M9"/>
    <mergeCell ref="D12:G12"/>
    <mergeCell ref="D13:G13"/>
    <mergeCell ref="D6:D7"/>
    <mergeCell ref="E6:F7"/>
    <mergeCell ref="G6:H7"/>
    <mergeCell ref="I6:I7"/>
    <mergeCell ref="D8:D9"/>
    <mergeCell ref="H10:J10"/>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Y42"/>
  <sheetViews>
    <sheetView zoomScalePageLayoutView="0" workbookViewId="0" topLeftCell="A1">
      <selection activeCell="AX21" sqref="AX21"/>
    </sheetView>
  </sheetViews>
  <sheetFormatPr defaultColWidth="9.140625" defaultRowHeight="12.75"/>
  <cols>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49" ht="12.75">
      <c r="D1" s="130" t="s">
        <v>293</v>
      </c>
      <c r="H1" s="48"/>
      <c r="AV1" s="87"/>
      <c r="AW1" s="81"/>
    </row>
    <row r="2" spans="1:51" ht="9.75" customHeight="1">
      <c r="A2" s="45" t="s">
        <v>0</v>
      </c>
      <c r="B2" s="92"/>
      <c r="C2" s="92"/>
      <c r="D2" s="153" t="str">
        <f>'SO 01.4 Dojírna'!D2:D3</f>
        <v>Modernizace chovu skotu</v>
      </c>
      <c r="E2" s="155" t="s">
        <v>218</v>
      </c>
      <c r="F2" s="156"/>
      <c r="G2" s="155"/>
      <c r="H2" s="156"/>
      <c r="I2" s="157" t="s">
        <v>233</v>
      </c>
      <c r="J2" s="157" t="s">
        <v>296</v>
      </c>
      <c r="K2" s="156"/>
      <c r="L2" s="156"/>
      <c r="M2" s="158"/>
      <c r="AV2" s="82"/>
      <c r="AW2" s="82"/>
      <c r="AX2" s="48"/>
      <c r="AY2" s="48"/>
    </row>
    <row r="3" spans="1:51" ht="9.75" customHeight="1">
      <c r="A3" s="90"/>
      <c r="B3" s="88"/>
      <c r="C3" s="88"/>
      <c r="D3" s="154"/>
      <c r="E3" s="142"/>
      <c r="F3" s="142"/>
      <c r="G3" s="142"/>
      <c r="H3" s="142"/>
      <c r="I3" s="142"/>
      <c r="J3" s="142"/>
      <c r="K3" s="142"/>
      <c r="L3" s="142"/>
      <c r="M3" s="149"/>
      <c r="AV3" s="82"/>
      <c r="AW3" s="82"/>
      <c r="AX3" s="48"/>
      <c r="AY3" s="48"/>
    </row>
    <row r="4" spans="1:49" ht="12.75">
      <c r="A4" s="90" t="s">
        <v>1</v>
      </c>
      <c r="B4" s="88"/>
      <c r="C4" s="88"/>
      <c r="D4" s="141" t="s">
        <v>298</v>
      </c>
      <c r="E4" s="143" t="s">
        <v>219</v>
      </c>
      <c r="F4" s="142"/>
      <c r="G4" s="151"/>
      <c r="H4" s="142"/>
      <c r="I4" s="141" t="s">
        <v>234</v>
      </c>
      <c r="J4" s="141"/>
      <c r="K4" s="142"/>
      <c r="L4" s="142"/>
      <c r="M4" s="149"/>
      <c r="AV4" s="81"/>
      <c r="AW4" s="81"/>
    </row>
    <row r="5" spans="1:49" ht="12.75">
      <c r="A5" s="90"/>
      <c r="B5" s="88"/>
      <c r="C5" s="88"/>
      <c r="D5" s="142"/>
      <c r="E5" s="142"/>
      <c r="F5" s="142"/>
      <c r="G5" s="142"/>
      <c r="H5" s="142"/>
      <c r="I5" s="142"/>
      <c r="J5" s="142"/>
      <c r="K5" s="142"/>
      <c r="L5" s="142"/>
      <c r="M5" s="149"/>
      <c r="AV5" s="81"/>
      <c r="AW5" s="81"/>
    </row>
    <row r="6" spans="1:49" ht="12.75">
      <c r="A6" s="90" t="s">
        <v>2</v>
      </c>
      <c r="B6" s="88"/>
      <c r="C6" s="88"/>
      <c r="D6" s="141" t="s">
        <v>94</v>
      </c>
      <c r="E6" s="143" t="s">
        <v>220</v>
      </c>
      <c r="F6" s="142"/>
      <c r="G6" s="142"/>
      <c r="H6" s="142"/>
      <c r="I6" s="141" t="s">
        <v>235</v>
      </c>
      <c r="J6" s="141"/>
      <c r="K6" s="142"/>
      <c r="L6" s="142"/>
      <c r="M6" s="149"/>
      <c r="AV6" s="81"/>
      <c r="AW6" s="81"/>
    </row>
    <row r="7" spans="1:49" ht="12.75">
      <c r="A7" s="90"/>
      <c r="B7" s="88"/>
      <c r="C7" s="88"/>
      <c r="D7" s="142"/>
      <c r="E7" s="142"/>
      <c r="F7" s="142"/>
      <c r="G7" s="142"/>
      <c r="H7" s="142"/>
      <c r="I7" s="142"/>
      <c r="J7" s="142"/>
      <c r="K7" s="142"/>
      <c r="L7" s="142"/>
      <c r="M7" s="149"/>
      <c r="AV7" s="81"/>
      <c r="AW7" s="81"/>
    </row>
    <row r="8" spans="1:49" ht="12.75">
      <c r="A8" s="90" t="s">
        <v>3</v>
      </c>
      <c r="B8" s="88"/>
      <c r="C8" s="88"/>
      <c r="D8" s="141"/>
      <c r="E8" s="143" t="s">
        <v>221</v>
      </c>
      <c r="F8" s="142"/>
      <c r="G8" s="151"/>
      <c r="H8" s="142"/>
      <c r="I8" s="141" t="s">
        <v>236</v>
      </c>
      <c r="J8" s="141"/>
      <c r="K8" s="142"/>
      <c r="L8" s="142"/>
      <c r="M8" s="149"/>
      <c r="AV8" s="98"/>
      <c r="AW8" s="81"/>
    </row>
    <row r="9" spans="1:13" ht="13.5" thickBot="1">
      <c r="A9" s="91"/>
      <c r="B9" s="89"/>
      <c r="C9" s="89"/>
      <c r="D9" s="150"/>
      <c r="E9" s="150"/>
      <c r="F9" s="150"/>
      <c r="G9" s="150"/>
      <c r="H9" s="150"/>
      <c r="I9" s="150"/>
      <c r="J9" s="150"/>
      <c r="K9" s="150"/>
      <c r="L9" s="150"/>
      <c r="M9" s="152"/>
    </row>
    <row r="10" spans="1:13" ht="12.75">
      <c r="A10" s="46" t="s">
        <v>4</v>
      </c>
      <c r="B10" s="46" t="s">
        <v>52</v>
      </c>
      <c r="C10" s="46" t="s">
        <v>58</v>
      </c>
      <c r="D10" s="7" t="s">
        <v>95</v>
      </c>
      <c r="E10" s="7" t="s">
        <v>222</v>
      </c>
      <c r="F10" s="13" t="s">
        <v>228</v>
      </c>
      <c r="G10" s="15" t="s">
        <v>229</v>
      </c>
      <c r="H10" s="146" t="s">
        <v>231</v>
      </c>
      <c r="I10" s="147"/>
      <c r="J10" s="148"/>
      <c r="K10" s="146" t="s">
        <v>239</v>
      </c>
      <c r="L10" s="148"/>
      <c r="M10" s="23" t="s">
        <v>240</v>
      </c>
    </row>
    <row r="11" spans="1:13" ht="13.5" thickBot="1">
      <c r="A11" s="95" t="s">
        <v>5</v>
      </c>
      <c r="B11" s="95" t="s">
        <v>5</v>
      </c>
      <c r="C11" s="95" t="s">
        <v>5</v>
      </c>
      <c r="D11" s="12" t="s">
        <v>96</v>
      </c>
      <c r="E11" s="8" t="s">
        <v>5</v>
      </c>
      <c r="F11" s="8" t="s">
        <v>5</v>
      </c>
      <c r="G11" s="16" t="s">
        <v>230</v>
      </c>
      <c r="H11" s="17" t="s">
        <v>232</v>
      </c>
      <c r="I11" s="18" t="s">
        <v>237</v>
      </c>
      <c r="J11" s="19" t="s">
        <v>238</v>
      </c>
      <c r="K11" s="17" t="s">
        <v>229</v>
      </c>
      <c r="L11" s="19" t="s">
        <v>238</v>
      </c>
      <c r="M11" s="24" t="s">
        <v>241</v>
      </c>
    </row>
    <row r="12" spans="1:13" ht="12.75">
      <c r="A12" s="84"/>
      <c r="B12" s="107" t="s">
        <v>306</v>
      </c>
      <c r="C12" s="84"/>
      <c r="D12" s="164"/>
      <c r="E12" s="165"/>
      <c r="F12" s="165"/>
      <c r="G12" s="165"/>
      <c r="H12" s="30">
        <f>H13</f>
        <v>0</v>
      </c>
      <c r="I12" s="30">
        <f>I13</f>
        <v>0</v>
      </c>
      <c r="J12" s="30">
        <f>H12+I12</f>
        <v>0</v>
      </c>
      <c r="K12" s="22"/>
      <c r="L12" s="30">
        <f>L13</f>
        <v>0</v>
      </c>
      <c r="M12" s="22"/>
    </row>
    <row r="13" spans="1:13" ht="12.75">
      <c r="A13" s="84"/>
      <c r="B13" s="107" t="s">
        <v>306</v>
      </c>
      <c r="C13" s="84" t="s">
        <v>59</v>
      </c>
      <c r="D13" s="139" t="s">
        <v>97</v>
      </c>
      <c r="E13" s="140"/>
      <c r="F13" s="140"/>
      <c r="G13" s="140"/>
      <c r="H13" s="29">
        <f>H33+H39</f>
        <v>0</v>
      </c>
      <c r="I13" s="29">
        <f>I33+I39</f>
        <v>0</v>
      </c>
      <c r="J13" s="29">
        <f>H13+I13</f>
        <v>0</v>
      </c>
      <c r="K13" s="21"/>
      <c r="L13" s="29">
        <f>SUM(L15:L40)</f>
        <v>0</v>
      </c>
      <c r="M13" s="21"/>
    </row>
    <row r="14" spans="1:13" ht="12.75">
      <c r="A14" s="84"/>
      <c r="B14" s="84"/>
      <c r="C14" s="84"/>
      <c r="D14" s="40" t="s">
        <v>268</v>
      </c>
      <c r="E14" s="31"/>
      <c r="F14" s="31"/>
      <c r="G14" s="31"/>
      <c r="H14" s="29"/>
      <c r="I14" s="29"/>
      <c r="J14" s="29"/>
      <c r="K14" s="21"/>
      <c r="L14" s="29"/>
      <c r="M14" s="21"/>
    </row>
    <row r="15" spans="1:43" ht="12.75">
      <c r="A15" t="s">
        <v>6</v>
      </c>
      <c r="B15" s="99" t="s">
        <v>306</v>
      </c>
      <c r="C15" t="s">
        <v>60</v>
      </c>
      <c r="D15" s="5" t="s">
        <v>211</v>
      </c>
      <c r="E15" s="5" t="s">
        <v>223</v>
      </c>
      <c r="F15" s="14">
        <v>43</v>
      </c>
      <c r="G15" s="14">
        <f>'SO 01.3 jalovice'!G50</f>
        <v>0</v>
      </c>
      <c r="H15" s="14">
        <f aca="true" t="shared" si="0" ref="H15:H32">F15*AE15</f>
        <v>0</v>
      </c>
      <c r="I15" s="14">
        <f aca="true" t="shared" si="1" ref="I15:I33">J15-H15</f>
        <v>0</v>
      </c>
      <c r="J15" s="14">
        <f aca="true" t="shared" si="2" ref="J15:J32">F15*G15</f>
        <v>0</v>
      </c>
      <c r="K15" s="14">
        <v>0</v>
      </c>
      <c r="L15" s="14">
        <f aca="true" t="shared" si="3" ref="L15:L31">F15*K15</f>
        <v>0</v>
      </c>
      <c r="M15" s="25"/>
      <c r="N15" s="25" t="s">
        <v>6</v>
      </c>
      <c r="O15" s="14">
        <f aca="true" t="shared" si="4" ref="O15:O31">IF(N15="5",I15,0)</f>
        <v>0</v>
      </c>
      <c r="Z15" s="14">
        <f aca="true" t="shared" si="5" ref="Z15:Z31">IF(AD15=0,J15,0)</f>
        <v>0</v>
      </c>
      <c r="AA15" s="14">
        <f aca="true" t="shared" si="6" ref="AA15:AA31">IF(AD15=15,J15,0)</f>
        <v>0</v>
      </c>
      <c r="AB15" s="14">
        <f aca="true" t="shared" si="7" ref="AB15:AB31">IF(AD15=21,J15,0)</f>
        <v>0</v>
      </c>
      <c r="AD15" s="26">
        <v>21</v>
      </c>
      <c r="AE15" s="26">
        <f>G15*1</f>
        <v>0</v>
      </c>
      <c r="AF15" s="26">
        <f>G15*(1-1)</f>
        <v>0</v>
      </c>
      <c r="AM15" s="26">
        <f aca="true" t="shared" si="8" ref="AM15:AM31">F15*AE15</f>
        <v>0</v>
      </c>
      <c r="AN15" s="26">
        <f aca="true" t="shared" si="9" ref="AN15:AN31">F15*AF15</f>
        <v>0</v>
      </c>
      <c r="AO15" s="27" t="s">
        <v>245</v>
      </c>
      <c r="AP15" s="27" t="s">
        <v>251</v>
      </c>
      <c r="AQ15" s="21" t="s">
        <v>259</v>
      </c>
    </row>
    <row r="16" spans="1:43" ht="12.75">
      <c r="A16" t="s">
        <v>7</v>
      </c>
      <c r="B16" s="99" t="s">
        <v>306</v>
      </c>
      <c r="C16" t="s">
        <v>60</v>
      </c>
      <c r="D16" s="5" t="s">
        <v>212</v>
      </c>
      <c r="E16" s="5" t="s">
        <v>223</v>
      </c>
      <c r="F16" s="14">
        <v>43</v>
      </c>
      <c r="G16" s="14">
        <f>'SO 01.3 jalovice'!G51</f>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259</v>
      </c>
    </row>
    <row r="17" spans="1:43" ht="12.75">
      <c r="A17" t="s">
        <v>8</v>
      </c>
      <c r="B17" s="99" t="s">
        <v>306</v>
      </c>
      <c r="C17" t="s">
        <v>60</v>
      </c>
      <c r="D17" s="5" t="s">
        <v>213</v>
      </c>
      <c r="E17" s="5" t="s">
        <v>223</v>
      </c>
      <c r="F17" s="14">
        <v>88</v>
      </c>
      <c r="G17" s="14">
        <f>'SO 01.3 jalovice'!G52</f>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259</v>
      </c>
    </row>
    <row r="18" spans="1:43" ht="12.75">
      <c r="A18" t="s">
        <v>9</v>
      </c>
      <c r="B18" s="99" t="s">
        <v>306</v>
      </c>
      <c r="C18" t="s">
        <v>60</v>
      </c>
      <c r="D18" s="5" t="s">
        <v>214</v>
      </c>
      <c r="E18" s="5" t="s">
        <v>223</v>
      </c>
      <c r="F18" s="14">
        <v>88</v>
      </c>
      <c r="G18" s="14">
        <f>'SO 01.3 jalovice'!G53</f>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259</v>
      </c>
    </row>
    <row r="19" spans="1:43" ht="12.75">
      <c r="A19" t="s">
        <v>10</v>
      </c>
      <c r="B19" s="99" t="s">
        <v>306</v>
      </c>
      <c r="C19" t="s">
        <v>60</v>
      </c>
      <c r="D19" s="5" t="s">
        <v>102</v>
      </c>
      <c r="E19" s="5" t="s">
        <v>223</v>
      </c>
      <c r="F19" s="14">
        <v>88</v>
      </c>
      <c r="G19" s="14">
        <f>'SO 01.3 jalovice'!G54</f>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259</v>
      </c>
    </row>
    <row r="20" spans="1:43" ht="12.75">
      <c r="A20" t="s">
        <v>11</v>
      </c>
      <c r="B20" s="99" t="s">
        <v>306</v>
      </c>
      <c r="C20" t="s">
        <v>60</v>
      </c>
      <c r="D20" s="5" t="s">
        <v>103</v>
      </c>
      <c r="E20" s="5" t="s">
        <v>223</v>
      </c>
      <c r="F20" s="14">
        <v>88</v>
      </c>
      <c r="G20" s="14">
        <f>'SO 01.3 jalovice'!G55</f>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259</v>
      </c>
    </row>
    <row r="21" spans="1:43" ht="12.75">
      <c r="A21" t="s">
        <v>12</v>
      </c>
      <c r="B21" s="99" t="s">
        <v>306</v>
      </c>
      <c r="C21" t="s">
        <v>61</v>
      </c>
      <c r="D21" s="5" t="s">
        <v>187</v>
      </c>
      <c r="E21" s="5" t="s">
        <v>223</v>
      </c>
      <c r="F21" s="14">
        <v>27</v>
      </c>
      <c r="G21" s="14">
        <f>'SO 01.3 jalovice'!G56</f>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259</v>
      </c>
    </row>
    <row r="22" spans="1:43" ht="12.75">
      <c r="A22" t="s">
        <v>13</v>
      </c>
      <c r="B22" s="99" t="s">
        <v>306</v>
      </c>
      <c r="C22" t="s">
        <v>61</v>
      </c>
      <c r="D22" s="5" t="s">
        <v>188</v>
      </c>
      <c r="E22" s="5" t="s">
        <v>223</v>
      </c>
      <c r="F22" s="14">
        <v>27</v>
      </c>
      <c r="G22" s="14">
        <f>'SO 01.3 jalovice'!G57</f>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259</v>
      </c>
    </row>
    <row r="23" spans="1:43" ht="12.75">
      <c r="A23" t="s">
        <v>14</v>
      </c>
      <c r="B23" s="99" t="s">
        <v>306</v>
      </c>
      <c r="C23" t="s">
        <v>61</v>
      </c>
      <c r="D23" s="5" t="s">
        <v>189</v>
      </c>
      <c r="E23" s="5" t="s">
        <v>224</v>
      </c>
      <c r="F23" s="14">
        <v>10</v>
      </c>
      <c r="G23" s="14">
        <f>'SO 01.3 jalovice'!G58</f>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259</v>
      </c>
    </row>
    <row r="24" spans="1:43" ht="12.75">
      <c r="A24" t="s">
        <v>15</v>
      </c>
      <c r="B24" s="99" t="s">
        <v>306</v>
      </c>
      <c r="C24" t="s">
        <v>61</v>
      </c>
      <c r="D24" s="5" t="s">
        <v>190</v>
      </c>
      <c r="E24" s="5" t="s">
        <v>224</v>
      </c>
      <c r="F24" s="14">
        <v>10</v>
      </c>
      <c r="G24" s="14">
        <f>'SO 01.3 jalovice'!G59</f>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259</v>
      </c>
    </row>
    <row r="25" spans="1:43" ht="12.75">
      <c r="A25" t="s">
        <v>16</v>
      </c>
      <c r="B25" s="99" t="s">
        <v>306</v>
      </c>
      <c r="C25" t="s">
        <v>61</v>
      </c>
      <c r="D25" s="5" t="s">
        <v>110</v>
      </c>
      <c r="E25" s="5" t="s">
        <v>223</v>
      </c>
      <c r="F25" s="14">
        <v>32</v>
      </c>
      <c r="G25" s="14">
        <f>'SO 01.3 jalovice'!G60</f>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259</v>
      </c>
    </row>
    <row r="26" spans="1:43" ht="12.75">
      <c r="A26" t="s">
        <v>17</v>
      </c>
      <c r="B26" s="99" t="s">
        <v>306</v>
      </c>
      <c r="C26" t="s">
        <v>61</v>
      </c>
      <c r="D26" s="5" t="s">
        <v>111</v>
      </c>
      <c r="E26" s="5" t="s">
        <v>223</v>
      </c>
      <c r="F26" s="14">
        <v>32</v>
      </c>
      <c r="G26" s="14">
        <f>'SO 01.3 jalovice'!G61</f>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259</v>
      </c>
    </row>
    <row r="27" spans="1:43" ht="12.75">
      <c r="A27" t="s">
        <v>18</v>
      </c>
      <c r="B27" s="99" t="s">
        <v>306</v>
      </c>
      <c r="C27" t="s">
        <v>61</v>
      </c>
      <c r="D27" s="5" t="s">
        <v>215</v>
      </c>
      <c r="E27" s="5" t="s">
        <v>224</v>
      </c>
      <c r="F27" s="14">
        <v>9</v>
      </c>
      <c r="G27" s="14">
        <f>'SO 01.3 jalovice'!G62</f>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259</v>
      </c>
    </row>
    <row r="28" spans="1:43" ht="12.75">
      <c r="A28" t="s">
        <v>19</v>
      </c>
      <c r="B28" s="99" t="s">
        <v>306</v>
      </c>
      <c r="C28" t="s">
        <v>61</v>
      </c>
      <c r="D28" s="5" t="s">
        <v>216</v>
      </c>
      <c r="E28" s="5" t="s">
        <v>224</v>
      </c>
      <c r="F28" s="14">
        <v>9</v>
      </c>
      <c r="G28" s="14">
        <f>'SO 01.3 jalovice'!G63</f>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259</v>
      </c>
    </row>
    <row r="29" spans="1:43" ht="12.75">
      <c r="A29" t="s">
        <v>20</v>
      </c>
      <c r="B29" s="99" t="s">
        <v>306</v>
      </c>
      <c r="C29" t="s">
        <v>61</v>
      </c>
      <c r="D29" s="5" t="s">
        <v>114</v>
      </c>
      <c r="E29" s="5" t="s">
        <v>225</v>
      </c>
      <c r="F29" s="14">
        <v>1</v>
      </c>
      <c r="G29" s="14">
        <f>'SO 01.3 jalovice'!G64</f>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259</v>
      </c>
    </row>
    <row r="30" spans="1:43" ht="12.75">
      <c r="A30" t="s">
        <v>21</v>
      </c>
      <c r="B30" s="99" t="s">
        <v>306</v>
      </c>
      <c r="C30" t="s">
        <v>61</v>
      </c>
      <c r="D30" s="5" t="s">
        <v>115</v>
      </c>
      <c r="E30" s="5" t="s">
        <v>225</v>
      </c>
      <c r="F30" s="14">
        <v>1</v>
      </c>
      <c r="G30" s="14">
        <f>'SO 01.3 jalovice'!G65</f>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259</v>
      </c>
    </row>
    <row r="31" spans="1:43" ht="12.75">
      <c r="A31" t="s">
        <v>22</v>
      </c>
      <c r="B31" s="99" t="s">
        <v>306</v>
      </c>
      <c r="C31" t="s">
        <v>61</v>
      </c>
      <c r="D31" s="5" t="s">
        <v>217</v>
      </c>
      <c r="E31" s="5" t="s">
        <v>225</v>
      </c>
      <c r="F31" s="14">
        <v>1</v>
      </c>
      <c r="G31" s="14">
        <f>'SO 01.3 jalovice'!G66</f>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259</v>
      </c>
    </row>
    <row r="32" spans="1:43" ht="13.5" thickBot="1">
      <c r="A32" t="s">
        <v>23</v>
      </c>
      <c r="B32" s="99" t="s">
        <v>306</v>
      </c>
      <c r="C32" t="s">
        <v>61</v>
      </c>
      <c r="D32" s="5" t="s">
        <v>117</v>
      </c>
      <c r="E32" s="5" t="s">
        <v>225</v>
      </c>
      <c r="F32" s="14">
        <v>1</v>
      </c>
      <c r="G32" s="14">
        <f>'SO 01.3 jalovice'!G67</f>
        <v>0</v>
      </c>
      <c r="H32" s="14">
        <f t="shared" si="0"/>
        <v>0</v>
      </c>
      <c r="I32" s="14">
        <f t="shared" si="1"/>
        <v>0</v>
      </c>
      <c r="J32" s="14">
        <f t="shared" si="2"/>
        <v>0</v>
      </c>
      <c r="K32" s="14">
        <v>0</v>
      </c>
      <c r="L32" s="14"/>
      <c r="M32" s="25"/>
      <c r="N32" s="25"/>
      <c r="O32" s="14"/>
      <c r="Z32" s="14"/>
      <c r="AA32" s="14"/>
      <c r="AB32" s="14"/>
      <c r="AD32" s="26"/>
      <c r="AE32" s="26"/>
      <c r="AF32" s="26"/>
      <c r="AM32" s="26"/>
      <c r="AN32" s="26"/>
      <c r="AO32" s="27"/>
      <c r="AP32" s="27"/>
      <c r="AQ32" s="21"/>
    </row>
    <row r="33" spans="1:43" ht="13.5" thickBot="1">
      <c r="A33" s="93"/>
      <c r="B33" s="94"/>
      <c r="C33" s="94"/>
      <c r="D33" s="66" t="s">
        <v>262</v>
      </c>
      <c r="E33" s="50"/>
      <c r="F33" s="51"/>
      <c r="G33" s="51"/>
      <c r="H33" s="51">
        <f>SUM(H15:H32)</f>
        <v>0</v>
      </c>
      <c r="I33" s="51">
        <f t="shared" si="1"/>
        <v>0</v>
      </c>
      <c r="J33" s="96">
        <f>SUM(J15:J32)</f>
        <v>0</v>
      </c>
      <c r="K33" s="14"/>
      <c r="L33" s="14"/>
      <c r="M33" s="25"/>
      <c r="N33" s="25"/>
      <c r="O33" s="14"/>
      <c r="Z33" s="14"/>
      <c r="AA33" s="14"/>
      <c r="AB33" s="14"/>
      <c r="AD33" s="26"/>
      <c r="AE33" s="26"/>
      <c r="AF33" s="26"/>
      <c r="AM33" s="26"/>
      <c r="AN33" s="26"/>
      <c r="AO33" s="27"/>
      <c r="AP33" s="27"/>
      <c r="AQ33" s="21"/>
    </row>
    <row r="34" spans="4:43" ht="12.75">
      <c r="D34" s="39" t="s">
        <v>276</v>
      </c>
      <c r="E34" s="5"/>
      <c r="F34" s="14"/>
      <c r="G34" s="14"/>
      <c r="H34" s="14"/>
      <c r="I34" s="14"/>
      <c r="J34" s="14"/>
      <c r="K34" s="14"/>
      <c r="L34" s="14"/>
      <c r="M34" s="25"/>
      <c r="N34" s="25"/>
      <c r="O34" s="14"/>
      <c r="Z34" s="14"/>
      <c r="AA34" s="14"/>
      <c r="AB34" s="14"/>
      <c r="AD34" s="26"/>
      <c r="AE34" s="26"/>
      <c r="AF34" s="26"/>
      <c r="AM34" s="26"/>
      <c r="AN34" s="26"/>
      <c r="AO34" s="27"/>
      <c r="AP34" s="27"/>
      <c r="AQ34" s="21"/>
    </row>
    <row r="35" spans="1:43" ht="12.75">
      <c r="A35" t="s">
        <v>24</v>
      </c>
      <c r="B35" s="99" t="s">
        <v>306</v>
      </c>
      <c r="C35" t="s">
        <v>61</v>
      </c>
      <c r="D35" s="5" t="s">
        <v>104</v>
      </c>
      <c r="E35" s="5" t="s">
        <v>224</v>
      </c>
      <c r="F35" s="14">
        <v>130</v>
      </c>
      <c r="G35" s="14">
        <f>'SO 01.3 jalovice'!G71</f>
        <v>0</v>
      </c>
      <c r="H35" s="14">
        <f>G35*F35</f>
        <v>0</v>
      </c>
      <c r="I35" s="14">
        <v>0</v>
      </c>
      <c r="J35" s="14">
        <f>I35+H35</f>
        <v>0</v>
      </c>
      <c r="K35" s="14">
        <v>0</v>
      </c>
      <c r="L35" s="14"/>
      <c r="M35" s="25"/>
      <c r="N35" s="25"/>
      <c r="O35" s="14"/>
      <c r="Z35" s="14"/>
      <c r="AA35" s="14"/>
      <c r="AB35" s="14"/>
      <c r="AD35" s="26"/>
      <c r="AE35" s="26"/>
      <c r="AF35" s="26"/>
      <c r="AM35" s="26"/>
      <c r="AN35" s="26"/>
      <c r="AO35" s="27"/>
      <c r="AP35" s="27"/>
      <c r="AQ35" s="21"/>
    </row>
    <row r="36" spans="1:43" ht="12.75">
      <c r="A36" t="s">
        <v>25</v>
      </c>
      <c r="B36" s="99" t="s">
        <v>306</v>
      </c>
      <c r="C36" t="s">
        <v>61</v>
      </c>
      <c r="D36" s="5" t="s">
        <v>126</v>
      </c>
      <c r="E36" s="5" t="s">
        <v>224</v>
      </c>
      <c r="F36" s="14">
        <v>130</v>
      </c>
      <c r="G36" s="14">
        <f>'SO 01.3 jalovice'!G72</f>
        <v>0</v>
      </c>
      <c r="H36" s="14">
        <v>0</v>
      </c>
      <c r="I36" s="14">
        <f>G36*F36</f>
        <v>0</v>
      </c>
      <c r="J36" s="14">
        <f>I36+H36</f>
        <v>0</v>
      </c>
      <c r="K36" s="14">
        <v>0</v>
      </c>
      <c r="L36" s="14"/>
      <c r="M36" s="25"/>
      <c r="N36" s="25"/>
      <c r="O36" s="14"/>
      <c r="Z36" s="14"/>
      <c r="AA36" s="14"/>
      <c r="AB36" s="14"/>
      <c r="AD36" s="26"/>
      <c r="AE36" s="26"/>
      <c r="AF36" s="26"/>
      <c r="AM36" s="26"/>
      <c r="AN36" s="26"/>
      <c r="AO36" s="27"/>
      <c r="AP36" s="27"/>
      <c r="AQ36" s="21"/>
    </row>
    <row r="37" spans="1:43" ht="12.75">
      <c r="A37" t="s">
        <v>26</v>
      </c>
      <c r="B37" s="99" t="s">
        <v>306</v>
      </c>
      <c r="C37" t="s">
        <v>61</v>
      </c>
      <c r="D37" s="5" t="s">
        <v>118</v>
      </c>
      <c r="E37" s="5" t="s">
        <v>225</v>
      </c>
      <c r="F37" s="14">
        <v>1</v>
      </c>
      <c r="G37" s="14">
        <f>'SO 01.3 jalovice'!G73</f>
        <v>0</v>
      </c>
      <c r="H37" s="14">
        <f>G37*F37</f>
        <v>0</v>
      </c>
      <c r="I37" s="14">
        <v>0</v>
      </c>
      <c r="J37" s="14">
        <f>I37+H37</f>
        <v>0</v>
      </c>
      <c r="K37" s="14">
        <v>0</v>
      </c>
      <c r="L37" s="14"/>
      <c r="M37" s="25"/>
      <c r="N37" s="25"/>
      <c r="O37" s="14"/>
      <c r="Z37" s="14"/>
      <c r="AA37" s="14"/>
      <c r="AB37" s="14"/>
      <c r="AD37" s="26"/>
      <c r="AE37" s="26"/>
      <c r="AF37" s="26"/>
      <c r="AM37" s="26"/>
      <c r="AN37" s="26"/>
      <c r="AO37" s="27"/>
      <c r="AP37" s="27"/>
      <c r="AQ37" s="21"/>
    </row>
    <row r="38" spans="1:43" ht="13.5" thickBot="1">
      <c r="A38" t="s">
        <v>27</v>
      </c>
      <c r="B38" s="99" t="s">
        <v>306</v>
      </c>
      <c r="C38" t="s">
        <v>61</v>
      </c>
      <c r="D38" s="5" t="s">
        <v>119</v>
      </c>
      <c r="E38" s="5" t="s">
        <v>225</v>
      </c>
      <c r="F38" s="14">
        <v>1</v>
      </c>
      <c r="G38" s="14">
        <f>'SO 01.3 jalovice'!G74</f>
        <v>0</v>
      </c>
      <c r="H38" s="14">
        <v>0</v>
      </c>
      <c r="I38" s="14">
        <f>G38*F38</f>
        <v>0</v>
      </c>
      <c r="J38" s="14">
        <f>I38+H38</f>
        <v>0</v>
      </c>
      <c r="K38" s="14">
        <v>0</v>
      </c>
      <c r="L38" s="14"/>
      <c r="M38" s="25"/>
      <c r="N38" s="25"/>
      <c r="O38" s="14"/>
      <c r="Z38" s="14"/>
      <c r="AA38" s="14"/>
      <c r="AB38" s="14"/>
      <c r="AD38" s="26"/>
      <c r="AE38" s="26"/>
      <c r="AF38" s="26"/>
      <c r="AM38" s="26"/>
      <c r="AN38" s="26"/>
      <c r="AO38" s="27"/>
      <c r="AP38" s="27"/>
      <c r="AQ38" s="21"/>
    </row>
    <row r="39" spans="1:43" ht="13.5" thickBot="1">
      <c r="A39" s="93"/>
      <c r="B39" s="94"/>
      <c r="C39" s="94"/>
      <c r="D39" s="66" t="s">
        <v>263</v>
      </c>
      <c r="E39" s="50"/>
      <c r="F39" s="51"/>
      <c r="G39" s="51"/>
      <c r="H39" s="51">
        <f>SUM(H35:H38)</f>
        <v>0</v>
      </c>
      <c r="I39" s="51">
        <f>SUM(I35:I38)</f>
        <v>0</v>
      </c>
      <c r="J39" s="97">
        <f>SUM(J35:J38)</f>
        <v>0</v>
      </c>
      <c r="K39" s="14"/>
      <c r="L39" s="14"/>
      <c r="M39" s="25"/>
      <c r="N39" s="25"/>
      <c r="O39" s="14"/>
      <c r="Z39" s="14"/>
      <c r="AA39" s="14"/>
      <c r="AB39" s="14"/>
      <c r="AD39" s="26"/>
      <c r="AE39" s="26"/>
      <c r="AF39" s="26"/>
      <c r="AM39" s="26"/>
      <c r="AN39" s="26"/>
      <c r="AO39" s="27"/>
      <c r="AP39" s="27"/>
      <c r="AQ39" s="21"/>
    </row>
    <row r="40" spans="4:48" ht="12.75">
      <c r="D40" s="5"/>
      <c r="E40" s="5"/>
      <c r="F40" s="14"/>
      <c r="G40" s="14"/>
      <c r="H40" s="14"/>
      <c r="I40" s="14"/>
      <c r="J40" s="14"/>
      <c r="K40" s="14"/>
      <c r="L40" s="14"/>
      <c r="M40" s="25"/>
      <c r="N40" s="25"/>
      <c r="O40" s="14"/>
      <c r="P40" s="88"/>
      <c r="Q40" s="88"/>
      <c r="R40" s="88"/>
      <c r="S40" s="88"/>
      <c r="T40" s="88"/>
      <c r="U40" s="88"/>
      <c r="V40" s="88"/>
      <c r="W40" s="88"/>
      <c r="X40" s="88"/>
      <c r="Y40" s="88"/>
      <c r="Z40" s="14"/>
      <c r="AA40" s="14"/>
      <c r="AB40" s="14"/>
      <c r="AC40" s="88"/>
      <c r="AD40" s="26"/>
      <c r="AE40" s="26"/>
      <c r="AF40" s="26"/>
      <c r="AG40" s="88"/>
      <c r="AH40" s="88"/>
      <c r="AI40" s="88"/>
      <c r="AJ40" s="88"/>
      <c r="AK40" s="88"/>
      <c r="AL40" s="88"/>
      <c r="AM40" s="26"/>
      <c r="AN40" s="26"/>
      <c r="AO40" s="27"/>
      <c r="AP40" s="27"/>
      <c r="AQ40" s="21"/>
      <c r="AR40" s="88"/>
      <c r="AS40" s="88"/>
      <c r="AT40" s="88"/>
      <c r="AU40" s="88"/>
      <c r="AV40" s="88"/>
    </row>
    <row r="42" ht="12.75">
      <c r="D42" s="87"/>
    </row>
  </sheetData>
  <sheetProtection/>
  <mergeCells count="24">
    <mergeCell ref="D12:G12"/>
    <mergeCell ref="D13:G13"/>
    <mergeCell ref="D6:D7"/>
    <mergeCell ref="E6:F7"/>
    <mergeCell ref="G6:H7"/>
    <mergeCell ref="I6:I7"/>
    <mergeCell ref="D8:D9"/>
    <mergeCell ref="H10:J10"/>
    <mergeCell ref="K10:L10"/>
    <mergeCell ref="J6:M7"/>
    <mergeCell ref="E8:F9"/>
    <mergeCell ref="G8:H9"/>
    <mergeCell ref="I8:I9"/>
    <mergeCell ref="J8:M9"/>
    <mergeCell ref="D2:D3"/>
    <mergeCell ref="E2:F3"/>
    <mergeCell ref="G2:H3"/>
    <mergeCell ref="I2:I3"/>
    <mergeCell ref="J2:M3"/>
    <mergeCell ref="D4:D5"/>
    <mergeCell ref="E4:F5"/>
    <mergeCell ref="G4:H5"/>
    <mergeCell ref="I4:I5"/>
    <mergeCell ref="J4:M5"/>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X80"/>
  <sheetViews>
    <sheetView zoomScalePageLayoutView="0" workbookViewId="0" topLeftCell="A31">
      <selection activeCell="A71" sqref="A71"/>
    </sheetView>
  </sheetViews>
  <sheetFormatPr defaultColWidth="9.140625" defaultRowHeight="12.75"/>
  <cols>
    <col min="3" max="3" width="14.00390625" style="0" bestFit="1" customWidth="1"/>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50" ht="12.75">
      <c r="D1" s="130" t="s">
        <v>293</v>
      </c>
      <c r="H1" s="48"/>
      <c r="AV1" s="87"/>
      <c r="AW1" s="81"/>
      <c r="AX1" s="81"/>
    </row>
    <row r="2" spans="1:50" ht="12.75" customHeight="1">
      <c r="A2" s="166" t="s">
        <v>0</v>
      </c>
      <c r="B2" s="156"/>
      <c r="C2" s="156"/>
      <c r="D2" s="153" t="str">
        <f>'SO 01.6'!D2:D3</f>
        <v>Modernizace chovu skotu</v>
      </c>
      <c r="E2" s="155" t="s">
        <v>218</v>
      </c>
      <c r="F2" s="156"/>
      <c r="G2" s="155"/>
      <c r="H2" s="156"/>
      <c r="I2" s="157" t="s">
        <v>233</v>
      </c>
      <c r="J2" s="157" t="s">
        <v>296</v>
      </c>
      <c r="K2" s="156"/>
      <c r="L2" s="156"/>
      <c r="M2" s="158"/>
      <c r="AV2" s="82"/>
      <c r="AW2" s="81"/>
      <c r="AX2" s="81"/>
    </row>
    <row r="3" spans="1:48" ht="12.75">
      <c r="A3" s="167"/>
      <c r="B3" s="142"/>
      <c r="C3" s="142"/>
      <c r="D3" s="154"/>
      <c r="E3" s="142"/>
      <c r="F3" s="142"/>
      <c r="G3" s="142"/>
      <c r="H3" s="142"/>
      <c r="I3" s="142"/>
      <c r="J3" s="142"/>
      <c r="K3" s="142"/>
      <c r="L3" s="142"/>
      <c r="M3" s="149"/>
      <c r="AV3" s="48"/>
    </row>
    <row r="4" spans="1:13" ht="12.75" customHeight="1">
      <c r="A4" s="168" t="s">
        <v>1</v>
      </c>
      <c r="B4" s="142"/>
      <c r="C4" s="142"/>
      <c r="D4" s="141" t="s">
        <v>294</v>
      </c>
      <c r="E4" s="143" t="s">
        <v>219</v>
      </c>
      <c r="F4" s="142"/>
      <c r="G4" s="151"/>
      <c r="H4" s="142"/>
      <c r="I4" s="141" t="s">
        <v>234</v>
      </c>
      <c r="J4" s="141"/>
      <c r="K4" s="142"/>
      <c r="L4" s="142"/>
      <c r="M4" s="149"/>
    </row>
    <row r="5" spans="1:13" ht="12.75">
      <c r="A5" s="167"/>
      <c r="B5" s="142"/>
      <c r="C5" s="142"/>
      <c r="D5" s="142"/>
      <c r="E5" s="142"/>
      <c r="F5" s="142"/>
      <c r="G5" s="142"/>
      <c r="H5" s="142"/>
      <c r="I5" s="142"/>
      <c r="J5" s="142"/>
      <c r="K5" s="142"/>
      <c r="L5" s="142"/>
      <c r="M5" s="149"/>
    </row>
    <row r="6" spans="1:13" ht="12.75">
      <c r="A6" s="168" t="s">
        <v>2</v>
      </c>
      <c r="B6" s="142"/>
      <c r="C6" s="142"/>
      <c r="D6" s="141" t="s">
        <v>94</v>
      </c>
      <c r="E6" s="143" t="s">
        <v>220</v>
      </c>
      <c r="F6" s="142"/>
      <c r="G6" s="142"/>
      <c r="H6" s="142"/>
      <c r="I6" s="141" t="s">
        <v>235</v>
      </c>
      <c r="J6" s="141"/>
      <c r="K6" s="142"/>
      <c r="L6" s="142"/>
      <c r="M6" s="149"/>
    </row>
    <row r="7" spans="1:13" ht="12.75">
      <c r="A7" s="167"/>
      <c r="B7" s="142"/>
      <c r="C7" s="142"/>
      <c r="D7" s="142"/>
      <c r="E7" s="142"/>
      <c r="F7" s="142"/>
      <c r="G7" s="142"/>
      <c r="H7" s="142"/>
      <c r="I7" s="142"/>
      <c r="J7" s="142"/>
      <c r="K7" s="142"/>
      <c r="L7" s="142"/>
      <c r="M7" s="149"/>
    </row>
    <row r="8" spans="1:48" ht="12.75">
      <c r="A8" s="168" t="s">
        <v>3</v>
      </c>
      <c r="B8" s="142"/>
      <c r="C8" s="142"/>
      <c r="D8" s="141"/>
      <c r="E8" s="143" t="s">
        <v>221</v>
      </c>
      <c r="F8" s="142"/>
      <c r="G8" s="151"/>
      <c r="H8" s="142"/>
      <c r="I8" s="141" t="s">
        <v>236</v>
      </c>
      <c r="J8" s="141"/>
      <c r="K8" s="142"/>
      <c r="L8" s="142"/>
      <c r="M8" s="149"/>
      <c r="AV8" s="48"/>
    </row>
    <row r="9" spans="1:13" ht="13.5" thickBot="1">
      <c r="A9" s="169"/>
      <c r="B9" s="150"/>
      <c r="C9" s="150"/>
      <c r="D9" s="150"/>
      <c r="E9" s="150"/>
      <c r="F9" s="150"/>
      <c r="G9" s="150"/>
      <c r="H9" s="150"/>
      <c r="I9" s="150"/>
      <c r="J9" s="150"/>
      <c r="K9" s="150"/>
      <c r="L9" s="150"/>
      <c r="M9" s="152"/>
    </row>
    <row r="10" spans="1:13" ht="12.75">
      <c r="A10" s="1" t="s">
        <v>4</v>
      </c>
      <c r="B10" s="7" t="s">
        <v>52</v>
      </c>
      <c r="C10" s="7" t="s">
        <v>58</v>
      </c>
      <c r="D10" s="7" t="s">
        <v>95</v>
      </c>
      <c r="E10" s="7" t="s">
        <v>222</v>
      </c>
      <c r="F10" s="13" t="s">
        <v>228</v>
      </c>
      <c r="G10" s="15" t="s">
        <v>229</v>
      </c>
      <c r="H10" s="146" t="s">
        <v>231</v>
      </c>
      <c r="I10" s="147"/>
      <c r="J10" s="148"/>
      <c r="K10" s="146" t="s">
        <v>239</v>
      </c>
      <c r="L10" s="148"/>
      <c r="M10" s="23" t="s">
        <v>240</v>
      </c>
    </row>
    <row r="11" spans="1:13" ht="13.5" thickBot="1">
      <c r="A11" s="2" t="s">
        <v>5</v>
      </c>
      <c r="B11" s="8" t="s">
        <v>5</v>
      </c>
      <c r="C11" s="8" t="s">
        <v>5</v>
      </c>
      <c r="D11" s="12" t="s">
        <v>96</v>
      </c>
      <c r="E11" s="8" t="s">
        <v>5</v>
      </c>
      <c r="F11" s="8" t="s">
        <v>5</v>
      </c>
      <c r="G11" s="16" t="s">
        <v>230</v>
      </c>
      <c r="H11" s="17" t="s">
        <v>232</v>
      </c>
      <c r="I11" s="18" t="s">
        <v>237</v>
      </c>
      <c r="J11" s="19" t="s">
        <v>238</v>
      </c>
      <c r="K11" s="17" t="s">
        <v>229</v>
      </c>
      <c r="L11" s="19" t="s">
        <v>238</v>
      </c>
      <c r="M11" s="24" t="s">
        <v>241</v>
      </c>
    </row>
    <row r="12" spans="1:12" ht="12.75">
      <c r="A12" s="84"/>
      <c r="B12" s="107" t="s">
        <v>57</v>
      </c>
      <c r="C12" s="84"/>
      <c r="D12" s="164"/>
      <c r="E12" s="165"/>
      <c r="F12" s="165"/>
      <c r="G12" s="165"/>
      <c r="H12" s="30">
        <f>H13+H20+H29+H36+H40+H48+H46+H75</f>
        <v>0</v>
      </c>
      <c r="I12" s="30">
        <f>I13+I20+I29+I36+I40+I48+I46+I75</f>
        <v>0</v>
      </c>
      <c r="J12" s="30">
        <f>I12+H12</f>
        <v>0</v>
      </c>
      <c r="K12" s="22"/>
      <c r="L12" s="30">
        <f>L13+L20+L29+L36+L40+L48</f>
        <v>16.219879500000005</v>
      </c>
    </row>
    <row r="13" spans="1:12" ht="12.75">
      <c r="A13" s="84"/>
      <c r="B13" s="107" t="s">
        <v>57</v>
      </c>
      <c r="C13" s="84" t="s">
        <v>59</v>
      </c>
      <c r="D13" s="139" t="s">
        <v>138</v>
      </c>
      <c r="E13" s="140"/>
      <c r="F13" s="140"/>
      <c r="G13" s="140"/>
      <c r="H13" s="29">
        <f>SUM(H15:H19)</f>
        <v>0</v>
      </c>
      <c r="I13" s="29">
        <f>SUM(I15:I19)</f>
        <v>0</v>
      </c>
      <c r="J13" s="29">
        <f>H13+I13</f>
        <v>0</v>
      </c>
      <c r="K13" s="21"/>
      <c r="L13" s="29">
        <f>SUM(L15:L19)</f>
        <v>9.344774000000001</v>
      </c>
    </row>
    <row r="14" spans="1:12" ht="12.75">
      <c r="A14" s="84"/>
      <c r="B14" s="84"/>
      <c r="C14" s="84"/>
      <c r="D14" s="40" t="s">
        <v>276</v>
      </c>
      <c r="E14" s="31"/>
      <c r="F14" s="31"/>
      <c r="G14" s="31"/>
      <c r="H14" s="29"/>
      <c r="I14" s="29"/>
      <c r="J14" s="29"/>
      <c r="K14" s="21"/>
      <c r="L14" s="29"/>
    </row>
    <row r="15" spans="1:43" ht="12.75">
      <c r="A15" s="5" t="s">
        <v>6</v>
      </c>
      <c r="B15" s="5" t="s">
        <v>57</v>
      </c>
      <c r="C15" s="5" t="s">
        <v>64</v>
      </c>
      <c r="D15" s="5" t="s">
        <v>139</v>
      </c>
      <c r="E15" s="5" t="s">
        <v>226</v>
      </c>
      <c r="F15" s="14">
        <v>143.2</v>
      </c>
      <c r="G15" s="14">
        <v>0</v>
      </c>
      <c r="H15" s="14">
        <f>F15*AE15</f>
        <v>0</v>
      </c>
      <c r="I15" s="14">
        <f>J15-H15</f>
        <v>0</v>
      </c>
      <c r="J15" s="14">
        <f>F15*G15</f>
        <v>0</v>
      </c>
      <c r="K15" s="14">
        <v>0.007</v>
      </c>
      <c r="L15" s="14">
        <f>F15*K15</f>
        <v>1.0024</v>
      </c>
      <c r="M15" s="25" t="s">
        <v>242</v>
      </c>
      <c r="N15" s="25" t="s">
        <v>8</v>
      </c>
      <c r="O15" s="14">
        <f>IF(N15="5",I15,0)</f>
        <v>0</v>
      </c>
      <c r="Z15" s="14">
        <f>IF(AD15=0,J15,0)</f>
        <v>0</v>
      </c>
      <c r="AA15" s="14">
        <f>IF(AD15=15,J15,0)</f>
        <v>0</v>
      </c>
      <c r="AB15" s="14">
        <f>IF(AD15=21,J15,0)</f>
        <v>0</v>
      </c>
      <c r="AD15" s="26">
        <v>21</v>
      </c>
      <c r="AE15" s="26">
        <f>G15*0</f>
        <v>0</v>
      </c>
      <c r="AF15" s="26">
        <f>G15*(1-0)</f>
        <v>0</v>
      </c>
      <c r="AM15" s="26">
        <f>F15*AE15</f>
        <v>0</v>
      </c>
      <c r="AN15" s="26">
        <f>F15*AF15</f>
        <v>0</v>
      </c>
      <c r="AO15" s="27" t="s">
        <v>246</v>
      </c>
      <c r="AP15" s="27" t="s">
        <v>252</v>
      </c>
      <c r="AQ15" s="21" t="s">
        <v>258</v>
      </c>
    </row>
    <row r="16" spans="1:43" ht="12.75">
      <c r="A16" s="5" t="s">
        <v>7</v>
      </c>
      <c r="B16" s="5" t="s">
        <v>57</v>
      </c>
      <c r="C16" s="5" t="s">
        <v>65</v>
      </c>
      <c r="D16" s="5" t="s">
        <v>197</v>
      </c>
      <c r="E16" s="5" t="s">
        <v>226</v>
      </c>
      <c r="F16" s="14">
        <v>143.2</v>
      </c>
      <c r="G16" s="14">
        <v>0</v>
      </c>
      <c r="H16" s="14">
        <f>F16*AE16</f>
        <v>0</v>
      </c>
      <c r="I16" s="14">
        <f>J16-H16</f>
        <v>0</v>
      </c>
      <c r="J16" s="14">
        <f>F16*G16</f>
        <v>0</v>
      </c>
      <c r="K16" s="14">
        <v>0.00307</v>
      </c>
      <c r="L16" s="14">
        <f>F16*K16</f>
        <v>0.43962399999999996</v>
      </c>
      <c r="M16" s="25" t="s">
        <v>242</v>
      </c>
      <c r="N16" s="25" t="s">
        <v>6</v>
      </c>
      <c r="O16" s="14">
        <f>IF(N16="5",I16,0)</f>
        <v>0</v>
      </c>
      <c r="Z16" s="14">
        <f>IF(AD16=0,J16,0)</f>
        <v>0</v>
      </c>
      <c r="AA16" s="14">
        <f>IF(AD16=15,J16,0)</f>
        <v>0</v>
      </c>
      <c r="AB16" s="14">
        <f>IF(AD16=21,J16,0)</f>
        <v>0</v>
      </c>
      <c r="AD16" s="26">
        <v>21</v>
      </c>
      <c r="AE16" s="26">
        <f>G16*0.864833625218914</f>
        <v>0</v>
      </c>
      <c r="AF16" s="26">
        <f>G16*(1-0.864833625218914)</f>
        <v>0</v>
      </c>
      <c r="AM16" s="26">
        <f>F16*AE16</f>
        <v>0</v>
      </c>
      <c r="AN16" s="26">
        <f>F16*AF16</f>
        <v>0</v>
      </c>
      <c r="AO16" s="27" t="s">
        <v>246</v>
      </c>
      <c r="AP16" s="27" t="s">
        <v>252</v>
      </c>
      <c r="AQ16" s="21" t="s">
        <v>258</v>
      </c>
    </row>
    <row r="17" spans="1:43" ht="12.75">
      <c r="A17" s="5" t="s">
        <v>8</v>
      </c>
      <c r="B17" s="5" t="s">
        <v>57</v>
      </c>
      <c r="C17" s="5" t="s">
        <v>66</v>
      </c>
      <c r="D17" s="5" t="s">
        <v>141</v>
      </c>
      <c r="E17" s="5" t="s">
        <v>226</v>
      </c>
      <c r="F17" s="14">
        <v>1025</v>
      </c>
      <c r="G17" s="14">
        <v>0</v>
      </c>
      <c r="H17" s="14">
        <f>F17*AE17</f>
        <v>0</v>
      </c>
      <c r="I17" s="14">
        <f>J17-H17</f>
        <v>0</v>
      </c>
      <c r="J17" s="14">
        <f>F17*G17</f>
        <v>0</v>
      </c>
      <c r="K17" s="14">
        <v>0.007</v>
      </c>
      <c r="L17" s="14">
        <f>F17*K17</f>
        <v>7.175</v>
      </c>
      <c r="M17" s="25" t="s">
        <v>242</v>
      </c>
      <c r="N17" s="25" t="s">
        <v>6</v>
      </c>
      <c r="O17" s="14">
        <f>IF(N17="5",I17,0)</f>
        <v>0</v>
      </c>
      <c r="Z17" s="14">
        <f>IF(AD17=0,J17,0)</f>
        <v>0</v>
      </c>
      <c r="AA17" s="14">
        <f>IF(AD17=15,J17,0)</f>
        <v>0</v>
      </c>
      <c r="AB17" s="14">
        <f>IF(AD17=21,J17,0)</f>
        <v>0</v>
      </c>
      <c r="AD17" s="26">
        <v>21</v>
      </c>
      <c r="AE17" s="26">
        <f>G17*0</f>
        <v>0</v>
      </c>
      <c r="AF17" s="26">
        <f>G17*(1-0)</f>
        <v>0</v>
      </c>
      <c r="AM17" s="26">
        <f>F17*AE17</f>
        <v>0</v>
      </c>
      <c r="AN17" s="26">
        <f>F17*AF17</f>
        <v>0</v>
      </c>
      <c r="AO17" s="27" t="s">
        <v>246</v>
      </c>
      <c r="AP17" s="27" t="s">
        <v>252</v>
      </c>
      <c r="AQ17" s="21" t="s">
        <v>258</v>
      </c>
    </row>
    <row r="18" spans="1:43" ht="12.75">
      <c r="A18" s="5" t="s">
        <v>9</v>
      </c>
      <c r="B18" s="5" t="s">
        <v>57</v>
      </c>
      <c r="C18" s="5" t="s">
        <v>67</v>
      </c>
      <c r="D18" s="5" t="s">
        <v>142</v>
      </c>
      <c r="E18" s="5" t="s">
        <v>226</v>
      </c>
      <c r="F18" s="14">
        <v>1025</v>
      </c>
      <c r="G18" s="14">
        <v>0</v>
      </c>
      <c r="H18" s="14">
        <f>F18*AE18</f>
        <v>0</v>
      </c>
      <c r="I18" s="14">
        <f>J18-H18</f>
        <v>0</v>
      </c>
      <c r="J18" s="14">
        <f>F18*G18</f>
        <v>0</v>
      </c>
      <c r="K18" s="14">
        <v>0.00071</v>
      </c>
      <c r="L18" s="14">
        <f>F18*K18</f>
        <v>0.72775</v>
      </c>
      <c r="M18" s="25" t="s">
        <v>242</v>
      </c>
      <c r="N18" s="25" t="s">
        <v>6</v>
      </c>
      <c r="O18" s="14">
        <f>IF(N18="5",I18,0)</f>
        <v>0</v>
      </c>
      <c r="Z18" s="14">
        <f>IF(AD18=0,J18,0)</f>
        <v>0</v>
      </c>
      <c r="AA18" s="14">
        <f>IF(AD18=15,J18,0)</f>
        <v>0</v>
      </c>
      <c r="AB18" s="14">
        <f>IF(AD18=21,J18,0)</f>
        <v>0</v>
      </c>
      <c r="AD18" s="26">
        <v>21</v>
      </c>
      <c r="AE18" s="26">
        <f>G18*0.223862068965517</f>
        <v>0</v>
      </c>
      <c r="AF18" s="26">
        <f>G18*(1-0.223862068965517)</f>
        <v>0</v>
      </c>
      <c r="AM18" s="26">
        <f>F18*AE18</f>
        <v>0</v>
      </c>
      <c r="AN18" s="26">
        <f>F18*AF18</f>
        <v>0</v>
      </c>
      <c r="AO18" s="27" t="s">
        <v>246</v>
      </c>
      <c r="AP18" s="27" t="s">
        <v>252</v>
      </c>
      <c r="AQ18" s="21" t="s">
        <v>258</v>
      </c>
    </row>
    <row r="19" spans="1:43" ht="12.75">
      <c r="A19" s="5" t="s">
        <v>10</v>
      </c>
      <c r="B19" s="5" t="s">
        <v>57</v>
      </c>
      <c r="C19" s="5" t="s">
        <v>68</v>
      </c>
      <c r="D19" s="5" t="s">
        <v>143</v>
      </c>
      <c r="E19" s="5" t="s">
        <v>227</v>
      </c>
      <c r="F19" s="14">
        <v>2.85</v>
      </c>
      <c r="G19" s="14">
        <v>0</v>
      </c>
      <c r="H19" s="14">
        <f>F19*AE19</f>
        <v>0</v>
      </c>
      <c r="I19" s="14">
        <f>J19-H19</f>
        <v>0</v>
      </c>
      <c r="J19" s="14">
        <f>F19*G19</f>
        <v>0</v>
      </c>
      <c r="K19" s="14">
        <v>0</v>
      </c>
      <c r="L19" s="14">
        <f>F19*K19</f>
        <v>0</v>
      </c>
      <c r="M19" s="25" t="s">
        <v>242</v>
      </c>
      <c r="N19" s="25" t="s">
        <v>10</v>
      </c>
      <c r="O19" s="14">
        <f>IF(N19="5",I19,0)</f>
        <v>0</v>
      </c>
      <c r="Z19" s="14">
        <f>IF(AD19=0,J19,0)</f>
        <v>0</v>
      </c>
      <c r="AA19" s="14">
        <f>IF(AD19=15,J19,0)</f>
        <v>0</v>
      </c>
      <c r="AB19" s="14">
        <f>IF(AD19=21,J19,0)</f>
        <v>0</v>
      </c>
      <c r="AD19" s="26">
        <v>21</v>
      </c>
      <c r="AE19" s="26">
        <f>G19*0</f>
        <v>0</v>
      </c>
      <c r="AF19" s="26">
        <f>G19*(1-0)</f>
        <v>0</v>
      </c>
      <c r="AM19" s="26">
        <f>F19*AE19</f>
        <v>0</v>
      </c>
      <c r="AN19" s="26">
        <f>F19*AF19</f>
        <v>0</v>
      </c>
      <c r="AO19" s="27" t="s">
        <v>246</v>
      </c>
      <c r="AP19" s="27" t="s">
        <v>252</v>
      </c>
      <c r="AQ19" s="21" t="s">
        <v>258</v>
      </c>
    </row>
    <row r="20" spans="1:37" ht="12.75">
      <c r="A20" s="4"/>
      <c r="B20" s="10" t="s">
        <v>57</v>
      </c>
      <c r="C20" s="10" t="s">
        <v>69</v>
      </c>
      <c r="D20" s="139" t="s">
        <v>144</v>
      </c>
      <c r="E20" s="140"/>
      <c r="F20" s="140"/>
      <c r="G20" s="140"/>
      <c r="H20" s="29">
        <f>SUM(H21:H28)</f>
        <v>0</v>
      </c>
      <c r="I20" s="29">
        <f>SUM(I21:I28)</f>
        <v>0</v>
      </c>
      <c r="J20" s="29">
        <f>H20+I20</f>
        <v>0</v>
      </c>
      <c r="K20" s="21"/>
      <c r="L20" s="29">
        <f>SUM(L21:L28)</f>
        <v>5.452683</v>
      </c>
      <c r="M20" s="21"/>
      <c r="P20" s="29">
        <f>IF(Q20="PR",J20,SUM(O21:O28))</f>
        <v>0</v>
      </c>
      <c r="Q20" s="21" t="s">
        <v>244</v>
      </c>
      <c r="R20" s="29">
        <f>IF(Q20="HS",H20,0)</f>
        <v>0</v>
      </c>
      <c r="S20" s="29">
        <f>IF(Q20="HS",I20-P20,0)</f>
        <v>0</v>
      </c>
      <c r="T20" s="29">
        <f>IF(Q20="PS",H20,0)</f>
        <v>0</v>
      </c>
      <c r="U20" s="29">
        <f>IF(Q20="PS",I20-P20,0)</f>
        <v>0</v>
      </c>
      <c r="V20" s="29">
        <f>IF(Q20="MP",H20,0)</f>
        <v>0</v>
      </c>
      <c r="W20" s="29">
        <f>IF(Q20="MP",I20-P20,0)</f>
        <v>0</v>
      </c>
      <c r="X20" s="29">
        <f>IF(Q20="OM",H20,0)</f>
        <v>0</v>
      </c>
      <c r="Y20" s="21" t="s">
        <v>57</v>
      </c>
      <c r="AI20" s="29">
        <f>SUM(Z21:Z28)</f>
        <v>0</v>
      </c>
      <c r="AJ20" s="29">
        <f>SUM(AA21:AA28)</f>
        <v>0</v>
      </c>
      <c r="AK20" s="29">
        <f>SUM(AB21:AB28)</f>
        <v>0</v>
      </c>
    </row>
    <row r="21" spans="1:43" ht="12.75">
      <c r="A21" s="32" t="s">
        <v>11</v>
      </c>
      <c r="B21" s="5" t="s">
        <v>57</v>
      </c>
      <c r="C21" s="5" t="s">
        <v>70</v>
      </c>
      <c r="D21" s="5" t="s">
        <v>145</v>
      </c>
      <c r="E21" s="5" t="s">
        <v>226</v>
      </c>
      <c r="F21" s="14">
        <v>233.6</v>
      </c>
      <c r="G21" s="14">
        <v>0</v>
      </c>
      <c r="H21" s="14">
        <f aca="true" t="shared" si="0" ref="H21:H28">F21*AE21</f>
        <v>0</v>
      </c>
      <c r="I21" s="14">
        <f aca="true" t="shared" si="1" ref="I21:I28">J21-H21</f>
        <v>0</v>
      </c>
      <c r="J21" s="14">
        <f aca="true" t="shared" si="2" ref="J21:J28">F21*G21</f>
        <v>0</v>
      </c>
      <c r="K21" s="14">
        <v>0.005</v>
      </c>
      <c r="L21" s="14">
        <f aca="true" t="shared" si="3" ref="L21:L28">F21*K21</f>
        <v>1.168</v>
      </c>
      <c r="M21" s="25" t="s">
        <v>242</v>
      </c>
      <c r="N21" s="25" t="s">
        <v>6</v>
      </c>
      <c r="O21" s="14">
        <f aca="true" t="shared" si="4" ref="O21:O28">IF(N21="5",I21,0)</f>
        <v>0</v>
      </c>
      <c r="Z21" s="14">
        <f aca="true" t="shared" si="5" ref="Z21:Z28">IF(AD21=0,J21,0)</f>
        <v>0</v>
      </c>
      <c r="AA21" s="14">
        <f aca="true" t="shared" si="6" ref="AA21:AA28">IF(AD21=15,J21,0)</f>
        <v>0</v>
      </c>
      <c r="AB21" s="14">
        <f aca="true" t="shared" si="7" ref="AB21:AB28">IF(AD21=21,J21,0)</f>
        <v>0</v>
      </c>
      <c r="AD21" s="26">
        <v>21</v>
      </c>
      <c r="AE21" s="26">
        <f>G21*0</f>
        <v>0</v>
      </c>
      <c r="AF21" s="26">
        <f>G21*(1-0)</f>
        <v>0</v>
      </c>
      <c r="AM21" s="26">
        <f aca="true" t="shared" si="8" ref="AM21:AM28">F21*AE21</f>
        <v>0</v>
      </c>
      <c r="AN21" s="26">
        <f aca="true" t="shared" si="9" ref="AN21:AN28">F21*AF21</f>
        <v>0</v>
      </c>
      <c r="AO21" s="27" t="s">
        <v>247</v>
      </c>
      <c r="AP21" s="27" t="s">
        <v>252</v>
      </c>
      <c r="AQ21" s="21" t="s">
        <v>258</v>
      </c>
    </row>
    <row r="22" spans="1:43" ht="12.75">
      <c r="A22" s="32" t="s">
        <v>12</v>
      </c>
      <c r="B22" s="5" t="s">
        <v>57</v>
      </c>
      <c r="C22" s="5" t="s">
        <v>71</v>
      </c>
      <c r="D22" s="5" t="s">
        <v>198</v>
      </c>
      <c r="E22" s="5" t="s">
        <v>226</v>
      </c>
      <c r="F22" s="14">
        <v>233.6</v>
      </c>
      <c r="G22" s="14">
        <v>0</v>
      </c>
      <c r="H22" s="14">
        <f t="shared" si="0"/>
        <v>0</v>
      </c>
      <c r="I22" s="14">
        <f t="shared" si="1"/>
        <v>0</v>
      </c>
      <c r="J22" s="14">
        <f t="shared" si="2"/>
        <v>0</v>
      </c>
      <c r="K22" s="14">
        <v>0.00403</v>
      </c>
      <c r="L22" s="14">
        <f t="shared" si="3"/>
        <v>0.9414079999999999</v>
      </c>
      <c r="M22" s="25" t="s">
        <v>242</v>
      </c>
      <c r="N22" s="25" t="s">
        <v>6</v>
      </c>
      <c r="O22" s="14">
        <f t="shared" si="4"/>
        <v>0</v>
      </c>
      <c r="Z22" s="14">
        <f t="shared" si="5"/>
        <v>0</v>
      </c>
      <c r="AA22" s="14">
        <f t="shared" si="6"/>
        <v>0</v>
      </c>
      <c r="AB22" s="14">
        <f t="shared" si="7"/>
        <v>0</v>
      </c>
      <c r="AD22" s="26">
        <v>21</v>
      </c>
      <c r="AE22" s="26">
        <f>G22*0.470341153570331</f>
        <v>0</v>
      </c>
      <c r="AF22" s="26">
        <f>G22*(1-0.470341153570331)</f>
        <v>0</v>
      </c>
      <c r="AM22" s="26">
        <f t="shared" si="8"/>
        <v>0</v>
      </c>
      <c r="AN22" s="26">
        <f t="shared" si="9"/>
        <v>0</v>
      </c>
      <c r="AO22" s="27" t="s">
        <v>247</v>
      </c>
      <c r="AP22" s="27" t="s">
        <v>252</v>
      </c>
      <c r="AQ22" s="21" t="s">
        <v>258</v>
      </c>
    </row>
    <row r="23" spans="1:43" ht="12.75">
      <c r="A23" s="32" t="s">
        <v>13</v>
      </c>
      <c r="B23" s="5" t="s">
        <v>57</v>
      </c>
      <c r="C23" s="5" t="s">
        <v>72</v>
      </c>
      <c r="D23" s="5" t="s">
        <v>199</v>
      </c>
      <c r="E23" s="5" t="s">
        <v>226</v>
      </c>
      <c r="F23" s="14">
        <v>1168.2</v>
      </c>
      <c r="G23" s="14">
        <v>0</v>
      </c>
      <c r="H23" s="14">
        <f t="shared" si="0"/>
        <v>0</v>
      </c>
      <c r="I23" s="14">
        <f t="shared" si="1"/>
        <v>0</v>
      </c>
      <c r="J23" s="14">
        <f t="shared" si="2"/>
        <v>0</v>
      </c>
      <c r="K23" s="14">
        <v>0</v>
      </c>
      <c r="L23" s="14">
        <f t="shared" si="3"/>
        <v>0</v>
      </c>
      <c r="M23" s="25" t="s">
        <v>242</v>
      </c>
      <c r="N23" s="25" t="s">
        <v>6</v>
      </c>
      <c r="O23" s="14">
        <f t="shared" si="4"/>
        <v>0</v>
      </c>
      <c r="Z23" s="14">
        <f t="shared" si="5"/>
        <v>0</v>
      </c>
      <c r="AA23" s="14">
        <f t="shared" si="6"/>
        <v>0</v>
      </c>
      <c r="AB23" s="14">
        <f t="shared" si="7"/>
        <v>0</v>
      </c>
      <c r="AD23" s="26">
        <v>21</v>
      </c>
      <c r="AE23" s="26">
        <f>G23*0</f>
        <v>0</v>
      </c>
      <c r="AF23" s="26">
        <f>G23*(1-0)</f>
        <v>0</v>
      </c>
      <c r="AM23" s="26">
        <f t="shared" si="8"/>
        <v>0</v>
      </c>
      <c r="AN23" s="26">
        <f t="shared" si="9"/>
        <v>0</v>
      </c>
      <c r="AO23" s="27" t="s">
        <v>247</v>
      </c>
      <c r="AP23" s="27" t="s">
        <v>252</v>
      </c>
      <c r="AQ23" s="21" t="s">
        <v>258</v>
      </c>
    </row>
    <row r="24" spans="1:43" ht="12.75">
      <c r="A24" s="32" t="s">
        <v>14</v>
      </c>
      <c r="B24" s="5" t="s">
        <v>57</v>
      </c>
      <c r="C24" s="5" t="s">
        <v>73</v>
      </c>
      <c r="D24" s="5" t="s">
        <v>148</v>
      </c>
      <c r="E24" s="5" t="s">
        <v>226</v>
      </c>
      <c r="F24" s="14">
        <v>54.33</v>
      </c>
      <c r="G24" s="14">
        <v>0</v>
      </c>
      <c r="H24" s="14">
        <f t="shared" si="0"/>
        <v>0</v>
      </c>
      <c r="I24" s="14">
        <f t="shared" si="1"/>
        <v>0</v>
      </c>
      <c r="J24" s="14">
        <f t="shared" si="2"/>
        <v>0</v>
      </c>
      <c r="K24" s="14">
        <v>0</v>
      </c>
      <c r="L24" s="14">
        <f t="shared" si="3"/>
        <v>0</v>
      </c>
      <c r="M24" s="25" t="s">
        <v>242</v>
      </c>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247</v>
      </c>
      <c r="AP24" s="27" t="s">
        <v>252</v>
      </c>
      <c r="AQ24" s="21" t="s">
        <v>258</v>
      </c>
    </row>
    <row r="25" spans="1:43" ht="12.75">
      <c r="A25" s="32" t="s">
        <v>15</v>
      </c>
      <c r="B25" s="5" t="s">
        <v>57</v>
      </c>
      <c r="C25" s="5" t="s">
        <v>74</v>
      </c>
      <c r="D25" s="5" t="s">
        <v>149</v>
      </c>
      <c r="E25" s="5" t="s">
        <v>224</v>
      </c>
      <c r="F25" s="14">
        <v>67.5</v>
      </c>
      <c r="G25" s="14">
        <v>0</v>
      </c>
      <c r="H25" s="14">
        <f t="shared" si="0"/>
        <v>0</v>
      </c>
      <c r="I25" s="14">
        <f t="shared" si="1"/>
        <v>0</v>
      </c>
      <c r="J25" s="14">
        <f t="shared" si="2"/>
        <v>0</v>
      </c>
      <c r="K25" s="14">
        <v>0.008</v>
      </c>
      <c r="L25" s="14">
        <f t="shared" si="3"/>
        <v>0.54</v>
      </c>
      <c r="M25" s="25" t="s">
        <v>242</v>
      </c>
      <c r="N25" s="25" t="s">
        <v>6</v>
      </c>
      <c r="O25" s="14">
        <f t="shared" si="4"/>
        <v>0</v>
      </c>
      <c r="Z25" s="14">
        <f t="shared" si="5"/>
        <v>0</v>
      </c>
      <c r="AA25" s="14">
        <f t="shared" si="6"/>
        <v>0</v>
      </c>
      <c r="AB25" s="14">
        <f t="shared" si="7"/>
        <v>0</v>
      </c>
      <c r="AD25" s="26">
        <v>21</v>
      </c>
      <c r="AE25" s="26">
        <f>G25*0</f>
        <v>0</v>
      </c>
      <c r="AF25" s="26">
        <f>G25*(1-0)</f>
        <v>0</v>
      </c>
      <c r="AM25" s="26">
        <f t="shared" si="8"/>
        <v>0</v>
      </c>
      <c r="AN25" s="26">
        <f t="shared" si="9"/>
        <v>0</v>
      </c>
      <c r="AO25" s="27" t="s">
        <v>247</v>
      </c>
      <c r="AP25" s="27" t="s">
        <v>252</v>
      </c>
      <c r="AQ25" s="21" t="s">
        <v>258</v>
      </c>
    </row>
    <row r="26" spans="1:43" ht="12.75">
      <c r="A26" s="32" t="s">
        <v>16</v>
      </c>
      <c r="B26" s="5" t="s">
        <v>57</v>
      </c>
      <c r="C26" s="5" t="s">
        <v>75</v>
      </c>
      <c r="D26" s="5" t="s">
        <v>150</v>
      </c>
      <c r="E26" s="5" t="s">
        <v>224</v>
      </c>
      <c r="F26" s="14">
        <v>67.5</v>
      </c>
      <c r="G26" s="14">
        <v>0</v>
      </c>
      <c r="H26" s="14">
        <f t="shared" si="0"/>
        <v>0</v>
      </c>
      <c r="I26" s="14">
        <f t="shared" si="1"/>
        <v>0</v>
      </c>
      <c r="J26" s="14">
        <f t="shared" si="2"/>
        <v>0</v>
      </c>
      <c r="K26" s="14">
        <v>0.00601</v>
      </c>
      <c r="L26" s="14">
        <f t="shared" si="3"/>
        <v>0.405675</v>
      </c>
      <c r="M26" s="25" t="s">
        <v>242</v>
      </c>
      <c r="N26" s="25" t="s">
        <v>6</v>
      </c>
      <c r="O26" s="14">
        <f t="shared" si="4"/>
        <v>0</v>
      </c>
      <c r="Z26" s="14">
        <f t="shared" si="5"/>
        <v>0</v>
      </c>
      <c r="AA26" s="14">
        <f t="shared" si="6"/>
        <v>0</v>
      </c>
      <c r="AB26" s="14">
        <f t="shared" si="7"/>
        <v>0</v>
      </c>
      <c r="AD26" s="26">
        <v>21</v>
      </c>
      <c r="AE26" s="26">
        <f>G26*0.41724362388307</f>
        <v>0</v>
      </c>
      <c r="AF26" s="26">
        <f>G26*(1-0.41724362388307)</f>
        <v>0</v>
      </c>
      <c r="AM26" s="26">
        <f t="shared" si="8"/>
        <v>0</v>
      </c>
      <c r="AN26" s="26">
        <f t="shared" si="9"/>
        <v>0</v>
      </c>
      <c r="AO26" s="27" t="s">
        <v>247</v>
      </c>
      <c r="AP26" s="27" t="s">
        <v>252</v>
      </c>
      <c r="AQ26" s="21" t="s">
        <v>258</v>
      </c>
    </row>
    <row r="27" spans="1:43" ht="12.75">
      <c r="A27" s="32" t="s">
        <v>17</v>
      </c>
      <c r="B27" s="5" t="s">
        <v>57</v>
      </c>
      <c r="C27" s="5" t="s">
        <v>76</v>
      </c>
      <c r="D27" s="5" t="s">
        <v>151</v>
      </c>
      <c r="E27" s="5" t="s">
        <v>227</v>
      </c>
      <c r="F27" s="14">
        <v>3.1</v>
      </c>
      <c r="G27" s="14">
        <v>0</v>
      </c>
      <c r="H27" s="14">
        <f t="shared" si="0"/>
        <v>0</v>
      </c>
      <c r="I27" s="14">
        <f t="shared" si="1"/>
        <v>0</v>
      </c>
      <c r="J27" s="14">
        <f t="shared" si="2"/>
        <v>0</v>
      </c>
      <c r="K27" s="14">
        <v>0</v>
      </c>
      <c r="L27" s="14">
        <f t="shared" si="3"/>
        <v>0</v>
      </c>
      <c r="M27" s="25" t="s">
        <v>242</v>
      </c>
      <c r="N27" s="25" t="s">
        <v>10</v>
      </c>
      <c r="O27" s="14">
        <f t="shared" si="4"/>
        <v>0</v>
      </c>
      <c r="Z27" s="14">
        <f t="shared" si="5"/>
        <v>0</v>
      </c>
      <c r="AA27" s="14">
        <f t="shared" si="6"/>
        <v>0</v>
      </c>
      <c r="AB27" s="14">
        <f t="shared" si="7"/>
        <v>0</v>
      </c>
      <c r="AD27" s="26">
        <v>21</v>
      </c>
      <c r="AE27" s="26">
        <f>G27*0</f>
        <v>0</v>
      </c>
      <c r="AF27" s="26">
        <f>G27*(1-0)</f>
        <v>0</v>
      </c>
      <c r="AM27" s="26">
        <f t="shared" si="8"/>
        <v>0</v>
      </c>
      <c r="AN27" s="26">
        <f t="shared" si="9"/>
        <v>0</v>
      </c>
      <c r="AO27" s="27" t="s">
        <v>247</v>
      </c>
      <c r="AP27" s="27" t="s">
        <v>252</v>
      </c>
      <c r="AQ27" s="21" t="s">
        <v>258</v>
      </c>
    </row>
    <row r="28" spans="1:43" ht="12.75">
      <c r="A28" s="32" t="s">
        <v>18</v>
      </c>
      <c r="B28" s="5" t="s">
        <v>57</v>
      </c>
      <c r="C28" s="5" t="s">
        <v>77</v>
      </c>
      <c r="D28" s="5" t="s">
        <v>152</v>
      </c>
      <c r="E28" s="5" t="s">
        <v>226</v>
      </c>
      <c r="F28" s="14">
        <v>405</v>
      </c>
      <c r="G28" s="14">
        <v>0</v>
      </c>
      <c r="H28" s="14">
        <f t="shared" si="0"/>
        <v>0</v>
      </c>
      <c r="I28" s="14">
        <f t="shared" si="1"/>
        <v>0</v>
      </c>
      <c r="J28" s="14">
        <f t="shared" si="2"/>
        <v>0</v>
      </c>
      <c r="K28" s="14">
        <v>0.00592</v>
      </c>
      <c r="L28" s="14">
        <f t="shared" si="3"/>
        <v>2.3976</v>
      </c>
      <c r="M28" s="25" t="s">
        <v>242</v>
      </c>
      <c r="N28" s="25" t="s">
        <v>6</v>
      </c>
      <c r="O28" s="14">
        <f t="shared" si="4"/>
        <v>0</v>
      </c>
      <c r="Z28" s="14">
        <f t="shared" si="5"/>
        <v>0</v>
      </c>
      <c r="AA28" s="14">
        <f t="shared" si="6"/>
        <v>0</v>
      </c>
      <c r="AB28" s="14">
        <f t="shared" si="7"/>
        <v>0</v>
      </c>
      <c r="AD28" s="26">
        <v>21</v>
      </c>
      <c r="AE28" s="26">
        <f>G28*0.517611237976611</f>
        <v>0</v>
      </c>
      <c r="AF28" s="26">
        <f>G28*(1-0.517611237976611)</f>
        <v>0</v>
      </c>
      <c r="AM28" s="26">
        <f t="shared" si="8"/>
        <v>0</v>
      </c>
      <c r="AN28" s="26">
        <f t="shared" si="9"/>
        <v>0</v>
      </c>
      <c r="AO28" s="27" t="s">
        <v>247</v>
      </c>
      <c r="AP28" s="27" t="s">
        <v>252</v>
      </c>
      <c r="AQ28" s="21" t="s">
        <v>258</v>
      </c>
    </row>
    <row r="29" spans="1:37" ht="12.75">
      <c r="A29" s="4"/>
      <c r="B29" s="10" t="s">
        <v>57</v>
      </c>
      <c r="C29" s="10" t="s">
        <v>78</v>
      </c>
      <c r="D29" s="139" t="s">
        <v>153</v>
      </c>
      <c r="E29" s="140"/>
      <c r="F29" s="140"/>
      <c r="G29" s="140"/>
      <c r="H29" s="29">
        <f>SUM(H30:H35)</f>
        <v>0</v>
      </c>
      <c r="I29" s="29">
        <f>SUM(I30:I35)</f>
        <v>0</v>
      </c>
      <c r="J29" s="29">
        <f>H29+I29</f>
        <v>0</v>
      </c>
      <c r="K29" s="21"/>
      <c r="L29" s="29">
        <f>SUM(L30:L35)</f>
        <v>1.2057512</v>
      </c>
      <c r="M29" s="21"/>
      <c r="P29" s="29">
        <f>IF(Q29="PR",J29,SUM(O30:O35))</f>
        <v>0</v>
      </c>
      <c r="Q29" s="21" t="s">
        <v>244</v>
      </c>
      <c r="R29" s="29">
        <f>IF(Q29="HS",H29,0)</f>
        <v>0</v>
      </c>
      <c r="S29" s="29">
        <f>IF(Q29="HS",I29-P29,0)</f>
        <v>0</v>
      </c>
      <c r="T29" s="29">
        <f>IF(Q29="PS",H29,0)</f>
        <v>0</v>
      </c>
      <c r="U29" s="29">
        <f>IF(Q29="PS",I29-P29,0)</f>
        <v>0</v>
      </c>
      <c r="V29" s="29">
        <f>IF(Q29="MP",H29,0)</f>
        <v>0</v>
      </c>
      <c r="W29" s="29">
        <f>IF(Q29="MP",I29-P29,0)</f>
        <v>0</v>
      </c>
      <c r="X29" s="29">
        <f>IF(Q29="OM",H29,0)</f>
        <v>0</v>
      </c>
      <c r="Y29" s="21" t="s">
        <v>57</v>
      </c>
      <c r="AI29" s="29">
        <f>SUM(Z30:Z35)</f>
        <v>0</v>
      </c>
      <c r="AJ29" s="29">
        <f>SUM(AA30:AA35)</f>
        <v>0</v>
      </c>
      <c r="AK29" s="29">
        <f>SUM(AB30:AB35)</f>
        <v>0</v>
      </c>
    </row>
    <row r="30" spans="1:43" ht="12.75">
      <c r="A30" s="32" t="s">
        <v>19</v>
      </c>
      <c r="B30" s="5" t="s">
        <v>57</v>
      </c>
      <c r="C30" s="5" t="s">
        <v>79</v>
      </c>
      <c r="D30" s="5" t="s">
        <v>154</v>
      </c>
      <c r="E30" s="5" t="s">
        <v>224</v>
      </c>
      <c r="F30" s="14">
        <v>135.84</v>
      </c>
      <c r="G30" s="14">
        <v>0</v>
      </c>
      <c r="H30" s="14">
        <f aca="true" t="shared" si="10" ref="H30:H35">F30*AE30</f>
        <v>0</v>
      </c>
      <c r="I30" s="14">
        <f aca="true" t="shared" si="11" ref="I30:I35">J30-H30</f>
        <v>0</v>
      </c>
      <c r="J30" s="14">
        <f aca="true" t="shared" si="12" ref="J30:J35">F30*G30</f>
        <v>0</v>
      </c>
      <c r="K30" s="14">
        <v>0.00464</v>
      </c>
      <c r="L30" s="14">
        <f aca="true" t="shared" si="13" ref="L30:L35">F30*K30</f>
        <v>0.6302976</v>
      </c>
      <c r="M30" s="25" t="s">
        <v>242</v>
      </c>
      <c r="N30" s="25" t="s">
        <v>8</v>
      </c>
      <c r="O30" s="14">
        <f aca="true" t="shared" si="14" ref="O30:O35">IF(N30="5",I30,0)</f>
        <v>0</v>
      </c>
      <c r="Z30" s="14">
        <f aca="true" t="shared" si="15" ref="Z30:Z35">IF(AD30=0,J30,0)</f>
        <v>0</v>
      </c>
      <c r="AA30" s="14">
        <f aca="true" t="shared" si="16" ref="AA30:AA35">IF(AD30=15,J30,0)</f>
        <v>0</v>
      </c>
      <c r="AB30" s="14">
        <f aca="true" t="shared" si="17" ref="AB30:AB35">IF(AD30=21,J30,0)</f>
        <v>0</v>
      </c>
      <c r="AD30" s="26">
        <v>21</v>
      </c>
      <c r="AE30" s="26">
        <f>G30*0</f>
        <v>0</v>
      </c>
      <c r="AF30" s="26">
        <f>G30*(1-0)</f>
        <v>0</v>
      </c>
      <c r="AM30" s="26">
        <f aca="true" t="shared" si="18" ref="AM30:AM35">F30*AE30</f>
        <v>0</v>
      </c>
      <c r="AN30" s="26">
        <f aca="true" t="shared" si="19" ref="AN30:AN35">F30*AF30</f>
        <v>0</v>
      </c>
      <c r="AO30" s="27" t="s">
        <v>248</v>
      </c>
      <c r="AP30" s="27" t="s">
        <v>252</v>
      </c>
      <c r="AQ30" s="21" t="s">
        <v>258</v>
      </c>
    </row>
    <row r="31" spans="1:43" ht="12.75">
      <c r="A31" s="32" t="s">
        <v>20</v>
      </c>
      <c r="B31" s="5" t="s">
        <v>57</v>
      </c>
      <c r="C31" s="5" t="s">
        <v>80</v>
      </c>
      <c r="D31" s="5" t="s">
        <v>155</v>
      </c>
      <c r="E31" s="5" t="s">
        <v>224</v>
      </c>
      <c r="F31" s="14">
        <v>135.84</v>
      </c>
      <c r="G31" s="14">
        <v>0</v>
      </c>
      <c r="H31" s="14">
        <f t="shared" si="10"/>
        <v>0</v>
      </c>
      <c r="I31" s="14">
        <f t="shared" si="11"/>
        <v>0</v>
      </c>
      <c r="J31" s="14">
        <f t="shared" si="12"/>
        <v>0</v>
      </c>
      <c r="K31" s="14">
        <v>0.003</v>
      </c>
      <c r="L31" s="14">
        <f t="shared" si="13"/>
        <v>0.40752</v>
      </c>
      <c r="M31" s="25" t="s">
        <v>242</v>
      </c>
      <c r="N31" s="25" t="s">
        <v>6</v>
      </c>
      <c r="O31" s="14">
        <f t="shared" si="14"/>
        <v>0</v>
      </c>
      <c r="Z31" s="14">
        <f t="shared" si="15"/>
        <v>0</v>
      </c>
      <c r="AA31" s="14">
        <f t="shared" si="16"/>
        <v>0</v>
      </c>
      <c r="AB31" s="14">
        <f t="shared" si="17"/>
        <v>0</v>
      </c>
      <c r="AD31" s="26">
        <v>21</v>
      </c>
      <c r="AE31" s="26">
        <f>G31*0.601533018867925</f>
        <v>0</v>
      </c>
      <c r="AF31" s="26">
        <f>G31*(1-0.601533018867925)</f>
        <v>0</v>
      </c>
      <c r="AM31" s="26">
        <f t="shared" si="18"/>
        <v>0</v>
      </c>
      <c r="AN31" s="26">
        <f t="shared" si="19"/>
        <v>0</v>
      </c>
      <c r="AO31" s="27" t="s">
        <v>248</v>
      </c>
      <c r="AP31" s="27" t="s">
        <v>252</v>
      </c>
      <c r="AQ31" s="21" t="s">
        <v>258</v>
      </c>
    </row>
    <row r="32" spans="1:43" ht="12.75">
      <c r="A32" s="32" t="s">
        <v>21</v>
      </c>
      <c r="B32" s="5" t="s">
        <v>57</v>
      </c>
      <c r="C32" s="5" t="s">
        <v>81</v>
      </c>
      <c r="D32" s="5" t="s">
        <v>156</v>
      </c>
      <c r="E32" s="5" t="s">
        <v>224</v>
      </c>
      <c r="F32" s="14">
        <v>135.84</v>
      </c>
      <c r="G32" s="14">
        <v>0</v>
      </c>
      <c r="H32" s="14">
        <f t="shared" si="10"/>
        <v>0</v>
      </c>
      <c r="I32" s="14">
        <f t="shared" si="11"/>
        <v>0</v>
      </c>
      <c r="J32" s="14">
        <f t="shared" si="12"/>
        <v>0</v>
      </c>
      <c r="K32" s="14">
        <v>4E-05</v>
      </c>
      <c r="L32" s="14">
        <f t="shared" si="13"/>
        <v>0.0054336</v>
      </c>
      <c r="M32" s="25" t="s">
        <v>242</v>
      </c>
      <c r="N32" s="25" t="s">
        <v>6</v>
      </c>
      <c r="O32" s="14">
        <f t="shared" si="14"/>
        <v>0</v>
      </c>
      <c r="Z32" s="14">
        <f t="shared" si="15"/>
        <v>0</v>
      </c>
      <c r="AA32" s="14">
        <f t="shared" si="16"/>
        <v>0</v>
      </c>
      <c r="AB32" s="14">
        <f t="shared" si="17"/>
        <v>0</v>
      </c>
      <c r="AD32" s="26">
        <v>21</v>
      </c>
      <c r="AE32" s="26">
        <f>G32*0.0776363636363636</f>
        <v>0</v>
      </c>
      <c r="AF32" s="26">
        <f>G32*(1-0.0776363636363636)</f>
        <v>0</v>
      </c>
      <c r="AM32" s="26">
        <f t="shared" si="18"/>
        <v>0</v>
      </c>
      <c r="AN32" s="26">
        <f t="shared" si="19"/>
        <v>0</v>
      </c>
      <c r="AO32" s="27" t="s">
        <v>248</v>
      </c>
      <c r="AP32" s="27" t="s">
        <v>252</v>
      </c>
      <c r="AQ32" s="21" t="s">
        <v>258</v>
      </c>
    </row>
    <row r="33" spans="1:43" ht="12.75">
      <c r="A33" s="32" t="s">
        <v>22</v>
      </c>
      <c r="B33" s="5" t="s">
        <v>57</v>
      </c>
      <c r="C33" s="5" t="s">
        <v>82</v>
      </c>
      <c r="D33" s="5" t="s">
        <v>157</v>
      </c>
      <c r="E33" s="5" t="s">
        <v>224</v>
      </c>
      <c r="F33" s="14">
        <v>25</v>
      </c>
      <c r="G33" s="14">
        <v>0</v>
      </c>
      <c r="H33" s="14">
        <f t="shared" si="10"/>
        <v>0</v>
      </c>
      <c r="I33" s="14">
        <f t="shared" si="11"/>
        <v>0</v>
      </c>
      <c r="J33" s="14">
        <f t="shared" si="12"/>
        <v>0</v>
      </c>
      <c r="K33" s="14">
        <v>0.00336</v>
      </c>
      <c r="L33" s="14">
        <f t="shared" si="13"/>
        <v>0.084</v>
      </c>
      <c r="M33" s="25" t="s">
        <v>242</v>
      </c>
      <c r="N33" s="25" t="s">
        <v>8</v>
      </c>
      <c r="O33" s="14">
        <f t="shared" si="14"/>
        <v>0</v>
      </c>
      <c r="Z33" s="14">
        <f t="shared" si="15"/>
        <v>0</v>
      </c>
      <c r="AA33" s="14">
        <f t="shared" si="16"/>
        <v>0</v>
      </c>
      <c r="AB33" s="14">
        <f t="shared" si="17"/>
        <v>0</v>
      </c>
      <c r="AD33" s="26">
        <v>21</v>
      </c>
      <c r="AE33" s="26">
        <f>G33*0</f>
        <v>0</v>
      </c>
      <c r="AF33" s="26">
        <f>G33*(1-0)</f>
        <v>0</v>
      </c>
      <c r="AM33" s="26">
        <f t="shared" si="18"/>
        <v>0</v>
      </c>
      <c r="AN33" s="26">
        <f t="shared" si="19"/>
        <v>0</v>
      </c>
      <c r="AO33" s="27" t="s">
        <v>248</v>
      </c>
      <c r="AP33" s="27" t="s">
        <v>252</v>
      </c>
      <c r="AQ33" s="21" t="s">
        <v>258</v>
      </c>
    </row>
    <row r="34" spans="1:43" ht="12.75">
      <c r="A34" s="32" t="s">
        <v>23</v>
      </c>
      <c r="B34" s="5" t="s">
        <v>57</v>
      </c>
      <c r="C34" s="5" t="s">
        <v>83</v>
      </c>
      <c r="D34" s="5" t="s">
        <v>158</v>
      </c>
      <c r="E34" s="5" t="s">
        <v>224</v>
      </c>
      <c r="F34" s="14">
        <v>25</v>
      </c>
      <c r="G34" s="14">
        <v>0</v>
      </c>
      <c r="H34" s="14">
        <f t="shared" si="10"/>
        <v>0</v>
      </c>
      <c r="I34" s="14">
        <f t="shared" si="11"/>
        <v>0</v>
      </c>
      <c r="J34" s="14">
        <f t="shared" si="12"/>
        <v>0</v>
      </c>
      <c r="K34" s="14">
        <v>0.00308</v>
      </c>
      <c r="L34" s="14">
        <f t="shared" si="13"/>
        <v>0.077</v>
      </c>
      <c r="M34" s="25" t="s">
        <v>242</v>
      </c>
      <c r="N34" s="25" t="s">
        <v>6</v>
      </c>
      <c r="O34" s="14">
        <f t="shared" si="14"/>
        <v>0</v>
      </c>
      <c r="Z34" s="14">
        <f t="shared" si="15"/>
        <v>0</v>
      </c>
      <c r="AA34" s="14">
        <f t="shared" si="16"/>
        <v>0</v>
      </c>
      <c r="AB34" s="14">
        <f t="shared" si="17"/>
        <v>0</v>
      </c>
      <c r="AD34" s="26">
        <v>21</v>
      </c>
      <c r="AE34" s="26">
        <f>G34*0.626877256317689</f>
        <v>0</v>
      </c>
      <c r="AF34" s="26">
        <f>G34*(1-0.626877256317689)</f>
        <v>0</v>
      </c>
      <c r="AM34" s="26">
        <f t="shared" si="18"/>
        <v>0</v>
      </c>
      <c r="AN34" s="26">
        <f t="shared" si="19"/>
        <v>0</v>
      </c>
      <c r="AO34" s="27" t="s">
        <v>248</v>
      </c>
      <c r="AP34" s="27" t="s">
        <v>252</v>
      </c>
      <c r="AQ34" s="21" t="s">
        <v>258</v>
      </c>
    </row>
    <row r="35" spans="1:43" ht="12.75">
      <c r="A35" s="32" t="s">
        <v>24</v>
      </c>
      <c r="B35" s="5" t="s">
        <v>57</v>
      </c>
      <c r="C35" s="5" t="s">
        <v>84</v>
      </c>
      <c r="D35" s="5" t="s">
        <v>159</v>
      </c>
      <c r="E35" s="5" t="s">
        <v>224</v>
      </c>
      <c r="F35" s="14">
        <v>25</v>
      </c>
      <c r="G35" s="14">
        <v>0</v>
      </c>
      <c r="H35" s="14">
        <f t="shared" si="10"/>
        <v>0</v>
      </c>
      <c r="I35" s="14">
        <f t="shared" si="11"/>
        <v>0</v>
      </c>
      <c r="J35" s="14">
        <f t="shared" si="12"/>
        <v>0</v>
      </c>
      <c r="K35" s="14">
        <v>6E-05</v>
      </c>
      <c r="L35" s="14">
        <f t="shared" si="13"/>
        <v>0.0015</v>
      </c>
      <c r="M35" s="25" t="s">
        <v>242</v>
      </c>
      <c r="N35" s="25" t="s">
        <v>6</v>
      </c>
      <c r="O35" s="14">
        <f t="shared" si="14"/>
        <v>0</v>
      </c>
      <c r="Z35" s="14">
        <f t="shared" si="15"/>
        <v>0</v>
      </c>
      <c r="AA35" s="14">
        <f t="shared" si="16"/>
        <v>0</v>
      </c>
      <c r="AB35" s="14">
        <f t="shared" si="17"/>
        <v>0</v>
      </c>
      <c r="AD35" s="26">
        <v>21</v>
      </c>
      <c r="AE35" s="26">
        <f>G35*0.141800918359405</f>
        <v>0</v>
      </c>
      <c r="AF35" s="26">
        <f>G35*(1-0.141800918359405)</f>
        <v>0</v>
      </c>
      <c r="AM35" s="26">
        <f t="shared" si="18"/>
        <v>0</v>
      </c>
      <c r="AN35" s="26">
        <f t="shared" si="19"/>
        <v>0</v>
      </c>
      <c r="AO35" s="27" t="s">
        <v>248</v>
      </c>
      <c r="AP35" s="27" t="s">
        <v>252</v>
      </c>
      <c r="AQ35" s="21" t="s">
        <v>258</v>
      </c>
    </row>
    <row r="36" spans="1:37" ht="12.75">
      <c r="A36" s="4"/>
      <c r="B36" s="10" t="s">
        <v>57</v>
      </c>
      <c r="C36" s="10" t="s">
        <v>85</v>
      </c>
      <c r="D36" s="139" t="s">
        <v>160</v>
      </c>
      <c r="E36" s="140"/>
      <c r="F36" s="140"/>
      <c r="G36" s="140"/>
      <c r="H36" s="29">
        <f>SUM(H37:H39)</f>
        <v>0</v>
      </c>
      <c r="I36" s="29">
        <f>SUM(I37:I39)</f>
        <v>0</v>
      </c>
      <c r="J36" s="29">
        <f>H36+I36</f>
        <v>0</v>
      </c>
      <c r="K36" s="21"/>
      <c r="L36" s="29">
        <f>SUM(L37:L39)</f>
        <v>0.2166713</v>
      </c>
      <c r="M36" s="21"/>
      <c r="P36" s="29">
        <f>IF(Q36="PR",J36,SUM(O37:O39))</f>
        <v>0</v>
      </c>
      <c r="Q36" s="21" t="s">
        <v>244</v>
      </c>
      <c r="R36" s="29">
        <f>IF(Q36="HS",H36,0)</f>
        <v>0</v>
      </c>
      <c r="S36" s="29">
        <f>IF(Q36="HS",I36-P36,0)</f>
        <v>0</v>
      </c>
      <c r="T36" s="29">
        <f>IF(Q36="PS",H36,0)</f>
        <v>0</v>
      </c>
      <c r="U36" s="29">
        <f>IF(Q36="PS",I36-P36,0)</f>
        <v>0</v>
      </c>
      <c r="V36" s="29">
        <f>IF(Q36="MP",H36,0)</f>
        <v>0</v>
      </c>
      <c r="W36" s="29">
        <f>IF(Q36="MP",I36-P36,0)</f>
        <v>0</v>
      </c>
      <c r="X36" s="29">
        <f>IF(Q36="OM",H36,0)</f>
        <v>0</v>
      </c>
      <c r="Y36" s="21" t="s">
        <v>57</v>
      </c>
      <c r="AI36" s="29">
        <f>SUM(Z37:Z39)</f>
        <v>0</v>
      </c>
      <c r="AJ36" s="29">
        <f>SUM(AA37:AA39)</f>
        <v>0</v>
      </c>
      <c r="AK36" s="29">
        <f>SUM(AB37:AB39)</f>
        <v>0</v>
      </c>
    </row>
    <row r="37" spans="1:43" ht="12.75">
      <c r="A37" s="32" t="s">
        <v>25</v>
      </c>
      <c r="B37" s="5" t="s">
        <v>57</v>
      </c>
      <c r="C37" s="5" t="s">
        <v>86</v>
      </c>
      <c r="D37" s="5" t="s">
        <v>161</v>
      </c>
      <c r="E37" s="5" t="s">
        <v>226</v>
      </c>
      <c r="F37" s="14">
        <v>1168.2</v>
      </c>
      <c r="G37" s="14">
        <v>0</v>
      </c>
      <c r="H37" s="14">
        <f>F37*AE37</f>
        <v>0</v>
      </c>
      <c r="I37" s="14">
        <f>J37-H37</f>
        <v>0</v>
      </c>
      <c r="J37" s="14">
        <f>F37*G37</f>
        <v>0</v>
      </c>
      <c r="K37" s="14">
        <v>0.00016</v>
      </c>
      <c r="L37" s="14">
        <f>F37*K37</f>
        <v>0.18691200000000002</v>
      </c>
      <c r="M37" s="25" t="s">
        <v>242</v>
      </c>
      <c r="N37" s="25" t="s">
        <v>6</v>
      </c>
      <c r="O37" s="14">
        <f>IF(N37="5",I37,0)</f>
        <v>0</v>
      </c>
      <c r="Z37" s="14">
        <f>IF(AD37=0,J37,0)</f>
        <v>0</v>
      </c>
      <c r="AA37" s="14">
        <f>IF(AD37=15,J37,0)</f>
        <v>0</v>
      </c>
      <c r="AB37" s="14">
        <f>IF(AD37=21,J37,0)</f>
        <v>0</v>
      </c>
      <c r="AD37" s="26">
        <v>21</v>
      </c>
      <c r="AE37" s="26">
        <f>G37*0.280243049162217</f>
        <v>0</v>
      </c>
      <c r="AF37" s="26">
        <f>G37*(1-0.280243049162217)</f>
        <v>0</v>
      </c>
      <c r="AM37" s="26">
        <f>F37*AE37</f>
        <v>0</v>
      </c>
      <c r="AN37" s="26">
        <f>F37*AF37</f>
        <v>0</v>
      </c>
      <c r="AO37" s="27" t="s">
        <v>249</v>
      </c>
      <c r="AP37" s="27" t="s">
        <v>253</v>
      </c>
      <c r="AQ37" s="21" t="s">
        <v>258</v>
      </c>
    </row>
    <row r="38" spans="1:43" ht="12.75">
      <c r="A38" s="32" t="s">
        <v>26</v>
      </c>
      <c r="B38" s="5" t="s">
        <v>57</v>
      </c>
      <c r="C38" s="5" t="s">
        <v>87</v>
      </c>
      <c r="D38" s="5" t="s">
        <v>162</v>
      </c>
      <c r="E38" s="5" t="s">
        <v>226</v>
      </c>
      <c r="F38" s="14">
        <v>54.33</v>
      </c>
      <c r="G38" s="14">
        <v>0</v>
      </c>
      <c r="H38" s="14">
        <f>F38*AE38</f>
        <v>0</v>
      </c>
      <c r="I38" s="14">
        <f>J38-H38</f>
        <v>0</v>
      </c>
      <c r="J38" s="14">
        <f>F38*G38</f>
        <v>0</v>
      </c>
      <c r="K38" s="14">
        <v>1E-05</v>
      </c>
      <c r="L38" s="14">
        <f>F38*K38</f>
        <v>0.0005433</v>
      </c>
      <c r="M38" s="25" t="s">
        <v>242</v>
      </c>
      <c r="N38" s="25" t="s">
        <v>6</v>
      </c>
      <c r="O38" s="14">
        <f>IF(N38="5",I38,0)</f>
        <v>0</v>
      </c>
      <c r="Z38" s="14">
        <f>IF(AD38=0,J38,0)</f>
        <v>0</v>
      </c>
      <c r="AA38" s="14">
        <f>IF(AD38=15,J38,0)</f>
        <v>0</v>
      </c>
      <c r="AB38" s="14">
        <f>IF(AD38=21,J38,0)</f>
        <v>0</v>
      </c>
      <c r="AD38" s="26">
        <v>21</v>
      </c>
      <c r="AE38" s="26">
        <f>G38*0.0345070422535211</f>
        <v>0</v>
      </c>
      <c r="AF38" s="26">
        <f>G38*(1-0.0345070422535211)</f>
        <v>0</v>
      </c>
      <c r="AM38" s="26">
        <f>F38*AE38</f>
        <v>0</v>
      </c>
      <c r="AN38" s="26">
        <f>F38*AF38</f>
        <v>0</v>
      </c>
      <c r="AO38" s="27" t="s">
        <v>249</v>
      </c>
      <c r="AP38" s="27" t="s">
        <v>253</v>
      </c>
      <c r="AQ38" s="21" t="s">
        <v>258</v>
      </c>
    </row>
    <row r="39" spans="1:43" ht="12.75">
      <c r="A39" s="32" t="s">
        <v>27</v>
      </c>
      <c r="B39" s="5" t="s">
        <v>57</v>
      </c>
      <c r="C39" s="5" t="s">
        <v>88</v>
      </c>
      <c r="D39" s="5" t="s">
        <v>163</v>
      </c>
      <c r="E39" s="5" t="s">
        <v>226</v>
      </c>
      <c r="F39" s="14">
        <v>91.3</v>
      </c>
      <c r="G39" s="14">
        <v>0</v>
      </c>
      <c r="H39" s="14">
        <f>F39*AE39</f>
        <v>0</v>
      </c>
      <c r="I39" s="14">
        <f>J39-H39</f>
        <v>0</v>
      </c>
      <c r="J39" s="14">
        <f>F39*G39</f>
        <v>0</v>
      </c>
      <c r="K39" s="14">
        <v>0.00032</v>
      </c>
      <c r="L39" s="14">
        <f>F39*K39</f>
        <v>0.029216000000000002</v>
      </c>
      <c r="M39" s="25" t="s">
        <v>242</v>
      </c>
      <c r="N39" s="25" t="s">
        <v>6</v>
      </c>
      <c r="O39" s="14">
        <f>IF(N39="5",I39,0)</f>
        <v>0</v>
      </c>
      <c r="Z39" s="14">
        <f>IF(AD39=0,J39,0)</f>
        <v>0</v>
      </c>
      <c r="AA39" s="14">
        <f>IF(AD39=15,J39,0)</f>
        <v>0</v>
      </c>
      <c r="AB39" s="14">
        <f>IF(AD39=21,J39,0)</f>
        <v>0</v>
      </c>
      <c r="AD39" s="26">
        <v>21</v>
      </c>
      <c r="AE39" s="26">
        <f>G39*0.229217391304348</f>
        <v>0</v>
      </c>
      <c r="AF39" s="26">
        <f>G39*(1-0.229217391304348)</f>
        <v>0</v>
      </c>
      <c r="AM39" s="26">
        <f>F39*AE39</f>
        <v>0</v>
      </c>
      <c r="AN39" s="26">
        <f>F39*AF39</f>
        <v>0</v>
      </c>
      <c r="AO39" s="27" t="s">
        <v>249</v>
      </c>
      <c r="AP39" s="27" t="s">
        <v>253</v>
      </c>
      <c r="AQ39" s="21" t="s">
        <v>258</v>
      </c>
    </row>
    <row r="40" spans="1:37" ht="12.75">
      <c r="A40" s="4"/>
      <c r="B40" s="10" t="s">
        <v>57</v>
      </c>
      <c r="C40" s="10" t="s">
        <v>89</v>
      </c>
      <c r="D40" s="139" t="s">
        <v>164</v>
      </c>
      <c r="E40" s="140"/>
      <c r="F40" s="140"/>
      <c r="G40" s="140"/>
      <c r="H40" s="29">
        <f>SUM(H41:H43)</f>
        <v>0</v>
      </c>
      <c r="I40" s="29">
        <f>SUM(I41:I43)</f>
        <v>0</v>
      </c>
      <c r="J40" s="29">
        <f>H40+I40</f>
        <v>0</v>
      </c>
      <c r="K40" s="21"/>
      <c r="L40" s="29">
        <f>SUM(L41:L43)</f>
        <v>0</v>
      </c>
      <c r="M40" s="21"/>
      <c r="P40" s="29">
        <f>IF(Q40="PR",J40,SUM(O41:O43))</f>
        <v>0</v>
      </c>
      <c r="Q40" s="21" t="s">
        <v>243</v>
      </c>
      <c r="R40" s="29">
        <f>IF(Q40="HS",H40,0)</f>
        <v>0</v>
      </c>
      <c r="S40" s="29">
        <f>IF(Q40="HS",I40-P40,0)</f>
        <v>0</v>
      </c>
      <c r="T40" s="29">
        <f>IF(Q40="PS",H40,0)</f>
        <v>0</v>
      </c>
      <c r="U40" s="29">
        <f>IF(Q40="PS",I40-P40,0)</f>
        <v>0</v>
      </c>
      <c r="V40" s="29">
        <f>IF(Q40="MP",H40,0)</f>
        <v>0</v>
      </c>
      <c r="W40" s="29">
        <f>IF(Q40="MP",I40-P40,0)</f>
        <v>0</v>
      </c>
      <c r="X40" s="29">
        <f>IF(Q40="OM",H40,0)</f>
        <v>0</v>
      </c>
      <c r="Y40" s="21" t="s">
        <v>57</v>
      </c>
      <c r="AI40" s="29">
        <f>SUM(Z41:Z43)</f>
        <v>0</v>
      </c>
      <c r="AJ40" s="29">
        <f>SUM(AA41:AA43)</f>
        <v>0</v>
      </c>
      <c r="AK40" s="29">
        <f>SUM(AB41:AB43)</f>
        <v>0</v>
      </c>
    </row>
    <row r="41" spans="1:43" ht="12.75">
      <c r="A41" s="32" t="s">
        <v>28</v>
      </c>
      <c r="B41" s="5" t="s">
        <v>57</v>
      </c>
      <c r="C41" s="5" t="s">
        <v>90</v>
      </c>
      <c r="D41" s="5" t="s">
        <v>165</v>
      </c>
      <c r="E41" s="5" t="s">
        <v>227</v>
      </c>
      <c r="F41" s="14">
        <v>2.2</v>
      </c>
      <c r="G41" s="14">
        <v>0</v>
      </c>
      <c r="H41" s="14">
        <f>F41*AE41</f>
        <v>0</v>
      </c>
      <c r="I41" s="14">
        <f>J41-H41</f>
        <v>0</v>
      </c>
      <c r="J41" s="14">
        <f>F41*G41</f>
        <v>0</v>
      </c>
      <c r="K41" s="14">
        <v>0</v>
      </c>
      <c r="L41" s="14">
        <f>F41*K41</f>
        <v>0</v>
      </c>
      <c r="M41" s="25" t="s">
        <v>242</v>
      </c>
      <c r="N41" s="25" t="s">
        <v>10</v>
      </c>
      <c r="O41" s="14">
        <f>IF(N41="5",I41,0)</f>
        <v>0</v>
      </c>
      <c r="Z41" s="14">
        <f>IF(AD41=0,J41,0)</f>
        <v>0</v>
      </c>
      <c r="AA41" s="14">
        <f>IF(AD41=15,J41,0)</f>
        <v>0</v>
      </c>
      <c r="AB41" s="14">
        <f>IF(AD41=21,J41,0)</f>
        <v>0</v>
      </c>
      <c r="AD41" s="26">
        <v>21</v>
      </c>
      <c r="AE41" s="26">
        <f>G41*0</f>
        <v>0</v>
      </c>
      <c r="AF41" s="26">
        <f>G41*(1-0)</f>
        <v>0</v>
      </c>
      <c r="AM41" s="26">
        <f>F41*AE41</f>
        <v>0</v>
      </c>
      <c r="AN41" s="26">
        <f>F41*AF41</f>
        <v>0</v>
      </c>
      <c r="AO41" s="27" t="s">
        <v>250</v>
      </c>
      <c r="AP41" s="27" t="s">
        <v>254</v>
      </c>
      <c r="AQ41" s="21" t="s">
        <v>258</v>
      </c>
    </row>
    <row r="42" spans="1:43" ht="12.75">
      <c r="A42" s="32" t="s">
        <v>29</v>
      </c>
      <c r="B42" s="5" t="s">
        <v>57</v>
      </c>
      <c r="C42" s="5" t="s">
        <v>92</v>
      </c>
      <c r="D42" s="5" t="s">
        <v>167</v>
      </c>
      <c r="E42" s="5" t="s">
        <v>227</v>
      </c>
      <c r="F42" s="14">
        <v>4.3</v>
      </c>
      <c r="G42" s="14">
        <v>0</v>
      </c>
      <c r="H42" s="14">
        <f>F42*AE42</f>
        <v>0</v>
      </c>
      <c r="I42" s="14">
        <f>J42-H42</f>
        <v>0</v>
      </c>
      <c r="J42" s="14">
        <f>F42*G42</f>
        <v>0</v>
      </c>
      <c r="K42" s="14">
        <v>0</v>
      </c>
      <c r="L42" s="14">
        <f>F42*K42</f>
        <v>0</v>
      </c>
      <c r="M42" s="25" t="s">
        <v>242</v>
      </c>
      <c r="N42" s="25" t="s">
        <v>10</v>
      </c>
      <c r="O42" s="14">
        <f>IF(N42="5",I42,0)</f>
        <v>0</v>
      </c>
      <c r="Z42" s="14">
        <f>IF(AD42=0,J42,0)</f>
        <v>0</v>
      </c>
      <c r="AA42" s="14">
        <f>IF(AD42=15,J42,0)</f>
        <v>0</v>
      </c>
      <c r="AB42" s="14">
        <f>IF(AD42=21,J42,0)</f>
        <v>0</v>
      </c>
      <c r="AD42" s="26">
        <v>21</v>
      </c>
      <c r="AE42" s="26">
        <f>G42*0</f>
        <v>0</v>
      </c>
      <c r="AF42" s="26">
        <f>G42*(1-0)</f>
        <v>0</v>
      </c>
      <c r="AM42" s="26">
        <f>F42*AE42</f>
        <v>0</v>
      </c>
      <c r="AN42" s="26">
        <f>F42*AF42</f>
        <v>0</v>
      </c>
      <c r="AO42" s="27" t="s">
        <v>250</v>
      </c>
      <c r="AP42" s="27" t="s">
        <v>254</v>
      </c>
      <c r="AQ42" s="21" t="s">
        <v>258</v>
      </c>
    </row>
    <row r="43" spans="1:43" ht="12.75">
      <c r="A43" s="32" t="s">
        <v>30</v>
      </c>
      <c r="B43" s="5" t="s">
        <v>57</v>
      </c>
      <c r="C43" s="5" t="s">
        <v>91</v>
      </c>
      <c r="D43" s="5" t="s">
        <v>166</v>
      </c>
      <c r="E43" s="5" t="s">
        <v>227</v>
      </c>
      <c r="F43" s="14">
        <v>0.35</v>
      </c>
      <c r="G43" s="14">
        <v>0</v>
      </c>
      <c r="H43" s="14">
        <f>F43*AE43</f>
        <v>0</v>
      </c>
      <c r="I43" s="14">
        <f>J43-H43</f>
        <v>0</v>
      </c>
      <c r="J43" s="14">
        <f>F43*G43</f>
        <v>0</v>
      </c>
      <c r="K43" s="14">
        <v>0</v>
      </c>
      <c r="L43" s="14">
        <f>F43*K43</f>
        <v>0</v>
      </c>
      <c r="M43" s="25" t="s">
        <v>242</v>
      </c>
      <c r="N43" s="25" t="s">
        <v>10</v>
      </c>
      <c r="O43" s="14">
        <f>IF(N43="5",I43,0)</f>
        <v>0</v>
      </c>
      <c r="Z43" s="14">
        <f>IF(AD43=0,J43,0)</f>
        <v>0</v>
      </c>
      <c r="AA43" s="14">
        <f>IF(AD43=15,J43,0)</f>
        <v>0</v>
      </c>
      <c r="AB43" s="14">
        <f>IF(AD43=21,J43,0)</f>
        <v>0</v>
      </c>
      <c r="AD43" s="26">
        <v>21</v>
      </c>
      <c r="AE43" s="26">
        <f>G43*0</f>
        <v>0</v>
      </c>
      <c r="AF43" s="26">
        <f>G43*(1-0)</f>
        <v>0</v>
      </c>
      <c r="AM43" s="26">
        <f>F43*AE43</f>
        <v>0</v>
      </c>
      <c r="AN43" s="26">
        <f>F43*AF43</f>
        <v>0</v>
      </c>
      <c r="AO43" s="27" t="s">
        <v>250</v>
      </c>
      <c r="AP43" s="27" t="s">
        <v>254</v>
      </c>
      <c r="AQ43" s="21" t="s">
        <v>258</v>
      </c>
    </row>
    <row r="44" spans="4:43" ht="12.75">
      <c r="D44" s="53" t="s">
        <v>273</v>
      </c>
      <c r="E44" s="54"/>
      <c r="F44" s="55"/>
      <c r="G44" s="55"/>
      <c r="H44" s="55"/>
      <c r="I44" s="55"/>
      <c r="J44" s="77">
        <f>J40+J36+J29+J20+J13</f>
        <v>0</v>
      </c>
      <c r="K44" s="14"/>
      <c r="L44" s="14"/>
      <c r="M44" s="25"/>
      <c r="N44" s="25"/>
      <c r="O44" s="14"/>
      <c r="Z44" s="14"/>
      <c r="AA44" s="14"/>
      <c r="AB44" s="14"/>
      <c r="AD44" s="26"/>
      <c r="AE44" s="26"/>
      <c r="AF44" s="26"/>
      <c r="AM44" s="26"/>
      <c r="AN44" s="26"/>
      <c r="AO44" s="27"/>
      <c r="AP44" s="27"/>
      <c r="AQ44" s="21"/>
    </row>
    <row r="45" spans="4:43" ht="12.75">
      <c r="D45" s="39" t="s">
        <v>268</v>
      </c>
      <c r="E45" s="5"/>
      <c r="F45" s="14"/>
      <c r="G45" s="14"/>
      <c r="H45" s="14"/>
      <c r="I45" s="14"/>
      <c r="J45" s="14"/>
      <c r="K45" s="14"/>
      <c r="L45" s="14"/>
      <c r="M45" s="25"/>
      <c r="N45" s="25"/>
      <c r="O45" s="14"/>
      <c r="Z45" s="14"/>
      <c r="AA45" s="14"/>
      <c r="AB45" s="14"/>
      <c r="AD45" s="26"/>
      <c r="AE45" s="26"/>
      <c r="AF45" s="26"/>
      <c r="AM45" s="26"/>
      <c r="AN45" s="26"/>
      <c r="AO45" s="27"/>
      <c r="AP45" s="27"/>
      <c r="AQ45" s="21"/>
    </row>
    <row r="46" spans="1:43" ht="12.75">
      <c r="A46" s="104">
        <v>26</v>
      </c>
      <c r="B46" s="99" t="s">
        <v>57</v>
      </c>
      <c r="C46" t="s">
        <v>299</v>
      </c>
      <c r="D46" s="5" t="s">
        <v>271</v>
      </c>
      <c r="E46" s="32" t="s">
        <v>223</v>
      </c>
      <c r="F46" s="14">
        <v>1</v>
      </c>
      <c r="G46" s="14">
        <v>0</v>
      </c>
      <c r="H46" s="14">
        <v>0</v>
      </c>
      <c r="I46" s="14">
        <f>G46-H46</f>
        <v>0</v>
      </c>
      <c r="J46" s="14">
        <f>G46*F46</f>
        <v>0</v>
      </c>
      <c r="K46" s="14">
        <v>0</v>
      </c>
      <c r="L46" s="14"/>
      <c r="M46" s="25"/>
      <c r="N46" s="25"/>
      <c r="O46" s="14"/>
      <c r="Z46" s="14"/>
      <c r="AA46" s="14"/>
      <c r="AB46" s="14"/>
      <c r="AD46" s="26"/>
      <c r="AE46" s="26"/>
      <c r="AF46" s="26"/>
      <c r="AM46" s="26"/>
      <c r="AN46" s="26"/>
      <c r="AO46" s="27"/>
      <c r="AP46" s="27"/>
      <c r="AQ46" s="21"/>
    </row>
    <row r="47" spans="1:43" ht="12.75">
      <c r="A47" s="84"/>
      <c r="B47" s="107" t="s">
        <v>57</v>
      </c>
      <c r="C47" s="84"/>
      <c r="D47" s="53" t="s">
        <v>268</v>
      </c>
      <c r="E47" s="54"/>
      <c r="F47" s="55"/>
      <c r="G47" s="55"/>
      <c r="H47" s="55"/>
      <c r="I47" s="55"/>
      <c r="J47" s="77">
        <f>SUM(J46)</f>
        <v>0</v>
      </c>
      <c r="K47" s="14"/>
      <c r="L47" s="14"/>
      <c r="M47" s="25"/>
      <c r="N47" s="25"/>
      <c r="O47" s="14"/>
      <c r="Z47" s="14"/>
      <c r="AA47" s="14"/>
      <c r="AB47" s="14"/>
      <c r="AD47" s="26"/>
      <c r="AE47" s="26"/>
      <c r="AF47" s="26"/>
      <c r="AM47" s="26"/>
      <c r="AN47" s="26"/>
      <c r="AO47" s="27"/>
      <c r="AP47" s="27"/>
      <c r="AQ47" s="21"/>
    </row>
    <row r="48" spans="1:37" ht="12.75">
      <c r="A48" s="84"/>
      <c r="B48" s="107" t="s">
        <v>57</v>
      </c>
      <c r="C48" s="84" t="s">
        <v>59</v>
      </c>
      <c r="D48" s="139" t="s">
        <v>97</v>
      </c>
      <c r="E48" s="140"/>
      <c r="F48" s="140"/>
      <c r="G48" s="140"/>
      <c r="H48" s="29">
        <f>SUM(H50:H67)</f>
        <v>0</v>
      </c>
      <c r="I48" s="29">
        <f>SUM(I50:I67)</f>
        <v>0</v>
      </c>
      <c r="J48" s="29">
        <f>H48+I48</f>
        <v>0</v>
      </c>
      <c r="K48" s="21"/>
      <c r="L48" s="29">
        <f>SUM(L50:L67)</f>
        <v>0</v>
      </c>
      <c r="M48" s="21"/>
      <c r="P48" s="29">
        <f>IF(Q48="PR",J48,SUM(O50:O67))</f>
        <v>0</v>
      </c>
      <c r="Q48" s="21" t="s">
        <v>243</v>
      </c>
      <c r="R48" s="29">
        <f>IF(Q48="HS",H48,0)</f>
        <v>0</v>
      </c>
      <c r="S48" s="29">
        <f>IF(Q48="HS",I48-P48,0)</f>
        <v>0</v>
      </c>
      <c r="T48" s="29">
        <f>IF(Q48="PS",H48,0)</f>
        <v>0</v>
      </c>
      <c r="U48" s="29">
        <f>IF(Q48="PS",I48-P48,0)</f>
        <v>0</v>
      </c>
      <c r="V48" s="29">
        <f>IF(Q48="MP",H48,0)</f>
        <v>0</v>
      </c>
      <c r="W48" s="29">
        <f>IF(Q48="MP",I48-P48,0)</f>
        <v>0</v>
      </c>
      <c r="X48" s="29">
        <f>IF(Q48="OM",H48,0)</f>
        <v>0</v>
      </c>
      <c r="Y48" s="21" t="s">
        <v>57</v>
      </c>
      <c r="AI48" s="29">
        <f>SUM(Z50:Z67)</f>
        <v>0</v>
      </c>
      <c r="AJ48" s="29">
        <f>SUM(AA50:AA67)</f>
        <v>0</v>
      </c>
      <c r="AK48" s="29">
        <f>SUM(AB50:AB67)</f>
        <v>0</v>
      </c>
    </row>
    <row r="49" spans="1:37" ht="12.75">
      <c r="A49" s="84"/>
      <c r="B49" s="84"/>
      <c r="C49" s="84"/>
      <c r="D49" s="37" t="s">
        <v>277</v>
      </c>
      <c r="E49" s="31"/>
      <c r="F49" s="31"/>
      <c r="G49" s="31"/>
      <c r="H49" s="29"/>
      <c r="I49" s="29"/>
      <c r="J49" s="29"/>
      <c r="K49" s="21"/>
      <c r="L49" s="29"/>
      <c r="M49" s="21"/>
      <c r="P49" s="29"/>
      <c r="Q49" s="21"/>
      <c r="R49" s="29"/>
      <c r="S49" s="29"/>
      <c r="T49" s="29"/>
      <c r="U49" s="29"/>
      <c r="V49" s="29"/>
      <c r="W49" s="29"/>
      <c r="X49" s="29"/>
      <c r="Y49" s="21"/>
      <c r="AI49" s="29"/>
      <c r="AJ49" s="29"/>
      <c r="AK49" s="29"/>
    </row>
    <row r="50" spans="1:43" ht="12.75">
      <c r="A50" s="104">
        <v>27</v>
      </c>
      <c r="B50" s="99" t="s">
        <v>57</v>
      </c>
      <c r="C50" t="s">
        <v>60</v>
      </c>
      <c r="D50" s="5" t="s">
        <v>200</v>
      </c>
      <c r="E50" s="5" t="s">
        <v>223</v>
      </c>
      <c r="F50" s="14">
        <v>48</v>
      </c>
      <c r="G50" s="14">
        <f>'SO 01.3 jalovice'!G50</f>
        <v>0</v>
      </c>
      <c r="H50" s="14">
        <f aca="true" t="shared" si="20" ref="H50:H67">F50*AE50</f>
        <v>0</v>
      </c>
      <c r="I50" s="14">
        <f aca="true" t="shared" si="21" ref="I50:I68">J50-H50</f>
        <v>0</v>
      </c>
      <c r="J50" s="14">
        <f aca="true" t="shared" si="22" ref="J50:J67">F50*G50</f>
        <v>0</v>
      </c>
      <c r="K50" s="14">
        <v>0</v>
      </c>
      <c r="L50" s="14">
        <f aca="true" t="shared" si="23" ref="L50:L67">F50*K50</f>
        <v>0</v>
      </c>
      <c r="M50" s="25"/>
      <c r="N50" s="25" t="s">
        <v>6</v>
      </c>
      <c r="O50" s="14">
        <f aca="true" t="shared" si="24" ref="O50:O67">IF(N50="5",I50,0)</f>
        <v>0</v>
      </c>
      <c r="Z50" s="14">
        <f aca="true" t="shared" si="25" ref="Z50:Z67">IF(AD50=0,J50,0)</f>
        <v>0</v>
      </c>
      <c r="AA50" s="14">
        <f aca="true" t="shared" si="26" ref="AA50:AA67">IF(AD50=15,J50,0)</f>
        <v>0</v>
      </c>
      <c r="AB50" s="14">
        <f aca="true" t="shared" si="27" ref="AB50:AB67">IF(AD50=21,J50,0)</f>
        <v>0</v>
      </c>
      <c r="AD50" s="26">
        <v>21</v>
      </c>
      <c r="AE50" s="26">
        <f>G50*1</f>
        <v>0</v>
      </c>
      <c r="AF50" s="26">
        <f>G50*(1-1)</f>
        <v>0</v>
      </c>
      <c r="AM50" s="26">
        <f aca="true" t="shared" si="28" ref="AM50:AM67">F50*AE50</f>
        <v>0</v>
      </c>
      <c r="AN50" s="26">
        <f aca="true" t="shared" si="29" ref="AN50:AN67">F50*AF50</f>
        <v>0</v>
      </c>
      <c r="AO50" s="27" t="s">
        <v>245</v>
      </c>
      <c r="AP50" s="27" t="s">
        <v>251</v>
      </c>
      <c r="AQ50" s="21" t="s">
        <v>258</v>
      </c>
    </row>
    <row r="51" spans="1:43" ht="12.75">
      <c r="A51" s="104">
        <v>28</v>
      </c>
      <c r="B51" s="99" t="s">
        <v>57</v>
      </c>
      <c r="C51" t="s">
        <v>60</v>
      </c>
      <c r="D51" s="5" t="s">
        <v>201</v>
      </c>
      <c r="E51" s="5" t="s">
        <v>223</v>
      </c>
      <c r="F51" s="14">
        <v>48</v>
      </c>
      <c r="G51" s="14">
        <f>'SO 01.3 jalovice'!G51</f>
        <v>0</v>
      </c>
      <c r="H51" s="14">
        <f t="shared" si="20"/>
        <v>0</v>
      </c>
      <c r="I51" s="14">
        <f t="shared" si="21"/>
        <v>0</v>
      </c>
      <c r="J51" s="14">
        <f t="shared" si="22"/>
        <v>0</v>
      </c>
      <c r="K51" s="14">
        <v>0</v>
      </c>
      <c r="L51" s="14">
        <f t="shared" si="23"/>
        <v>0</v>
      </c>
      <c r="M51" s="25"/>
      <c r="N51" s="25" t="s">
        <v>6</v>
      </c>
      <c r="O51" s="14">
        <f t="shared" si="24"/>
        <v>0</v>
      </c>
      <c r="Z51" s="14">
        <f t="shared" si="25"/>
        <v>0</v>
      </c>
      <c r="AA51" s="14">
        <f t="shared" si="26"/>
        <v>0</v>
      </c>
      <c r="AB51" s="14">
        <f t="shared" si="27"/>
        <v>0</v>
      </c>
      <c r="AD51" s="26">
        <v>21</v>
      </c>
      <c r="AE51" s="26">
        <f>G51*0</f>
        <v>0</v>
      </c>
      <c r="AF51" s="26">
        <f>G51*(1-0)</f>
        <v>0</v>
      </c>
      <c r="AM51" s="26">
        <f t="shared" si="28"/>
        <v>0</v>
      </c>
      <c r="AN51" s="26">
        <f t="shared" si="29"/>
        <v>0</v>
      </c>
      <c r="AO51" s="27" t="s">
        <v>245</v>
      </c>
      <c r="AP51" s="27" t="s">
        <v>251</v>
      </c>
      <c r="AQ51" s="21" t="s">
        <v>258</v>
      </c>
    </row>
    <row r="52" spans="1:43" ht="12.75">
      <c r="A52" s="104">
        <v>29</v>
      </c>
      <c r="B52" s="99" t="s">
        <v>57</v>
      </c>
      <c r="C52" t="s">
        <v>60</v>
      </c>
      <c r="D52" s="5" t="s">
        <v>202</v>
      </c>
      <c r="E52" s="5" t="s">
        <v>223</v>
      </c>
      <c r="F52" s="14">
        <v>96</v>
      </c>
      <c r="G52" s="14">
        <f>'SO 01.3 jalovice'!G52</f>
        <v>0</v>
      </c>
      <c r="H52" s="14">
        <f t="shared" si="20"/>
        <v>0</v>
      </c>
      <c r="I52" s="14">
        <f t="shared" si="21"/>
        <v>0</v>
      </c>
      <c r="J52" s="14">
        <f t="shared" si="22"/>
        <v>0</v>
      </c>
      <c r="K52" s="14">
        <v>0</v>
      </c>
      <c r="L52" s="14">
        <f t="shared" si="23"/>
        <v>0</v>
      </c>
      <c r="M52" s="25"/>
      <c r="N52" s="25" t="s">
        <v>6</v>
      </c>
      <c r="O52" s="14">
        <f t="shared" si="24"/>
        <v>0</v>
      </c>
      <c r="Z52" s="14">
        <f t="shared" si="25"/>
        <v>0</v>
      </c>
      <c r="AA52" s="14">
        <f t="shared" si="26"/>
        <v>0</v>
      </c>
      <c r="AB52" s="14">
        <f t="shared" si="27"/>
        <v>0</v>
      </c>
      <c r="AD52" s="26">
        <v>21</v>
      </c>
      <c r="AE52" s="26">
        <f>G52*1</f>
        <v>0</v>
      </c>
      <c r="AF52" s="26">
        <f>G52*(1-1)</f>
        <v>0</v>
      </c>
      <c r="AM52" s="26">
        <f t="shared" si="28"/>
        <v>0</v>
      </c>
      <c r="AN52" s="26">
        <f t="shared" si="29"/>
        <v>0</v>
      </c>
      <c r="AO52" s="27" t="s">
        <v>245</v>
      </c>
      <c r="AP52" s="27" t="s">
        <v>251</v>
      </c>
      <c r="AQ52" s="21" t="s">
        <v>258</v>
      </c>
    </row>
    <row r="53" spans="1:43" ht="12.75">
      <c r="A53" s="104">
        <v>30</v>
      </c>
      <c r="B53" s="99" t="s">
        <v>57</v>
      </c>
      <c r="C53" t="s">
        <v>60</v>
      </c>
      <c r="D53" s="5" t="s">
        <v>203</v>
      </c>
      <c r="E53" s="5" t="s">
        <v>223</v>
      </c>
      <c r="F53" s="14">
        <v>96</v>
      </c>
      <c r="G53" s="14">
        <f>'SO 01.3 jalovice'!G53</f>
        <v>0</v>
      </c>
      <c r="H53" s="14">
        <f t="shared" si="20"/>
        <v>0</v>
      </c>
      <c r="I53" s="14">
        <f t="shared" si="21"/>
        <v>0</v>
      </c>
      <c r="J53" s="14">
        <f t="shared" si="22"/>
        <v>0</v>
      </c>
      <c r="K53" s="14">
        <v>0</v>
      </c>
      <c r="L53" s="14">
        <f t="shared" si="23"/>
        <v>0</v>
      </c>
      <c r="M53" s="25"/>
      <c r="N53" s="25" t="s">
        <v>6</v>
      </c>
      <c r="O53" s="14">
        <f t="shared" si="24"/>
        <v>0</v>
      </c>
      <c r="Z53" s="14">
        <f t="shared" si="25"/>
        <v>0</v>
      </c>
      <c r="AA53" s="14">
        <f t="shared" si="26"/>
        <v>0</v>
      </c>
      <c r="AB53" s="14">
        <f t="shared" si="27"/>
        <v>0</v>
      </c>
      <c r="AD53" s="26">
        <v>21</v>
      </c>
      <c r="AE53" s="26">
        <f>G53*0</f>
        <v>0</v>
      </c>
      <c r="AF53" s="26">
        <f>G53*(1-0)</f>
        <v>0</v>
      </c>
      <c r="AM53" s="26">
        <f t="shared" si="28"/>
        <v>0</v>
      </c>
      <c r="AN53" s="26">
        <f t="shared" si="29"/>
        <v>0</v>
      </c>
      <c r="AO53" s="27" t="s">
        <v>245</v>
      </c>
      <c r="AP53" s="27" t="s">
        <v>251</v>
      </c>
      <c r="AQ53" s="21" t="s">
        <v>258</v>
      </c>
    </row>
    <row r="54" spans="1:43" ht="12.75">
      <c r="A54" s="104">
        <v>31</v>
      </c>
      <c r="B54" s="99" t="s">
        <v>57</v>
      </c>
      <c r="C54" t="s">
        <v>60</v>
      </c>
      <c r="D54" s="5" t="s">
        <v>102</v>
      </c>
      <c r="E54" s="5" t="s">
        <v>223</v>
      </c>
      <c r="F54" s="14">
        <v>96</v>
      </c>
      <c r="G54" s="14">
        <f>'SO 01.3 jalovice'!G54</f>
        <v>0</v>
      </c>
      <c r="H54" s="14">
        <f t="shared" si="20"/>
        <v>0</v>
      </c>
      <c r="I54" s="14">
        <f t="shared" si="21"/>
        <v>0</v>
      </c>
      <c r="J54" s="14">
        <f t="shared" si="22"/>
        <v>0</v>
      </c>
      <c r="K54" s="14">
        <v>0</v>
      </c>
      <c r="L54" s="14">
        <f t="shared" si="23"/>
        <v>0</v>
      </c>
      <c r="M54" s="25"/>
      <c r="N54" s="25" t="s">
        <v>6</v>
      </c>
      <c r="O54" s="14">
        <f t="shared" si="24"/>
        <v>0</v>
      </c>
      <c r="Z54" s="14">
        <f t="shared" si="25"/>
        <v>0</v>
      </c>
      <c r="AA54" s="14">
        <f t="shared" si="26"/>
        <v>0</v>
      </c>
      <c r="AB54" s="14">
        <f t="shared" si="27"/>
        <v>0</v>
      </c>
      <c r="AD54" s="26">
        <v>21</v>
      </c>
      <c r="AE54" s="26">
        <f>G54*1</f>
        <v>0</v>
      </c>
      <c r="AF54" s="26">
        <f>G54*(1-1)</f>
        <v>0</v>
      </c>
      <c r="AM54" s="26">
        <f t="shared" si="28"/>
        <v>0</v>
      </c>
      <c r="AN54" s="26">
        <f t="shared" si="29"/>
        <v>0</v>
      </c>
      <c r="AO54" s="27" t="s">
        <v>245</v>
      </c>
      <c r="AP54" s="27" t="s">
        <v>251</v>
      </c>
      <c r="AQ54" s="21" t="s">
        <v>258</v>
      </c>
    </row>
    <row r="55" spans="1:43" ht="12.75">
      <c r="A55" s="104">
        <v>32</v>
      </c>
      <c r="B55" s="99" t="s">
        <v>57</v>
      </c>
      <c r="C55" t="s">
        <v>60</v>
      </c>
      <c r="D55" s="5" t="s">
        <v>103</v>
      </c>
      <c r="E55" s="5" t="s">
        <v>223</v>
      </c>
      <c r="F55" s="14">
        <v>96</v>
      </c>
      <c r="G55" s="14">
        <f>'SO 01.3 jalovice'!G55</f>
        <v>0</v>
      </c>
      <c r="H55" s="14">
        <f t="shared" si="20"/>
        <v>0</v>
      </c>
      <c r="I55" s="14">
        <f t="shared" si="21"/>
        <v>0</v>
      </c>
      <c r="J55" s="14">
        <f t="shared" si="22"/>
        <v>0</v>
      </c>
      <c r="K55" s="14">
        <v>0</v>
      </c>
      <c r="L55" s="14">
        <f t="shared" si="23"/>
        <v>0</v>
      </c>
      <c r="M55" s="25"/>
      <c r="N55" s="25" t="s">
        <v>6</v>
      </c>
      <c r="O55" s="14">
        <f t="shared" si="24"/>
        <v>0</v>
      </c>
      <c r="Z55" s="14">
        <f t="shared" si="25"/>
        <v>0</v>
      </c>
      <c r="AA55" s="14">
        <f t="shared" si="26"/>
        <v>0</v>
      </c>
      <c r="AB55" s="14">
        <f t="shared" si="27"/>
        <v>0</v>
      </c>
      <c r="AD55" s="26">
        <v>21</v>
      </c>
      <c r="AE55" s="26">
        <f>G55*0</f>
        <v>0</v>
      </c>
      <c r="AF55" s="26">
        <f>G55*(1-0)</f>
        <v>0</v>
      </c>
      <c r="AM55" s="26">
        <f t="shared" si="28"/>
        <v>0</v>
      </c>
      <c r="AN55" s="26">
        <f t="shared" si="29"/>
        <v>0</v>
      </c>
      <c r="AO55" s="27" t="s">
        <v>245</v>
      </c>
      <c r="AP55" s="27" t="s">
        <v>251</v>
      </c>
      <c r="AQ55" s="21" t="s">
        <v>258</v>
      </c>
    </row>
    <row r="56" spans="1:43" ht="12.75">
      <c r="A56" s="104">
        <v>33</v>
      </c>
      <c r="B56" s="99" t="s">
        <v>57</v>
      </c>
      <c r="C56" t="s">
        <v>61</v>
      </c>
      <c r="D56" s="5" t="s">
        <v>206</v>
      </c>
      <c r="E56" s="5" t="s">
        <v>223</v>
      </c>
      <c r="F56" s="14">
        <v>12</v>
      </c>
      <c r="G56" s="14">
        <f>'SO 01.3 jalovice'!G56</f>
        <v>0</v>
      </c>
      <c r="H56" s="14">
        <f t="shared" si="20"/>
        <v>0</v>
      </c>
      <c r="I56" s="14">
        <f t="shared" si="21"/>
        <v>0</v>
      </c>
      <c r="J56" s="14">
        <f t="shared" si="22"/>
        <v>0</v>
      </c>
      <c r="K56" s="14">
        <v>0</v>
      </c>
      <c r="L56" s="14">
        <f t="shared" si="23"/>
        <v>0</v>
      </c>
      <c r="M56" s="25"/>
      <c r="N56" s="25" t="s">
        <v>6</v>
      </c>
      <c r="O56" s="14">
        <f t="shared" si="24"/>
        <v>0</v>
      </c>
      <c r="Z56" s="14">
        <f t="shared" si="25"/>
        <v>0</v>
      </c>
      <c r="AA56" s="14">
        <f t="shared" si="26"/>
        <v>0</v>
      </c>
      <c r="AB56" s="14">
        <f t="shared" si="27"/>
        <v>0</v>
      </c>
      <c r="AD56" s="26">
        <v>21</v>
      </c>
      <c r="AE56" s="26">
        <f>G56*1</f>
        <v>0</v>
      </c>
      <c r="AF56" s="26">
        <f>G56*(1-1)</f>
        <v>0</v>
      </c>
      <c r="AM56" s="26">
        <f t="shared" si="28"/>
        <v>0</v>
      </c>
      <c r="AN56" s="26">
        <f t="shared" si="29"/>
        <v>0</v>
      </c>
      <c r="AO56" s="27" t="s">
        <v>245</v>
      </c>
      <c r="AP56" s="27" t="s">
        <v>251</v>
      </c>
      <c r="AQ56" s="21" t="s">
        <v>258</v>
      </c>
    </row>
    <row r="57" spans="1:43" ht="12.75">
      <c r="A57" s="104">
        <v>34</v>
      </c>
      <c r="B57" s="99" t="s">
        <v>57</v>
      </c>
      <c r="C57" t="s">
        <v>61</v>
      </c>
      <c r="D57" s="5" t="s">
        <v>207</v>
      </c>
      <c r="E57" s="5" t="s">
        <v>223</v>
      </c>
      <c r="F57" s="14">
        <v>12</v>
      </c>
      <c r="G57" s="14">
        <f>'SO 01.3 jalovice'!G57</f>
        <v>0</v>
      </c>
      <c r="H57" s="14">
        <f t="shared" si="20"/>
        <v>0</v>
      </c>
      <c r="I57" s="14">
        <f t="shared" si="21"/>
        <v>0</v>
      </c>
      <c r="J57" s="14">
        <f t="shared" si="22"/>
        <v>0</v>
      </c>
      <c r="K57" s="14">
        <v>0</v>
      </c>
      <c r="L57" s="14">
        <f t="shared" si="23"/>
        <v>0</v>
      </c>
      <c r="M57" s="25"/>
      <c r="N57" s="25" t="s">
        <v>6</v>
      </c>
      <c r="O57" s="14">
        <f t="shared" si="24"/>
        <v>0</v>
      </c>
      <c r="Z57" s="14">
        <f t="shared" si="25"/>
        <v>0</v>
      </c>
      <c r="AA57" s="14">
        <f t="shared" si="26"/>
        <v>0</v>
      </c>
      <c r="AB57" s="14">
        <f t="shared" si="27"/>
        <v>0</v>
      </c>
      <c r="AD57" s="26">
        <v>21</v>
      </c>
      <c r="AE57" s="26">
        <f>G57*0</f>
        <v>0</v>
      </c>
      <c r="AF57" s="26">
        <f>G57*(1-0)</f>
        <v>0</v>
      </c>
      <c r="AM57" s="26">
        <f t="shared" si="28"/>
        <v>0</v>
      </c>
      <c r="AN57" s="26">
        <f t="shared" si="29"/>
        <v>0</v>
      </c>
      <c r="AO57" s="27" t="s">
        <v>245</v>
      </c>
      <c r="AP57" s="27" t="s">
        <v>251</v>
      </c>
      <c r="AQ57" s="21" t="s">
        <v>258</v>
      </c>
    </row>
    <row r="58" spans="1:43" ht="12.75">
      <c r="A58" s="104">
        <v>35</v>
      </c>
      <c r="B58" s="99" t="s">
        <v>57</v>
      </c>
      <c r="C58" t="s">
        <v>61</v>
      </c>
      <c r="D58" s="5" t="s">
        <v>189</v>
      </c>
      <c r="E58" s="5" t="s">
        <v>224</v>
      </c>
      <c r="F58" s="14">
        <v>18</v>
      </c>
      <c r="G58" s="14">
        <f>'SO 01.3 jalovice'!G58</f>
        <v>0</v>
      </c>
      <c r="H58" s="14">
        <f t="shared" si="20"/>
        <v>0</v>
      </c>
      <c r="I58" s="14">
        <f t="shared" si="21"/>
        <v>0</v>
      </c>
      <c r="J58" s="14">
        <f t="shared" si="22"/>
        <v>0</v>
      </c>
      <c r="K58" s="14">
        <v>0</v>
      </c>
      <c r="L58" s="14">
        <f t="shared" si="23"/>
        <v>0</v>
      </c>
      <c r="M58" s="25"/>
      <c r="N58" s="25" t="s">
        <v>6</v>
      </c>
      <c r="O58" s="14">
        <f t="shared" si="24"/>
        <v>0</v>
      </c>
      <c r="Z58" s="14">
        <f t="shared" si="25"/>
        <v>0</v>
      </c>
      <c r="AA58" s="14">
        <f t="shared" si="26"/>
        <v>0</v>
      </c>
      <c r="AB58" s="14">
        <f t="shared" si="27"/>
        <v>0</v>
      </c>
      <c r="AD58" s="26">
        <v>21</v>
      </c>
      <c r="AE58" s="26">
        <f>G58*1</f>
        <v>0</v>
      </c>
      <c r="AF58" s="26">
        <f>G58*(1-1)</f>
        <v>0</v>
      </c>
      <c r="AM58" s="26">
        <f t="shared" si="28"/>
        <v>0</v>
      </c>
      <c r="AN58" s="26">
        <f t="shared" si="29"/>
        <v>0</v>
      </c>
      <c r="AO58" s="27" t="s">
        <v>245</v>
      </c>
      <c r="AP58" s="27" t="s">
        <v>251</v>
      </c>
      <c r="AQ58" s="21" t="s">
        <v>258</v>
      </c>
    </row>
    <row r="59" spans="1:43" ht="12.75">
      <c r="A59" s="104">
        <v>36</v>
      </c>
      <c r="B59" s="99" t="s">
        <v>57</v>
      </c>
      <c r="C59" t="s">
        <v>61</v>
      </c>
      <c r="D59" s="5" t="s">
        <v>190</v>
      </c>
      <c r="E59" s="5" t="s">
        <v>224</v>
      </c>
      <c r="F59" s="14">
        <v>18</v>
      </c>
      <c r="G59" s="14">
        <f>'SO 01.3 jalovice'!G59</f>
        <v>0</v>
      </c>
      <c r="H59" s="14">
        <f t="shared" si="20"/>
        <v>0</v>
      </c>
      <c r="I59" s="14">
        <f t="shared" si="21"/>
        <v>0</v>
      </c>
      <c r="J59" s="14">
        <f t="shared" si="22"/>
        <v>0</v>
      </c>
      <c r="K59" s="14">
        <v>0</v>
      </c>
      <c r="L59" s="14">
        <f t="shared" si="23"/>
        <v>0</v>
      </c>
      <c r="M59" s="25"/>
      <c r="N59" s="25" t="s">
        <v>6</v>
      </c>
      <c r="O59" s="14">
        <f t="shared" si="24"/>
        <v>0</v>
      </c>
      <c r="Z59" s="14">
        <f t="shared" si="25"/>
        <v>0</v>
      </c>
      <c r="AA59" s="14">
        <f t="shared" si="26"/>
        <v>0</v>
      </c>
      <c r="AB59" s="14">
        <f t="shared" si="27"/>
        <v>0</v>
      </c>
      <c r="AD59" s="26">
        <v>21</v>
      </c>
      <c r="AE59" s="26">
        <f>G59*0</f>
        <v>0</v>
      </c>
      <c r="AF59" s="26">
        <f>G59*(1-0)</f>
        <v>0</v>
      </c>
      <c r="AM59" s="26">
        <f t="shared" si="28"/>
        <v>0</v>
      </c>
      <c r="AN59" s="26">
        <f t="shared" si="29"/>
        <v>0</v>
      </c>
      <c r="AO59" s="27" t="s">
        <v>245</v>
      </c>
      <c r="AP59" s="27" t="s">
        <v>251</v>
      </c>
      <c r="AQ59" s="21" t="s">
        <v>258</v>
      </c>
    </row>
    <row r="60" spans="1:43" ht="12.75">
      <c r="A60" s="104">
        <v>37</v>
      </c>
      <c r="B60" s="99" t="s">
        <v>57</v>
      </c>
      <c r="C60" t="s">
        <v>61</v>
      </c>
      <c r="D60" s="5" t="s">
        <v>110</v>
      </c>
      <c r="E60" s="5" t="s">
        <v>223</v>
      </c>
      <c r="F60" s="14">
        <v>37</v>
      </c>
      <c r="G60" s="14">
        <f>'SO 01.3 jalovice'!G60</f>
        <v>0</v>
      </c>
      <c r="H60" s="14">
        <f t="shared" si="20"/>
        <v>0</v>
      </c>
      <c r="I60" s="14">
        <f t="shared" si="21"/>
        <v>0</v>
      </c>
      <c r="J60" s="14">
        <f t="shared" si="22"/>
        <v>0</v>
      </c>
      <c r="K60" s="14">
        <v>0</v>
      </c>
      <c r="L60" s="14">
        <f t="shared" si="23"/>
        <v>0</v>
      </c>
      <c r="M60" s="25"/>
      <c r="N60" s="25" t="s">
        <v>6</v>
      </c>
      <c r="O60" s="14">
        <f t="shared" si="24"/>
        <v>0</v>
      </c>
      <c r="Z60" s="14">
        <f t="shared" si="25"/>
        <v>0</v>
      </c>
      <c r="AA60" s="14">
        <f t="shared" si="26"/>
        <v>0</v>
      </c>
      <c r="AB60" s="14">
        <f t="shared" si="27"/>
        <v>0</v>
      </c>
      <c r="AD60" s="26">
        <v>21</v>
      </c>
      <c r="AE60" s="26">
        <f>G60*1</f>
        <v>0</v>
      </c>
      <c r="AF60" s="26">
        <f>G60*(1-1)</f>
        <v>0</v>
      </c>
      <c r="AM60" s="26">
        <f t="shared" si="28"/>
        <v>0</v>
      </c>
      <c r="AN60" s="26">
        <f t="shared" si="29"/>
        <v>0</v>
      </c>
      <c r="AO60" s="27" t="s">
        <v>245</v>
      </c>
      <c r="AP60" s="27" t="s">
        <v>251</v>
      </c>
      <c r="AQ60" s="21" t="s">
        <v>258</v>
      </c>
    </row>
    <row r="61" spans="1:43" ht="12.75">
      <c r="A61" s="104">
        <v>38</v>
      </c>
      <c r="B61" s="99" t="s">
        <v>57</v>
      </c>
      <c r="C61" t="s">
        <v>61</v>
      </c>
      <c r="D61" s="5" t="s">
        <v>111</v>
      </c>
      <c r="E61" s="5" t="s">
        <v>223</v>
      </c>
      <c r="F61" s="14">
        <v>37</v>
      </c>
      <c r="G61" s="14">
        <f>'SO 01.3 jalovice'!G61</f>
        <v>0</v>
      </c>
      <c r="H61" s="14">
        <f t="shared" si="20"/>
        <v>0</v>
      </c>
      <c r="I61" s="14">
        <f t="shared" si="21"/>
        <v>0</v>
      </c>
      <c r="J61" s="14">
        <f t="shared" si="22"/>
        <v>0</v>
      </c>
      <c r="K61" s="14">
        <v>0</v>
      </c>
      <c r="L61" s="14">
        <f t="shared" si="23"/>
        <v>0</v>
      </c>
      <c r="M61" s="25"/>
      <c r="N61" s="25" t="s">
        <v>6</v>
      </c>
      <c r="O61" s="14">
        <f t="shared" si="24"/>
        <v>0</v>
      </c>
      <c r="Z61" s="14">
        <f t="shared" si="25"/>
        <v>0</v>
      </c>
      <c r="AA61" s="14">
        <f t="shared" si="26"/>
        <v>0</v>
      </c>
      <c r="AB61" s="14">
        <f t="shared" si="27"/>
        <v>0</v>
      </c>
      <c r="AD61" s="26">
        <v>21</v>
      </c>
      <c r="AE61" s="26">
        <f>G61*0</f>
        <v>0</v>
      </c>
      <c r="AF61" s="26">
        <f>G61*(1-0)</f>
        <v>0</v>
      </c>
      <c r="AM61" s="26">
        <f t="shared" si="28"/>
        <v>0</v>
      </c>
      <c r="AN61" s="26">
        <f t="shared" si="29"/>
        <v>0</v>
      </c>
      <c r="AO61" s="27" t="s">
        <v>245</v>
      </c>
      <c r="AP61" s="27" t="s">
        <v>251</v>
      </c>
      <c r="AQ61" s="21" t="s">
        <v>258</v>
      </c>
    </row>
    <row r="62" spans="1:43" ht="12.75">
      <c r="A62" s="104">
        <v>39</v>
      </c>
      <c r="B62" s="99" t="s">
        <v>57</v>
      </c>
      <c r="C62" t="s">
        <v>61</v>
      </c>
      <c r="D62" s="5" t="s">
        <v>208</v>
      </c>
      <c r="E62" s="5" t="s">
        <v>224</v>
      </c>
      <c r="F62" s="14">
        <v>10</v>
      </c>
      <c r="G62" s="14">
        <f>'SO 01.3 jalovice'!G62</f>
        <v>0</v>
      </c>
      <c r="H62" s="14">
        <f t="shared" si="20"/>
        <v>0</v>
      </c>
      <c r="I62" s="14">
        <f t="shared" si="21"/>
        <v>0</v>
      </c>
      <c r="J62" s="14">
        <f t="shared" si="22"/>
        <v>0</v>
      </c>
      <c r="K62" s="14">
        <v>0</v>
      </c>
      <c r="L62" s="14">
        <f t="shared" si="23"/>
        <v>0</v>
      </c>
      <c r="M62" s="25"/>
      <c r="N62" s="25" t="s">
        <v>6</v>
      </c>
      <c r="O62" s="14">
        <f t="shared" si="24"/>
        <v>0</v>
      </c>
      <c r="Z62" s="14">
        <f t="shared" si="25"/>
        <v>0</v>
      </c>
      <c r="AA62" s="14">
        <f t="shared" si="26"/>
        <v>0</v>
      </c>
      <c r="AB62" s="14">
        <f t="shared" si="27"/>
        <v>0</v>
      </c>
      <c r="AD62" s="26">
        <v>21</v>
      </c>
      <c r="AE62" s="26">
        <f>G62*1</f>
        <v>0</v>
      </c>
      <c r="AF62" s="26">
        <f>G62*(1-1)</f>
        <v>0</v>
      </c>
      <c r="AM62" s="26">
        <f t="shared" si="28"/>
        <v>0</v>
      </c>
      <c r="AN62" s="26">
        <f t="shared" si="29"/>
        <v>0</v>
      </c>
      <c r="AO62" s="27" t="s">
        <v>245</v>
      </c>
      <c r="AP62" s="27" t="s">
        <v>251</v>
      </c>
      <c r="AQ62" s="21" t="s">
        <v>258</v>
      </c>
    </row>
    <row r="63" spans="1:43" ht="12.75">
      <c r="A63" s="104">
        <v>40</v>
      </c>
      <c r="B63" s="99" t="s">
        <v>57</v>
      </c>
      <c r="C63" t="s">
        <v>61</v>
      </c>
      <c r="D63" s="5" t="s">
        <v>209</v>
      </c>
      <c r="E63" s="5" t="s">
        <v>224</v>
      </c>
      <c r="F63" s="14">
        <v>10</v>
      </c>
      <c r="G63" s="14">
        <f>'SO 01.3 jalovice'!G63</f>
        <v>0</v>
      </c>
      <c r="H63" s="14">
        <f t="shared" si="20"/>
        <v>0</v>
      </c>
      <c r="I63" s="14">
        <f t="shared" si="21"/>
        <v>0</v>
      </c>
      <c r="J63" s="14">
        <f t="shared" si="22"/>
        <v>0</v>
      </c>
      <c r="K63" s="14">
        <v>0</v>
      </c>
      <c r="L63" s="14">
        <f t="shared" si="23"/>
        <v>0</v>
      </c>
      <c r="M63" s="25"/>
      <c r="N63" s="25" t="s">
        <v>6</v>
      </c>
      <c r="O63" s="14">
        <f t="shared" si="24"/>
        <v>0</v>
      </c>
      <c r="Z63" s="14">
        <f t="shared" si="25"/>
        <v>0</v>
      </c>
      <c r="AA63" s="14">
        <f t="shared" si="26"/>
        <v>0</v>
      </c>
      <c r="AB63" s="14">
        <f t="shared" si="27"/>
        <v>0</v>
      </c>
      <c r="AD63" s="26">
        <v>21</v>
      </c>
      <c r="AE63" s="26">
        <f>G63*0</f>
        <v>0</v>
      </c>
      <c r="AF63" s="26">
        <f>G63*(1-0)</f>
        <v>0</v>
      </c>
      <c r="AM63" s="26">
        <f t="shared" si="28"/>
        <v>0</v>
      </c>
      <c r="AN63" s="26">
        <f t="shared" si="29"/>
        <v>0</v>
      </c>
      <c r="AO63" s="27" t="s">
        <v>245</v>
      </c>
      <c r="AP63" s="27" t="s">
        <v>251</v>
      </c>
      <c r="AQ63" s="21" t="s">
        <v>258</v>
      </c>
    </row>
    <row r="64" spans="1:43" ht="12.75">
      <c r="A64" s="104">
        <v>41</v>
      </c>
      <c r="B64" s="99" t="s">
        <v>57</v>
      </c>
      <c r="C64" t="s">
        <v>61</v>
      </c>
      <c r="D64" s="5" t="s">
        <v>114</v>
      </c>
      <c r="E64" s="5" t="s">
        <v>225</v>
      </c>
      <c r="F64" s="14">
        <v>1</v>
      </c>
      <c r="G64" s="14">
        <f>'SO 01.3 jalovice'!G64</f>
        <v>0</v>
      </c>
      <c r="H64" s="14">
        <f t="shared" si="20"/>
        <v>0</v>
      </c>
      <c r="I64" s="14">
        <f t="shared" si="21"/>
        <v>0</v>
      </c>
      <c r="J64" s="14">
        <f t="shared" si="22"/>
        <v>0</v>
      </c>
      <c r="K64" s="14">
        <v>0</v>
      </c>
      <c r="L64" s="14">
        <f t="shared" si="23"/>
        <v>0</v>
      </c>
      <c r="M64" s="25"/>
      <c r="N64" s="25" t="s">
        <v>6</v>
      </c>
      <c r="O64" s="14">
        <f t="shared" si="24"/>
        <v>0</v>
      </c>
      <c r="Z64" s="14">
        <f t="shared" si="25"/>
        <v>0</v>
      </c>
      <c r="AA64" s="14">
        <f t="shared" si="26"/>
        <v>0</v>
      </c>
      <c r="AB64" s="14">
        <f t="shared" si="27"/>
        <v>0</v>
      </c>
      <c r="AD64" s="26">
        <v>21</v>
      </c>
      <c r="AE64" s="26">
        <f>G64*1</f>
        <v>0</v>
      </c>
      <c r="AF64" s="26">
        <f>G64*(1-1)</f>
        <v>0</v>
      </c>
      <c r="AM64" s="26">
        <f t="shared" si="28"/>
        <v>0</v>
      </c>
      <c r="AN64" s="26">
        <f t="shared" si="29"/>
        <v>0</v>
      </c>
      <c r="AO64" s="27" t="s">
        <v>245</v>
      </c>
      <c r="AP64" s="27" t="s">
        <v>251</v>
      </c>
      <c r="AQ64" s="21" t="s">
        <v>258</v>
      </c>
    </row>
    <row r="65" spans="1:43" ht="12.75">
      <c r="A65" s="104">
        <v>42</v>
      </c>
      <c r="B65" s="99" t="s">
        <v>57</v>
      </c>
      <c r="C65" t="s">
        <v>61</v>
      </c>
      <c r="D65" s="5" t="s">
        <v>115</v>
      </c>
      <c r="E65" s="5" t="s">
        <v>225</v>
      </c>
      <c r="F65" s="14">
        <v>1</v>
      </c>
      <c r="G65" s="14">
        <f>'SO 01.3 jalovice'!G65</f>
        <v>0</v>
      </c>
      <c r="H65" s="14">
        <f t="shared" si="20"/>
        <v>0</v>
      </c>
      <c r="I65" s="14">
        <f t="shared" si="21"/>
        <v>0</v>
      </c>
      <c r="J65" s="14">
        <f t="shared" si="22"/>
        <v>0</v>
      </c>
      <c r="K65" s="14">
        <v>0</v>
      </c>
      <c r="L65" s="14">
        <f t="shared" si="23"/>
        <v>0</v>
      </c>
      <c r="M65" s="25"/>
      <c r="N65" s="25" t="s">
        <v>6</v>
      </c>
      <c r="O65" s="14">
        <f t="shared" si="24"/>
        <v>0</v>
      </c>
      <c r="Z65" s="14">
        <f t="shared" si="25"/>
        <v>0</v>
      </c>
      <c r="AA65" s="14">
        <f t="shared" si="26"/>
        <v>0</v>
      </c>
      <c r="AB65" s="14">
        <f t="shared" si="27"/>
        <v>0</v>
      </c>
      <c r="AD65" s="26">
        <v>21</v>
      </c>
      <c r="AE65" s="26">
        <f>G65*0</f>
        <v>0</v>
      </c>
      <c r="AF65" s="26">
        <f>G65*(1-0)</f>
        <v>0</v>
      </c>
      <c r="AM65" s="26">
        <f t="shared" si="28"/>
        <v>0</v>
      </c>
      <c r="AN65" s="26">
        <f t="shared" si="29"/>
        <v>0</v>
      </c>
      <c r="AO65" s="27" t="s">
        <v>245</v>
      </c>
      <c r="AP65" s="27" t="s">
        <v>251</v>
      </c>
      <c r="AQ65" s="21" t="s">
        <v>258</v>
      </c>
    </row>
    <row r="66" spans="1:43" ht="12.75">
      <c r="A66" s="104">
        <v>43</v>
      </c>
      <c r="B66" s="99" t="s">
        <v>57</v>
      </c>
      <c r="C66" t="s">
        <v>61</v>
      </c>
      <c r="D66" s="5" t="s">
        <v>210</v>
      </c>
      <c r="E66" s="5" t="s">
        <v>225</v>
      </c>
      <c r="F66" s="14">
        <v>1</v>
      </c>
      <c r="G66" s="14">
        <f>'SO 01.3 jalovice'!G66</f>
        <v>0</v>
      </c>
      <c r="H66" s="14">
        <f t="shared" si="20"/>
        <v>0</v>
      </c>
      <c r="I66" s="14">
        <f t="shared" si="21"/>
        <v>0</v>
      </c>
      <c r="J66" s="14">
        <f t="shared" si="22"/>
        <v>0</v>
      </c>
      <c r="K66" s="14">
        <v>0</v>
      </c>
      <c r="L66" s="14">
        <f t="shared" si="23"/>
        <v>0</v>
      </c>
      <c r="M66" s="25"/>
      <c r="N66" s="25" t="s">
        <v>6</v>
      </c>
      <c r="O66" s="14">
        <f t="shared" si="24"/>
        <v>0</v>
      </c>
      <c r="Z66" s="14">
        <f t="shared" si="25"/>
        <v>0</v>
      </c>
      <c r="AA66" s="14">
        <f t="shared" si="26"/>
        <v>0</v>
      </c>
      <c r="AB66" s="14">
        <f t="shared" si="27"/>
        <v>0</v>
      </c>
      <c r="AD66" s="26">
        <v>21</v>
      </c>
      <c r="AE66" s="26">
        <f>G66*1</f>
        <v>0</v>
      </c>
      <c r="AF66" s="26">
        <f>G66*(1-1)</f>
        <v>0</v>
      </c>
      <c r="AM66" s="26">
        <f t="shared" si="28"/>
        <v>0</v>
      </c>
      <c r="AN66" s="26">
        <f t="shared" si="29"/>
        <v>0</v>
      </c>
      <c r="AO66" s="27" t="s">
        <v>245</v>
      </c>
      <c r="AP66" s="27" t="s">
        <v>251</v>
      </c>
      <c r="AQ66" s="21" t="s">
        <v>258</v>
      </c>
    </row>
    <row r="67" spans="1:43" ht="12.75">
      <c r="A67" s="104">
        <v>44</v>
      </c>
      <c r="B67" s="99" t="s">
        <v>57</v>
      </c>
      <c r="C67" t="s">
        <v>61</v>
      </c>
      <c r="D67" s="5" t="s">
        <v>117</v>
      </c>
      <c r="E67" s="5" t="s">
        <v>225</v>
      </c>
      <c r="F67" s="14">
        <v>1</v>
      </c>
      <c r="G67" s="14">
        <f>'SO 01.3 jalovice'!G67</f>
        <v>0</v>
      </c>
      <c r="H67" s="14">
        <f t="shared" si="20"/>
        <v>0</v>
      </c>
      <c r="I67" s="14">
        <f t="shared" si="21"/>
        <v>0</v>
      </c>
      <c r="J67" s="14">
        <f t="shared" si="22"/>
        <v>0</v>
      </c>
      <c r="K67" s="14">
        <v>0</v>
      </c>
      <c r="L67" s="14">
        <f t="shared" si="23"/>
        <v>0</v>
      </c>
      <c r="M67" s="25"/>
      <c r="N67" s="25" t="s">
        <v>6</v>
      </c>
      <c r="O67" s="14">
        <f t="shared" si="24"/>
        <v>0</v>
      </c>
      <c r="Z67" s="14">
        <f t="shared" si="25"/>
        <v>0</v>
      </c>
      <c r="AA67" s="14">
        <f t="shared" si="26"/>
        <v>0</v>
      </c>
      <c r="AB67" s="14">
        <f t="shared" si="27"/>
        <v>0</v>
      </c>
      <c r="AD67" s="26">
        <v>21</v>
      </c>
      <c r="AE67" s="26">
        <f>G67*0</f>
        <v>0</v>
      </c>
      <c r="AF67" s="26">
        <f>G67*(1-0)</f>
        <v>0</v>
      </c>
      <c r="AM67" s="26">
        <f t="shared" si="28"/>
        <v>0</v>
      </c>
      <c r="AN67" s="26">
        <f t="shared" si="29"/>
        <v>0</v>
      </c>
      <c r="AO67" s="27" t="s">
        <v>245</v>
      </c>
      <c r="AP67" s="27" t="s">
        <v>251</v>
      </c>
      <c r="AQ67" s="21" t="s">
        <v>258</v>
      </c>
    </row>
    <row r="68" spans="1:43" ht="13.5" thickBot="1">
      <c r="A68" s="105"/>
      <c r="B68" s="92"/>
      <c r="C68" s="92"/>
      <c r="D68" s="103" t="s">
        <v>275</v>
      </c>
      <c r="E68" s="73"/>
      <c r="F68" s="74"/>
      <c r="G68" s="74"/>
      <c r="H68" s="74">
        <f>SUM(H50:H67)</f>
        <v>0</v>
      </c>
      <c r="I68" s="74">
        <f t="shared" si="21"/>
        <v>0</v>
      </c>
      <c r="J68" s="78">
        <f>SUM(J50:J67)</f>
        <v>0</v>
      </c>
      <c r="K68" s="14"/>
      <c r="L68" s="14"/>
      <c r="M68" s="25"/>
      <c r="N68" s="25"/>
      <c r="O68" s="14"/>
      <c r="Z68" s="14"/>
      <c r="AA68" s="14"/>
      <c r="AB68" s="14"/>
      <c r="AD68" s="26"/>
      <c r="AE68" s="26"/>
      <c r="AF68" s="26"/>
      <c r="AM68" s="26"/>
      <c r="AN68" s="26"/>
      <c r="AO68" s="27"/>
      <c r="AP68" s="27"/>
      <c r="AQ68" s="21"/>
    </row>
    <row r="69" spans="1:43" ht="13.5" thickBot="1">
      <c r="A69" s="106"/>
      <c r="B69" s="94"/>
      <c r="C69" s="94"/>
      <c r="D69" s="66" t="s">
        <v>262</v>
      </c>
      <c r="E69" s="50"/>
      <c r="F69" s="51"/>
      <c r="G69" s="51"/>
      <c r="H69" s="51"/>
      <c r="I69" s="51"/>
      <c r="J69" s="96">
        <f>J68+J47</f>
        <v>0</v>
      </c>
      <c r="K69" s="14"/>
      <c r="L69" s="14"/>
      <c r="M69" s="25"/>
      <c r="N69" s="25"/>
      <c r="O69" s="14"/>
      <c r="Z69" s="14"/>
      <c r="AA69" s="14"/>
      <c r="AB69" s="14"/>
      <c r="AD69" s="26"/>
      <c r="AE69" s="26"/>
      <c r="AF69" s="26"/>
      <c r="AM69" s="26"/>
      <c r="AN69" s="26"/>
      <c r="AO69" s="27"/>
      <c r="AP69" s="27"/>
      <c r="AQ69" s="21"/>
    </row>
    <row r="70" spans="1:43" ht="12.75">
      <c r="A70" s="104"/>
      <c r="D70" s="39" t="s">
        <v>273</v>
      </c>
      <c r="E70" s="5"/>
      <c r="F70" s="14"/>
      <c r="G70" s="14"/>
      <c r="H70" s="14"/>
      <c r="I70" s="14"/>
      <c r="J70" s="38"/>
      <c r="K70" s="14"/>
      <c r="L70" s="14"/>
      <c r="M70" s="25"/>
      <c r="N70" s="25"/>
      <c r="O70" s="14"/>
      <c r="Z70" s="14"/>
      <c r="AA70" s="14"/>
      <c r="AB70" s="14"/>
      <c r="AD70" s="26"/>
      <c r="AE70" s="26"/>
      <c r="AF70" s="26"/>
      <c r="AM70" s="26"/>
      <c r="AN70" s="26"/>
      <c r="AO70" s="27"/>
      <c r="AP70" s="27"/>
      <c r="AQ70" s="21"/>
    </row>
    <row r="71" spans="1:43" ht="12.75">
      <c r="A71" s="104">
        <v>45</v>
      </c>
      <c r="B71" s="99" t="s">
        <v>57</v>
      </c>
      <c r="C71" t="s">
        <v>61</v>
      </c>
      <c r="D71" s="5" t="s">
        <v>204</v>
      </c>
      <c r="E71" s="5" t="s">
        <v>224</v>
      </c>
      <c r="F71" s="14">
        <v>120</v>
      </c>
      <c r="G71" s="14">
        <f>'SO 01.3 jalovice'!G71</f>
        <v>0</v>
      </c>
      <c r="H71" s="14">
        <f>G71*F71</f>
        <v>0</v>
      </c>
      <c r="I71" s="14">
        <v>0</v>
      </c>
      <c r="J71" s="14">
        <f>I71+H71</f>
        <v>0</v>
      </c>
      <c r="K71" s="14">
        <v>0</v>
      </c>
      <c r="L71" s="14">
        <f>F71*K71</f>
        <v>0</v>
      </c>
      <c r="M71" s="25"/>
      <c r="N71" s="25"/>
      <c r="O71" s="14"/>
      <c r="Z71" s="14"/>
      <c r="AA71" s="14"/>
      <c r="AB71" s="14"/>
      <c r="AD71" s="26"/>
      <c r="AE71" s="26"/>
      <c r="AF71" s="26"/>
      <c r="AM71" s="26"/>
      <c r="AN71" s="26"/>
      <c r="AO71" s="27"/>
      <c r="AP71" s="27"/>
      <c r="AQ71" s="21"/>
    </row>
    <row r="72" spans="1:43" ht="12.75">
      <c r="A72" s="104">
        <v>46</v>
      </c>
      <c r="B72" s="99" t="s">
        <v>57</v>
      </c>
      <c r="C72" t="s">
        <v>61</v>
      </c>
      <c r="D72" s="5" t="s">
        <v>205</v>
      </c>
      <c r="E72" s="5" t="s">
        <v>224</v>
      </c>
      <c r="F72" s="14">
        <v>120</v>
      </c>
      <c r="G72" s="14">
        <f>'SO 01.3 jalovice'!G72</f>
        <v>0</v>
      </c>
      <c r="H72" s="14">
        <v>0</v>
      </c>
      <c r="I72" s="14">
        <f>G72*F72</f>
        <v>0</v>
      </c>
      <c r="J72" s="14">
        <f>I72+H72</f>
        <v>0</v>
      </c>
      <c r="K72" s="14">
        <v>0</v>
      </c>
      <c r="L72" s="14">
        <f>F72*K72</f>
        <v>0</v>
      </c>
      <c r="M72" s="25"/>
      <c r="N72" s="25"/>
      <c r="O72" s="14"/>
      <c r="Z72" s="14"/>
      <c r="AA72" s="14"/>
      <c r="AB72" s="14"/>
      <c r="AD72" s="26"/>
      <c r="AE72" s="26"/>
      <c r="AF72" s="26"/>
      <c r="AM72" s="26"/>
      <c r="AN72" s="26"/>
      <c r="AO72" s="27"/>
      <c r="AP72" s="27"/>
      <c r="AQ72" s="21"/>
    </row>
    <row r="73" spans="1:43" ht="12.75">
      <c r="A73" s="104">
        <v>47</v>
      </c>
      <c r="B73" s="99" t="s">
        <v>57</v>
      </c>
      <c r="C73" t="s">
        <v>61</v>
      </c>
      <c r="D73" s="5" t="s">
        <v>118</v>
      </c>
      <c r="E73" s="5" t="s">
        <v>225</v>
      </c>
      <c r="F73" s="14">
        <v>1</v>
      </c>
      <c r="G73" s="14">
        <f>'SO 01.3 jalovice'!G73</f>
        <v>0</v>
      </c>
      <c r="H73" s="14">
        <f>G73*F73</f>
        <v>0</v>
      </c>
      <c r="I73" s="14">
        <v>0</v>
      </c>
      <c r="J73" s="14">
        <f>I73+H73</f>
        <v>0</v>
      </c>
      <c r="K73" s="14">
        <v>0</v>
      </c>
      <c r="L73" s="14">
        <f>F73*K73</f>
        <v>0</v>
      </c>
      <c r="M73" s="25"/>
      <c r="N73" s="25"/>
      <c r="O73" s="14"/>
      <c r="Z73" s="14"/>
      <c r="AA73" s="14"/>
      <c r="AB73" s="14"/>
      <c r="AD73" s="26"/>
      <c r="AE73" s="26"/>
      <c r="AF73" s="26"/>
      <c r="AM73" s="26"/>
      <c r="AN73" s="26"/>
      <c r="AO73" s="27"/>
      <c r="AP73" s="27"/>
      <c r="AQ73" s="21"/>
    </row>
    <row r="74" spans="1:43" ht="12.75">
      <c r="A74" s="104">
        <v>48</v>
      </c>
      <c r="B74" s="99" t="s">
        <v>57</v>
      </c>
      <c r="C74" t="s">
        <v>61</v>
      </c>
      <c r="D74" s="5" t="s">
        <v>119</v>
      </c>
      <c r="E74" s="5" t="s">
        <v>225</v>
      </c>
      <c r="F74" s="14">
        <v>1</v>
      </c>
      <c r="G74" s="14">
        <f>'SO 01.3 jalovice'!G74</f>
        <v>0</v>
      </c>
      <c r="H74" s="14">
        <v>0</v>
      </c>
      <c r="I74" s="14">
        <f>G74*F74</f>
        <v>0</v>
      </c>
      <c r="J74" s="14">
        <f>I74+H74</f>
        <v>0</v>
      </c>
      <c r="K74" s="14">
        <v>0</v>
      </c>
      <c r="L74" s="14">
        <f>F74*K74</f>
        <v>0</v>
      </c>
      <c r="M74" s="25"/>
      <c r="N74" s="25"/>
      <c r="O74" s="14"/>
      <c r="Z74" s="14"/>
      <c r="AA74" s="14"/>
      <c r="AB74" s="14"/>
      <c r="AD74" s="26"/>
      <c r="AE74" s="26"/>
      <c r="AF74" s="26"/>
      <c r="AM74" s="26"/>
      <c r="AN74" s="26"/>
      <c r="AO74" s="27"/>
      <c r="AP74" s="27"/>
      <c r="AQ74" s="21"/>
    </row>
    <row r="75" spans="1:43" ht="13.5" thickBot="1">
      <c r="A75" s="105"/>
      <c r="B75" s="92"/>
      <c r="C75" s="92"/>
      <c r="D75" s="100" t="s">
        <v>267</v>
      </c>
      <c r="E75" s="73"/>
      <c r="F75" s="74"/>
      <c r="G75" s="74"/>
      <c r="H75" s="74">
        <f>SUM(H71:H74)</f>
        <v>0</v>
      </c>
      <c r="I75" s="74">
        <f>SUM(I71:I74)</f>
        <v>0</v>
      </c>
      <c r="J75" s="101">
        <f>SUM(J71:J74)</f>
        <v>0</v>
      </c>
      <c r="K75" s="14"/>
      <c r="L75" s="14"/>
      <c r="M75" s="25"/>
      <c r="N75" s="25"/>
      <c r="O75" s="14"/>
      <c r="Z75" s="14"/>
      <c r="AA75" s="14"/>
      <c r="AB75" s="14"/>
      <c r="AD75" s="26"/>
      <c r="AE75" s="26"/>
      <c r="AF75" s="26"/>
      <c r="AM75" s="26"/>
      <c r="AN75" s="26"/>
      <c r="AO75" s="27"/>
      <c r="AP75" s="27"/>
      <c r="AQ75" s="21"/>
    </row>
    <row r="76" spans="1:43" ht="13.5" thickBot="1">
      <c r="A76" s="93"/>
      <c r="B76" s="94"/>
      <c r="C76" s="94"/>
      <c r="D76" s="102" t="s">
        <v>263</v>
      </c>
      <c r="E76" s="50"/>
      <c r="F76" s="51"/>
      <c r="G76" s="51"/>
      <c r="H76" s="51"/>
      <c r="I76" s="51"/>
      <c r="J76" s="96">
        <f>J75+J44</f>
        <v>0</v>
      </c>
      <c r="K76" s="14"/>
      <c r="L76" s="14"/>
      <c r="M76" s="25"/>
      <c r="N76" s="25"/>
      <c r="O76" s="14"/>
      <c r="Z76" s="14"/>
      <c r="AA76" s="14"/>
      <c r="AB76" s="14"/>
      <c r="AD76" s="26"/>
      <c r="AE76" s="26"/>
      <c r="AF76" s="26"/>
      <c r="AM76" s="26"/>
      <c r="AN76" s="26"/>
      <c r="AO76" s="27"/>
      <c r="AP76" s="27"/>
      <c r="AQ76" s="21"/>
    </row>
    <row r="80" ht="12.75">
      <c r="D80" s="87"/>
    </row>
  </sheetData>
  <sheetProtection/>
  <mergeCells count="33">
    <mergeCell ref="D36:G36"/>
    <mergeCell ref="D40:G40"/>
    <mergeCell ref="D48:G48"/>
    <mergeCell ref="H10:J10"/>
    <mergeCell ref="K10:L10"/>
    <mergeCell ref="D12:G12"/>
    <mergeCell ref="D13:G13"/>
    <mergeCell ref="D20:G20"/>
    <mergeCell ref="D29:G29"/>
    <mergeCell ref="G6:H7"/>
    <mergeCell ref="I6:I7"/>
    <mergeCell ref="J6:M7"/>
    <mergeCell ref="D8:D9"/>
    <mergeCell ref="E8:F9"/>
    <mergeCell ref="G8:H9"/>
    <mergeCell ref="I8:I9"/>
    <mergeCell ref="J8:M9"/>
    <mergeCell ref="G2:H3"/>
    <mergeCell ref="I2:I3"/>
    <mergeCell ref="J2:M3"/>
    <mergeCell ref="D4:D5"/>
    <mergeCell ref="E4:F5"/>
    <mergeCell ref="G4:H5"/>
    <mergeCell ref="I4:I5"/>
    <mergeCell ref="J4:M5"/>
    <mergeCell ref="A2:C3"/>
    <mergeCell ref="A4:C5"/>
    <mergeCell ref="A6:C7"/>
    <mergeCell ref="A8:C9"/>
    <mergeCell ref="D2:D3"/>
    <mergeCell ref="E2:F3"/>
    <mergeCell ref="D6:D7"/>
    <mergeCell ref="E6:F7"/>
  </mergeCells>
  <printOptions horizontalCentered="1"/>
  <pageMargins left="0.1968503937007874" right="0.1968503937007874" top="0.7874015748031497" bottom="0.7874015748031497" header="0.31496062992125984"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W42"/>
  <sheetViews>
    <sheetView zoomScalePageLayoutView="0" workbookViewId="0" topLeftCell="A1">
      <selection activeCell="AY22" sqref="AY22"/>
    </sheetView>
  </sheetViews>
  <sheetFormatPr defaultColWidth="9.140625" defaultRowHeight="12.75"/>
  <cols>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 min="49" max="49" width="10.140625" style="0" bestFit="1" customWidth="1"/>
  </cols>
  <sheetData>
    <row r="1" spans="4:48" ht="12.75">
      <c r="D1" s="130" t="s">
        <v>293</v>
      </c>
      <c r="H1" s="48"/>
      <c r="AV1" s="87"/>
    </row>
    <row r="2" spans="1:49" ht="9.75" customHeight="1">
      <c r="A2" s="45" t="s">
        <v>0</v>
      </c>
      <c r="B2" s="92"/>
      <c r="C2" s="92"/>
      <c r="D2" s="153" t="str">
        <f>'SO 01.5'!D2:D3</f>
        <v>Modernizace chovu skotu</v>
      </c>
      <c r="E2" s="155" t="s">
        <v>218</v>
      </c>
      <c r="F2" s="156"/>
      <c r="G2" s="155"/>
      <c r="H2" s="156"/>
      <c r="I2" s="157" t="s">
        <v>233</v>
      </c>
      <c r="J2" s="157" t="s">
        <v>292</v>
      </c>
      <c r="K2" s="156"/>
      <c r="L2" s="156"/>
      <c r="M2" s="158"/>
      <c r="AV2" s="48"/>
      <c r="AW2" s="48"/>
    </row>
    <row r="3" spans="1:48" ht="9.75" customHeight="1">
      <c r="A3" s="90"/>
      <c r="B3" s="88"/>
      <c r="C3" s="88"/>
      <c r="D3" s="154"/>
      <c r="E3" s="142"/>
      <c r="F3" s="142"/>
      <c r="G3" s="142"/>
      <c r="H3" s="142"/>
      <c r="I3" s="142"/>
      <c r="J3" s="142"/>
      <c r="K3" s="142"/>
      <c r="L3" s="142"/>
      <c r="M3" s="149"/>
      <c r="AV3" s="48"/>
    </row>
    <row r="4" spans="1:13" ht="12.75">
      <c r="A4" s="90" t="s">
        <v>1</v>
      </c>
      <c r="B4" s="88"/>
      <c r="C4" s="88"/>
      <c r="D4" s="141" t="s">
        <v>307</v>
      </c>
      <c r="E4" s="143" t="s">
        <v>219</v>
      </c>
      <c r="F4" s="142"/>
      <c r="G4" s="151"/>
      <c r="H4" s="142"/>
      <c r="I4" s="141" t="s">
        <v>234</v>
      </c>
      <c r="J4" s="141"/>
      <c r="K4" s="142"/>
      <c r="L4" s="142"/>
      <c r="M4" s="149"/>
    </row>
    <row r="5" spans="1:13" ht="12.75">
      <c r="A5" s="90"/>
      <c r="B5" s="88"/>
      <c r="C5" s="88"/>
      <c r="D5" s="142"/>
      <c r="E5" s="142"/>
      <c r="F5" s="142"/>
      <c r="G5" s="142"/>
      <c r="H5" s="142"/>
      <c r="I5" s="142"/>
      <c r="J5" s="142"/>
      <c r="K5" s="142"/>
      <c r="L5" s="142"/>
      <c r="M5" s="149"/>
    </row>
    <row r="6" spans="1:13" ht="12.75">
      <c r="A6" s="90" t="s">
        <v>2</v>
      </c>
      <c r="B6" s="88"/>
      <c r="C6" s="88"/>
      <c r="D6" s="141" t="s">
        <v>94</v>
      </c>
      <c r="E6" s="143" t="s">
        <v>220</v>
      </c>
      <c r="F6" s="142"/>
      <c r="G6" s="142"/>
      <c r="H6" s="142"/>
      <c r="I6" s="141" t="s">
        <v>235</v>
      </c>
      <c r="J6" s="141"/>
      <c r="K6" s="142"/>
      <c r="L6" s="142"/>
      <c r="M6" s="149"/>
    </row>
    <row r="7" spans="1:13" ht="12.75">
      <c r="A7" s="90"/>
      <c r="B7" s="88"/>
      <c r="C7" s="88"/>
      <c r="D7" s="142"/>
      <c r="E7" s="142"/>
      <c r="F7" s="142"/>
      <c r="G7" s="142"/>
      <c r="H7" s="142"/>
      <c r="I7" s="142"/>
      <c r="J7" s="142"/>
      <c r="K7" s="142"/>
      <c r="L7" s="142"/>
      <c r="M7" s="149"/>
    </row>
    <row r="8" spans="1:48" ht="12.75">
      <c r="A8" s="90" t="s">
        <v>3</v>
      </c>
      <c r="B8" s="88"/>
      <c r="C8" s="88"/>
      <c r="D8" s="163" t="s">
        <v>321</v>
      </c>
      <c r="E8" s="143" t="s">
        <v>221</v>
      </c>
      <c r="F8" s="142"/>
      <c r="G8" s="151"/>
      <c r="H8" s="142"/>
      <c r="I8" s="141" t="s">
        <v>236</v>
      </c>
      <c r="J8" s="141"/>
      <c r="K8" s="142"/>
      <c r="L8" s="142"/>
      <c r="M8" s="149"/>
      <c r="AV8" s="48"/>
    </row>
    <row r="9" spans="1:13" ht="13.5" thickBot="1">
      <c r="A9" s="91"/>
      <c r="B9" s="89"/>
      <c r="C9" s="89"/>
      <c r="D9" s="150"/>
      <c r="E9" s="150"/>
      <c r="F9" s="150"/>
      <c r="G9" s="150"/>
      <c r="H9" s="150"/>
      <c r="I9" s="150"/>
      <c r="J9" s="150"/>
      <c r="K9" s="150"/>
      <c r="L9" s="150"/>
      <c r="M9" s="152"/>
    </row>
    <row r="10" spans="1:13" ht="12.75">
      <c r="A10" s="46" t="s">
        <v>4</v>
      </c>
      <c r="B10" s="46" t="s">
        <v>52</v>
      </c>
      <c r="C10" s="46" t="s">
        <v>58</v>
      </c>
      <c r="D10" s="7" t="s">
        <v>95</v>
      </c>
      <c r="E10" s="7" t="s">
        <v>222</v>
      </c>
      <c r="F10" s="13" t="s">
        <v>228</v>
      </c>
      <c r="G10" s="15" t="s">
        <v>229</v>
      </c>
      <c r="H10" s="146" t="s">
        <v>231</v>
      </c>
      <c r="I10" s="172"/>
      <c r="J10" s="173"/>
      <c r="K10" s="146" t="s">
        <v>239</v>
      </c>
      <c r="L10" s="173"/>
      <c r="M10" s="23" t="s">
        <v>240</v>
      </c>
    </row>
    <row r="11" spans="1:13" ht="13.5" thickBot="1">
      <c r="A11" s="95" t="s">
        <v>5</v>
      </c>
      <c r="B11" s="95" t="s">
        <v>5</v>
      </c>
      <c r="C11" s="95" t="s">
        <v>5</v>
      </c>
      <c r="D11" s="12" t="s">
        <v>96</v>
      </c>
      <c r="E11" s="8" t="s">
        <v>5</v>
      </c>
      <c r="F11" s="8" t="s">
        <v>5</v>
      </c>
      <c r="G11" s="16" t="s">
        <v>230</v>
      </c>
      <c r="H11" s="17" t="s">
        <v>232</v>
      </c>
      <c r="I11" s="18" t="s">
        <v>237</v>
      </c>
      <c r="J11" s="19" t="s">
        <v>238</v>
      </c>
      <c r="K11" s="17" t="s">
        <v>229</v>
      </c>
      <c r="L11" s="19" t="s">
        <v>238</v>
      </c>
      <c r="M11" s="24" t="s">
        <v>241</v>
      </c>
    </row>
    <row r="12" spans="1:48" ht="12.75">
      <c r="A12" s="84"/>
      <c r="B12" s="107" t="s">
        <v>56</v>
      </c>
      <c r="C12" s="84"/>
      <c r="D12" s="170"/>
      <c r="E12" s="171"/>
      <c r="F12" s="171"/>
      <c r="G12" s="171"/>
      <c r="H12" s="30">
        <f>H13</f>
        <v>0</v>
      </c>
      <c r="I12" s="30">
        <f>I13</f>
        <v>0</v>
      </c>
      <c r="J12" s="30">
        <f>H12+I12</f>
        <v>0</v>
      </c>
      <c r="K12" s="22"/>
      <c r="L12" s="30">
        <f>L13</f>
        <v>0</v>
      </c>
      <c r="M12" s="22"/>
      <c r="AV12" s="48"/>
    </row>
    <row r="13" spans="1:48" ht="12.75">
      <c r="A13" s="84"/>
      <c r="B13" s="107"/>
      <c r="C13" s="84" t="s">
        <v>59</v>
      </c>
      <c r="D13" s="139" t="s">
        <v>97</v>
      </c>
      <c r="E13" s="140"/>
      <c r="F13" s="140"/>
      <c r="G13" s="140"/>
      <c r="H13" s="29">
        <f>H33+H39</f>
        <v>0</v>
      </c>
      <c r="I13" s="29">
        <f>I33+I39</f>
        <v>0</v>
      </c>
      <c r="J13" s="29">
        <f>H13+I13</f>
        <v>0</v>
      </c>
      <c r="K13" s="21"/>
      <c r="L13" s="29">
        <f>SUM(L15:L32)</f>
        <v>0</v>
      </c>
      <c r="M13" s="21"/>
      <c r="P13" s="29">
        <f>IF(Q13="PR",J13,SUM(O15:O32))</f>
        <v>0</v>
      </c>
      <c r="Q13" s="21" t="s">
        <v>243</v>
      </c>
      <c r="R13" s="29">
        <f>IF(Q13="HS",H13,0)</f>
        <v>0</v>
      </c>
      <c r="S13" s="29">
        <f>IF(Q13="HS",I13-P13,0)</f>
        <v>0</v>
      </c>
      <c r="T13" s="29">
        <f>IF(Q13="PS",H13,0)</f>
        <v>0</v>
      </c>
      <c r="U13" s="29">
        <f>IF(Q13="PS",I13-P13,0)</f>
        <v>0</v>
      </c>
      <c r="V13" s="29">
        <f>IF(Q13="MP",H13,0)</f>
        <v>0</v>
      </c>
      <c r="W13" s="29">
        <f>IF(Q13="MP",I13-P13,0)</f>
        <v>0</v>
      </c>
      <c r="X13" s="29">
        <f>IF(Q13="OM",H13,0)</f>
        <v>0</v>
      </c>
      <c r="Y13" s="21" t="s">
        <v>56</v>
      </c>
      <c r="AI13" s="29">
        <f>SUM(Z15:Z32)</f>
        <v>0</v>
      </c>
      <c r="AJ13" s="29">
        <f>SUM(AA15:AA32)</f>
        <v>0</v>
      </c>
      <c r="AK13" s="29">
        <f>SUM(AB15:AB32)</f>
        <v>0</v>
      </c>
      <c r="AV13" s="48"/>
    </row>
    <row r="14" spans="1:37" ht="12.75">
      <c r="A14" s="84"/>
      <c r="B14" s="107"/>
      <c r="C14" s="84"/>
      <c r="D14" s="40" t="s">
        <v>270</v>
      </c>
      <c r="E14" s="31"/>
      <c r="F14" s="31"/>
      <c r="G14" s="31"/>
      <c r="H14" s="29"/>
      <c r="I14" s="29"/>
      <c r="J14" s="29"/>
      <c r="K14" s="21"/>
      <c r="L14" s="29"/>
      <c r="M14" s="21"/>
      <c r="P14" s="29"/>
      <c r="Q14" s="21"/>
      <c r="R14" s="29"/>
      <c r="S14" s="29"/>
      <c r="T14" s="29"/>
      <c r="U14" s="29"/>
      <c r="V14" s="29"/>
      <c r="W14" s="29"/>
      <c r="X14" s="29"/>
      <c r="Y14" s="21"/>
      <c r="AI14" s="29"/>
      <c r="AJ14" s="29"/>
      <c r="AK14" s="29"/>
    </row>
    <row r="15" spans="1:43" ht="12.75">
      <c r="A15" t="s">
        <v>6</v>
      </c>
      <c r="B15" s="108" t="s">
        <v>56</v>
      </c>
      <c r="C15" t="s">
        <v>60</v>
      </c>
      <c r="D15" s="5" t="s">
        <v>181</v>
      </c>
      <c r="E15" s="5" t="s">
        <v>223</v>
      </c>
      <c r="F15" s="14">
        <v>13</v>
      </c>
      <c r="G15" s="14">
        <f>'SO 01.4 Dojírna'!G15</f>
        <v>0</v>
      </c>
      <c r="H15" s="14">
        <f aca="true" t="shared" si="0" ref="H15:H32">F15*AE15</f>
        <v>0</v>
      </c>
      <c r="I15" s="14">
        <f aca="true" t="shared" si="1" ref="I15:I33">J15-H15</f>
        <v>0</v>
      </c>
      <c r="J15" s="14">
        <f aca="true" t="shared" si="2" ref="J15:J32">F15*G15</f>
        <v>0</v>
      </c>
      <c r="K15" s="14">
        <v>0</v>
      </c>
      <c r="L15" s="14">
        <f aca="true" t="shared" si="3" ref="L15:L32">F15*K15</f>
        <v>0</v>
      </c>
      <c r="M15" s="25"/>
      <c r="N15" s="25" t="s">
        <v>6</v>
      </c>
      <c r="O15" s="14">
        <f aca="true" t="shared" si="4" ref="O15:O32">IF(N15="5",I15,0)</f>
        <v>0</v>
      </c>
      <c r="Z15" s="14">
        <f aca="true" t="shared" si="5" ref="Z15:Z32">IF(AD15=0,J15,0)</f>
        <v>0</v>
      </c>
      <c r="AA15" s="14">
        <f aca="true" t="shared" si="6" ref="AA15:AA32">IF(AD15=15,J15,0)</f>
        <v>0</v>
      </c>
      <c r="AB15" s="14">
        <f aca="true" t="shared" si="7" ref="AB15:AB32">IF(AD15=21,J15,0)</f>
        <v>0</v>
      </c>
      <c r="AD15" s="26">
        <v>21</v>
      </c>
      <c r="AE15" s="26">
        <f>G15*1</f>
        <v>0</v>
      </c>
      <c r="AF15" s="26">
        <f>G15*(1-1)</f>
        <v>0</v>
      </c>
      <c r="AM15" s="26">
        <f aca="true" t="shared" si="8" ref="AM15:AM32">F15*AE15</f>
        <v>0</v>
      </c>
      <c r="AN15" s="26">
        <f aca="true" t="shared" si="9" ref="AN15:AN32">F15*AF15</f>
        <v>0</v>
      </c>
      <c r="AO15" s="27" t="s">
        <v>245</v>
      </c>
      <c r="AP15" s="27" t="s">
        <v>251</v>
      </c>
      <c r="AQ15" s="21" t="s">
        <v>257</v>
      </c>
    </row>
    <row r="16" spans="1:43" ht="12.75">
      <c r="A16" t="s">
        <v>7</v>
      </c>
      <c r="B16" s="108" t="s">
        <v>56</v>
      </c>
      <c r="C16" t="s">
        <v>60</v>
      </c>
      <c r="D16" s="5" t="s">
        <v>182</v>
      </c>
      <c r="E16" s="5" t="s">
        <v>223</v>
      </c>
      <c r="F16" s="14">
        <v>13</v>
      </c>
      <c r="G16" s="14">
        <f>'SO 01.4 Dojírna'!G16</f>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257</v>
      </c>
    </row>
    <row r="17" spans="1:49" ht="12.75">
      <c r="A17" t="s">
        <v>8</v>
      </c>
      <c r="B17" s="108" t="s">
        <v>56</v>
      </c>
      <c r="C17" t="s">
        <v>60</v>
      </c>
      <c r="D17" s="5" t="s">
        <v>183</v>
      </c>
      <c r="E17" s="5" t="s">
        <v>223</v>
      </c>
      <c r="F17" s="14">
        <v>12</v>
      </c>
      <c r="G17" s="14">
        <f>'SO 01.4 Dojírna'!G17</f>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257</v>
      </c>
      <c r="AW17" s="43"/>
    </row>
    <row r="18" spans="1:43" ht="12.75">
      <c r="A18" t="s">
        <v>9</v>
      </c>
      <c r="B18" s="108" t="s">
        <v>56</v>
      </c>
      <c r="C18" t="s">
        <v>60</v>
      </c>
      <c r="D18" s="5" t="s">
        <v>184</v>
      </c>
      <c r="E18" s="5" t="s">
        <v>223</v>
      </c>
      <c r="F18" s="14">
        <v>12</v>
      </c>
      <c r="G18" s="14">
        <f>'SO 01.4 Dojírna'!G18</f>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257</v>
      </c>
    </row>
    <row r="19" spans="1:43" ht="12.75">
      <c r="A19" t="s">
        <v>10</v>
      </c>
      <c r="B19" s="108" t="s">
        <v>56</v>
      </c>
      <c r="C19" t="s">
        <v>60</v>
      </c>
      <c r="D19" s="32" t="s">
        <v>102</v>
      </c>
      <c r="E19" s="5" t="s">
        <v>223</v>
      </c>
      <c r="F19" s="14">
        <v>12</v>
      </c>
      <c r="G19" s="14">
        <f>'SO 01.4 Dojírna'!G19</f>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257</v>
      </c>
    </row>
    <row r="20" spans="1:43" ht="12.75">
      <c r="A20" t="s">
        <v>11</v>
      </c>
      <c r="B20" s="108" t="s">
        <v>56</v>
      </c>
      <c r="C20" t="s">
        <v>60</v>
      </c>
      <c r="D20" s="32" t="s">
        <v>103</v>
      </c>
      <c r="E20" s="5" t="s">
        <v>223</v>
      </c>
      <c r="F20" s="14">
        <v>12</v>
      </c>
      <c r="G20" s="14">
        <f>'SO 01.4 Dojírna'!G20</f>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257</v>
      </c>
    </row>
    <row r="21" spans="1:43" ht="12.75">
      <c r="A21" t="s">
        <v>12</v>
      </c>
      <c r="B21" s="108" t="s">
        <v>56</v>
      </c>
      <c r="C21" t="s">
        <v>61</v>
      </c>
      <c r="D21" s="5" t="s">
        <v>187</v>
      </c>
      <c r="E21" s="5" t="s">
        <v>223</v>
      </c>
      <c r="F21" s="14">
        <v>2</v>
      </c>
      <c r="G21" s="14">
        <f>'SO 01.4 Dojírna'!G21</f>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257</v>
      </c>
    </row>
    <row r="22" spans="1:43" ht="12.75">
      <c r="A22" t="s">
        <v>13</v>
      </c>
      <c r="B22" s="108" t="s">
        <v>56</v>
      </c>
      <c r="C22" t="s">
        <v>61</v>
      </c>
      <c r="D22" s="5" t="s">
        <v>188</v>
      </c>
      <c r="E22" s="5" t="s">
        <v>223</v>
      </c>
      <c r="F22" s="14">
        <v>2</v>
      </c>
      <c r="G22" s="14">
        <f>'SO 01.4 Dojírna'!G22</f>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257</v>
      </c>
    </row>
    <row r="23" spans="1:43" ht="12.75">
      <c r="A23" t="s">
        <v>14</v>
      </c>
      <c r="B23" s="108" t="s">
        <v>56</v>
      </c>
      <c r="C23" t="s">
        <v>61</v>
      </c>
      <c r="D23" s="5" t="s">
        <v>189</v>
      </c>
      <c r="E23" s="5" t="s">
        <v>224</v>
      </c>
      <c r="F23" s="14">
        <v>3</v>
      </c>
      <c r="G23" s="14">
        <f>'SO 01.4 Dojírna'!G23</f>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257</v>
      </c>
    </row>
    <row r="24" spans="1:43" ht="12.75">
      <c r="A24" t="s">
        <v>15</v>
      </c>
      <c r="B24" s="108" t="s">
        <v>56</v>
      </c>
      <c r="C24" t="s">
        <v>61</v>
      </c>
      <c r="D24" s="5" t="s">
        <v>190</v>
      </c>
      <c r="E24" s="5" t="s">
        <v>224</v>
      </c>
      <c r="F24" s="14">
        <v>3</v>
      </c>
      <c r="G24" s="14">
        <f>'SO 01.4 Dojírna'!G24</f>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257</v>
      </c>
    </row>
    <row r="25" spans="1:43" ht="12.75">
      <c r="A25" t="s">
        <v>16</v>
      </c>
      <c r="B25" s="108" t="s">
        <v>56</v>
      </c>
      <c r="C25" t="s">
        <v>61</v>
      </c>
      <c r="D25" s="5" t="s">
        <v>110</v>
      </c>
      <c r="E25" s="5" t="s">
        <v>223</v>
      </c>
      <c r="F25" s="14">
        <v>11</v>
      </c>
      <c r="G25" s="14">
        <f>'SO 01.4 Dojírna'!G25</f>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257</v>
      </c>
    </row>
    <row r="26" spans="1:43" ht="12.75">
      <c r="A26" t="s">
        <v>17</v>
      </c>
      <c r="B26" s="108" t="s">
        <v>56</v>
      </c>
      <c r="C26" t="s">
        <v>61</v>
      </c>
      <c r="D26" s="5" t="s">
        <v>111</v>
      </c>
      <c r="E26" s="5" t="s">
        <v>223</v>
      </c>
      <c r="F26" s="14">
        <v>11</v>
      </c>
      <c r="G26" s="14">
        <f>'SO 01.4 Dojírna'!G26</f>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257</v>
      </c>
    </row>
    <row r="27" spans="1:43" ht="12.75">
      <c r="A27" t="s">
        <v>18</v>
      </c>
      <c r="B27" s="108" t="s">
        <v>56</v>
      </c>
      <c r="C27" t="s">
        <v>61</v>
      </c>
      <c r="D27" s="5" t="s">
        <v>191</v>
      </c>
      <c r="E27" s="5" t="s">
        <v>224</v>
      </c>
      <c r="F27" s="14">
        <v>2</v>
      </c>
      <c r="G27" s="14">
        <f>'SO 01.4 Dojírna'!G27</f>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257</v>
      </c>
    </row>
    <row r="28" spans="1:43" ht="12.75">
      <c r="A28" t="s">
        <v>19</v>
      </c>
      <c r="B28" s="108" t="s">
        <v>56</v>
      </c>
      <c r="C28" t="s">
        <v>61</v>
      </c>
      <c r="D28" s="5" t="s">
        <v>192</v>
      </c>
      <c r="E28" s="5" t="s">
        <v>224</v>
      </c>
      <c r="F28" s="14">
        <v>2</v>
      </c>
      <c r="G28" s="14">
        <f>'SO 01.4 Dojírna'!G28</f>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257</v>
      </c>
    </row>
    <row r="29" spans="1:43" ht="12.75">
      <c r="A29" t="s">
        <v>20</v>
      </c>
      <c r="B29" s="108" t="s">
        <v>56</v>
      </c>
      <c r="C29" t="s">
        <v>61</v>
      </c>
      <c r="D29" s="5" t="s">
        <v>114</v>
      </c>
      <c r="E29" s="5" t="s">
        <v>225</v>
      </c>
      <c r="F29" s="14">
        <v>0.3</v>
      </c>
      <c r="G29" s="14">
        <f>'SO 01.4 Dojírna'!G29</f>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257</v>
      </c>
    </row>
    <row r="30" spans="1:43" ht="12.75">
      <c r="A30" t="s">
        <v>21</v>
      </c>
      <c r="B30" s="108" t="s">
        <v>56</v>
      </c>
      <c r="C30" t="s">
        <v>61</v>
      </c>
      <c r="D30" s="5" t="s">
        <v>115</v>
      </c>
      <c r="E30" s="5" t="s">
        <v>225</v>
      </c>
      <c r="F30" s="14">
        <v>0.3</v>
      </c>
      <c r="G30" s="14">
        <f>'SO 01.4 Dojírna'!G30</f>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257</v>
      </c>
    </row>
    <row r="31" spans="1:43" ht="12.75">
      <c r="A31" t="s">
        <v>22</v>
      </c>
      <c r="B31" s="108" t="s">
        <v>56</v>
      </c>
      <c r="C31" t="s">
        <v>61</v>
      </c>
      <c r="D31" s="5" t="s">
        <v>193</v>
      </c>
      <c r="E31" s="5" t="s">
        <v>225</v>
      </c>
      <c r="F31" s="14">
        <v>0.3</v>
      </c>
      <c r="G31" s="14">
        <f>'SO 01.4 Dojírna'!G31</f>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257</v>
      </c>
    </row>
    <row r="32" spans="1:43" ht="13.5" thickBot="1">
      <c r="A32" t="s">
        <v>23</v>
      </c>
      <c r="B32" s="108" t="s">
        <v>56</v>
      </c>
      <c r="C32" t="s">
        <v>61</v>
      </c>
      <c r="D32" s="5" t="s">
        <v>194</v>
      </c>
      <c r="E32" s="5" t="s">
        <v>225</v>
      </c>
      <c r="F32" s="14">
        <v>0.3</v>
      </c>
      <c r="G32" s="14">
        <f>'SO 01.4 Dojírna'!G32</f>
        <v>0</v>
      </c>
      <c r="H32" s="14">
        <f t="shared" si="0"/>
        <v>0</v>
      </c>
      <c r="I32" s="14">
        <f t="shared" si="1"/>
        <v>0</v>
      </c>
      <c r="J32" s="14">
        <f t="shared" si="2"/>
        <v>0</v>
      </c>
      <c r="K32" s="14">
        <v>0</v>
      </c>
      <c r="L32" s="14">
        <f t="shared" si="3"/>
        <v>0</v>
      </c>
      <c r="M32" s="25"/>
      <c r="N32" s="25" t="s">
        <v>6</v>
      </c>
      <c r="O32" s="14">
        <f t="shared" si="4"/>
        <v>0</v>
      </c>
      <c r="Z32" s="14">
        <f t="shared" si="5"/>
        <v>0</v>
      </c>
      <c r="AA32" s="14">
        <f t="shared" si="6"/>
        <v>0</v>
      </c>
      <c r="AB32" s="14">
        <f t="shared" si="7"/>
        <v>0</v>
      </c>
      <c r="AD32" s="26">
        <v>21</v>
      </c>
      <c r="AE32" s="26">
        <f>G32*0</f>
        <v>0</v>
      </c>
      <c r="AF32" s="26">
        <f>G32*(1-0)</f>
        <v>0</v>
      </c>
      <c r="AM32" s="26">
        <f t="shared" si="8"/>
        <v>0</v>
      </c>
      <c r="AN32" s="26">
        <f t="shared" si="9"/>
        <v>0</v>
      </c>
      <c r="AO32" s="27" t="s">
        <v>245</v>
      </c>
      <c r="AP32" s="27" t="s">
        <v>251</v>
      </c>
      <c r="AQ32" s="21" t="s">
        <v>257</v>
      </c>
    </row>
    <row r="33" spans="1:43" ht="13.5" thickBot="1">
      <c r="A33" s="93"/>
      <c r="B33" s="109"/>
      <c r="C33" s="94"/>
      <c r="D33" s="66" t="s">
        <v>262</v>
      </c>
      <c r="E33" s="50"/>
      <c r="F33" s="51"/>
      <c r="G33" s="51"/>
      <c r="H33" s="51">
        <f>SUM(H15:H32)</f>
        <v>0</v>
      </c>
      <c r="I33" s="51">
        <f t="shared" si="1"/>
        <v>0</v>
      </c>
      <c r="J33" s="96">
        <f>SUM(J15:J32)</f>
        <v>0</v>
      </c>
      <c r="K33" s="14"/>
      <c r="L33" s="14"/>
      <c r="M33" s="25"/>
      <c r="N33" s="25"/>
      <c r="O33" s="14"/>
      <c r="Z33" s="14"/>
      <c r="AA33" s="14"/>
      <c r="AB33" s="14"/>
      <c r="AD33" s="26"/>
      <c r="AE33" s="26"/>
      <c r="AF33" s="26"/>
      <c r="AM33" s="26"/>
      <c r="AN33" s="26"/>
      <c r="AO33" s="27"/>
      <c r="AP33" s="27"/>
      <c r="AQ33" s="21"/>
    </row>
    <row r="34" spans="2:43" ht="12.75">
      <c r="B34" s="108"/>
      <c r="D34" s="34" t="s">
        <v>260</v>
      </c>
      <c r="E34" s="5"/>
      <c r="F34" s="14"/>
      <c r="G34" s="14"/>
      <c r="H34" s="14"/>
      <c r="I34" s="14"/>
      <c r="J34" s="14"/>
      <c r="K34" s="14"/>
      <c r="L34" s="14"/>
      <c r="M34" s="25"/>
      <c r="N34" s="25"/>
      <c r="O34" s="14"/>
      <c r="Z34" s="14"/>
      <c r="AA34" s="14"/>
      <c r="AB34" s="14"/>
      <c r="AD34" s="26"/>
      <c r="AE34" s="26"/>
      <c r="AF34" s="26"/>
      <c r="AM34" s="26"/>
      <c r="AN34" s="26"/>
      <c r="AO34" s="27"/>
      <c r="AP34" s="27"/>
      <c r="AQ34" s="21"/>
    </row>
    <row r="35" spans="1:43" ht="12.75">
      <c r="A35" t="s">
        <v>24</v>
      </c>
      <c r="B35" s="108" t="s">
        <v>56</v>
      </c>
      <c r="C35" t="s">
        <v>61</v>
      </c>
      <c r="D35" s="5" t="s">
        <v>185</v>
      </c>
      <c r="E35" s="5" t="s">
        <v>224</v>
      </c>
      <c r="F35" s="14">
        <v>40</v>
      </c>
      <c r="G35" s="14">
        <f>'SO 01.4 Dojírna'!G35</f>
        <v>0</v>
      </c>
      <c r="H35" s="14">
        <f>G35*F35</f>
        <v>0</v>
      </c>
      <c r="I35" s="14">
        <v>0</v>
      </c>
      <c r="J35" s="14">
        <f>I35+H35</f>
        <v>0</v>
      </c>
      <c r="K35" s="14">
        <v>0</v>
      </c>
      <c r="L35" s="14">
        <v>0</v>
      </c>
      <c r="M35" s="25"/>
      <c r="N35" s="25"/>
      <c r="O35" s="14"/>
      <c r="Z35" s="14"/>
      <c r="AA35" s="14"/>
      <c r="AB35" s="14"/>
      <c r="AD35" s="26"/>
      <c r="AE35" s="26"/>
      <c r="AF35" s="26"/>
      <c r="AM35" s="26"/>
      <c r="AN35" s="26"/>
      <c r="AO35" s="27"/>
      <c r="AP35" s="27"/>
      <c r="AQ35" s="21"/>
    </row>
    <row r="36" spans="1:43" ht="12.75">
      <c r="A36" t="s">
        <v>25</v>
      </c>
      <c r="B36" s="108" t="s">
        <v>56</v>
      </c>
      <c r="C36" t="s">
        <v>61</v>
      </c>
      <c r="D36" s="5" t="s">
        <v>186</v>
      </c>
      <c r="E36" s="5" t="s">
        <v>224</v>
      </c>
      <c r="F36" s="14">
        <v>40</v>
      </c>
      <c r="G36" s="14">
        <f>'SO 01.4 Dojírna'!G36</f>
        <v>0</v>
      </c>
      <c r="H36" s="14">
        <v>0</v>
      </c>
      <c r="I36" s="14">
        <f>G36*F36</f>
        <v>0</v>
      </c>
      <c r="J36" s="14">
        <f>I36+H36</f>
        <v>0</v>
      </c>
      <c r="K36" s="14">
        <v>0</v>
      </c>
      <c r="L36" s="14">
        <v>0</v>
      </c>
      <c r="M36" s="25"/>
      <c r="N36" s="25"/>
      <c r="O36" s="14"/>
      <c r="Z36" s="14"/>
      <c r="AA36" s="14"/>
      <c r="AB36" s="14"/>
      <c r="AD36" s="26"/>
      <c r="AE36" s="26"/>
      <c r="AF36" s="26"/>
      <c r="AM36" s="26"/>
      <c r="AN36" s="26"/>
      <c r="AO36" s="27"/>
      <c r="AP36" s="27"/>
      <c r="AQ36" s="21"/>
    </row>
    <row r="37" spans="1:43" ht="12.75">
      <c r="A37" t="s">
        <v>26</v>
      </c>
      <c r="B37" s="108" t="s">
        <v>56</v>
      </c>
      <c r="C37" t="s">
        <v>61</v>
      </c>
      <c r="D37" s="5" t="s">
        <v>195</v>
      </c>
      <c r="E37" s="5" t="s">
        <v>225</v>
      </c>
      <c r="F37" s="14">
        <v>0.3</v>
      </c>
      <c r="G37" s="14">
        <f>'SO 01.4 Dojírna'!G37</f>
        <v>0</v>
      </c>
      <c r="H37" s="14">
        <f>G37*F37</f>
        <v>0</v>
      </c>
      <c r="I37" s="14">
        <v>0</v>
      </c>
      <c r="J37" s="14">
        <f>I37+H37</f>
        <v>0</v>
      </c>
      <c r="K37" s="14">
        <v>0</v>
      </c>
      <c r="L37" s="14">
        <v>0</v>
      </c>
      <c r="M37" s="25"/>
      <c r="N37" s="25"/>
      <c r="O37" s="14"/>
      <c r="Z37" s="14"/>
      <c r="AA37" s="14"/>
      <c r="AB37" s="14"/>
      <c r="AD37" s="26"/>
      <c r="AE37" s="26"/>
      <c r="AF37" s="26"/>
      <c r="AM37" s="26"/>
      <c r="AN37" s="26"/>
      <c r="AO37" s="27"/>
      <c r="AP37" s="27"/>
      <c r="AQ37" s="21"/>
    </row>
    <row r="38" spans="1:43" ht="13.5" thickBot="1">
      <c r="A38" t="s">
        <v>27</v>
      </c>
      <c r="B38" s="108" t="s">
        <v>56</v>
      </c>
      <c r="C38" t="s">
        <v>61</v>
      </c>
      <c r="D38" s="5" t="s">
        <v>196</v>
      </c>
      <c r="E38" s="5" t="s">
        <v>225</v>
      </c>
      <c r="F38" s="14">
        <v>0.3</v>
      </c>
      <c r="G38" s="14">
        <f>'SO 01.4 Dojírna'!G38</f>
        <v>0</v>
      </c>
      <c r="H38" s="14">
        <v>0</v>
      </c>
      <c r="I38" s="14">
        <f>G38*F38</f>
        <v>0</v>
      </c>
      <c r="J38" s="14">
        <f>I38+H38</f>
        <v>0</v>
      </c>
      <c r="K38" s="14">
        <v>0</v>
      </c>
      <c r="L38" s="14">
        <v>0</v>
      </c>
      <c r="M38" s="25"/>
      <c r="N38" s="25"/>
      <c r="O38" s="14"/>
      <c r="Z38" s="14"/>
      <c r="AA38" s="14"/>
      <c r="AB38" s="14"/>
      <c r="AD38" s="26"/>
      <c r="AE38" s="26"/>
      <c r="AF38" s="26"/>
      <c r="AM38" s="26"/>
      <c r="AN38" s="26"/>
      <c r="AO38" s="27"/>
      <c r="AP38" s="27"/>
      <c r="AQ38" s="21"/>
    </row>
    <row r="39" spans="1:43" ht="13.5" thickBot="1">
      <c r="A39" s="93"/>
      <c r="B39" s="94"/>
      <c r="C39" s="94"/>
      <c r="D39" s="66" t="s">
        <v>263</v>
      </c>
      <c r="E39" s="50"/>
      <c r="F39" s="51"/>
      <c r="G39" s="51"/>
      <c r="H39" s="51">
        <f>SUM(H35:H38)</f>
        <v>0</v>
      </c>
      <c r="I39" s="51">
        <f>SUM(I35:I38)</f>
        <v>0</v>
      </c>
      <c r="J39" s="97">
        <f>SUM(J35:J38)</f>
        <v>0</v>
      </c>
      <c r="K39" s="14"/>
      <c r="L39" s="14"/>
      <c r="M39" s="25"/>
      <c r="N39" s="25"/>
      <c r="O39" s="14"/>
      <c r="Z39" s="14"/>
      <c r="AA39" s="14"/>
      <c r="AB39" s="14"/>
      <c r="AD39" s="26"/>
      <c r="AE39" s="26"/>
      <c r="AF39" s="26"/>
      <c r="AM39" s="26"/>
      <c r="AN39" s="26"/>
      <c r="AO39" s="27"/>
      <c r="AP39" s="27"/>
      <c r="AQ39" s="21"/>
    </row>
    <row r="42" ht="12.75">
      <c r="D42" s="87"/>
    </row>
  </sheetData>
  <sheetProtection/>
  <mergeCells count="24">
    <mergeCell ref="D2:D3"/>
    <mergeCell ref="E2:F3"/>
    <mergeCell ref="G2:H3"/>
    <mergeCell ref="I2:I3"/>
    <mergeCell ref="J2:M3"/>
    <mergeCell ref="D4:D5"/>
    <mergeCell ref="E4:F5"/>
    <mergeCell ref="G4:H5"/>
    <mergeCell ref="I4:I5"/>
    <mergeCell ref="J4:M5"/>
    <mergeCell ref="K10:L10"/>
    <mergeCell ref="J6:M7"/>
    <mergeCell ref="E8:F9"/>
    <mergeCell ref="G8:H9"/>
    <mergeCell ref="I8:I9"/>
    <mergeCell ref="J8:M9"/>
    <mergeCell ref="D12:G12"/>
    <mergeCell ref="D13:G13"/>
    <mergeCell ref="D6:D7"/>
    <mergeCell ref="E6:F7"/>
    <mergeCell ref="G6:H7"/>
    <mergeCell ref="I6:I7"/>
    <mergeCell ref="D8:D9"/>
    <mergeCell ref="H10:J10"/>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colBreaks count="1" manualBreakCount="1">
    <brk id="13" max="65535" man="1"/>
  </colBreaks>
</worksheet>
</file>

<file path=xl/worksheets/sheet6.xml><?xml version="1.0" encoding="utf-8"?>
<worksheet xmlns="http://schemas.openxmlformats.org/spreadsheetml/2006/main" xmlns:r="http://schemas.openxmlformats.org/officeDocument/2006/relationships">
  <dimension ref="A1:AZ79"/>
  <sheetViews>
    <sheetView zoomScalePageLayoutView="0" workbookViewId="0" topLeftCell="A40">
      <selection activeCell="E79" sqref="E79"/>
    </sheetView>
  </sheetViews>
  <sheetFormatPr defaultColWidth="9.140625" defaultRowHeight="12.75"/>
  <cols>
    <col min="1" max="1" width="3.7109375" style="0" customWidth="1"/>
    <col min="2" max="2" width="6.8515625" style="0" customWidth="1"/>
    <col min="3" max="3" width="13.28125" style="0" customWidth="1"/>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 min="49" max="49" width="10.140625" style="0" bestFit="1" customWidth="1"/>
  </cols>
  <sheetData>
    <row r="1" spans="4:50" ht="12.75">
      <c r="D1" s="130" t="s">
        <v>293</v>
      </c>
      <c r="G1" s="48"/>
      <c r="AV1" s="110"/>
      <c r="AW1" s="85"/>
      <c r="AX1" s="85"/>
    </row>
    <row r="2" spans="1:48" ht="12.75">
      <c r="A2" s="166" t="s">
        <v>0</v>
      </c>
      <c r="B2" s="156"/>
      <c r="C2" s="156"/>
      <c r="D2" s="153" t="str">
        <f>'SO01.4 krávy'!D2:D3</f>
        <v>Modernizace chovu skotu</v>
      </c>
      <c r="E2" s="155" t="s">
        <v>218</v>
      </c>
      <c r="F2" s="156"/>
      <c r="G2" s="155"/>
      <c r="H2" s="156"/>
      <c r="I2" s="157" t="s">
        <v>233</v>
      </c>
      <c r="J2" s="157" t="s">
        <v>296</v>
      </c>
      <c r="K2" s="156"/>
      <c r="L2" s="156"/>
      <c r="M2" s="158"/>
      <c r="AV2" s="48"/>
    </row>
    <row r="3" spans="1:48" ht="12.75">
      <c r="A3" s="167"/>
      <c r="B3" s="142"/>
      <c r="C3" s="142"/>
      <c r="D3" s="154"/>
      <c r="E3" s="142"/>
      <c r="F3" s="142"/>
      <c r="G3" s="142"/>
      <c r="H3" s="142"/>
      <c r="I3" s="142"/>
      <c r="J3" s="142"/>
      <c r="K3" s="142"/>
      <c r="L3" s="142"/>
      <c r="M3" s="149"/>
      <c r="AV3" s="48"/>
    </row>
    <row r="4" spans="1:13" ht="12.75">
      <c r="A4" s="168" t="s">
        <v>1</v>
      </c>
      <c r="B4" s="142"/>
      <c r="C4" s="142"/>
      <c r="D4" s="141" t="s">
        <v>300</v>
      </c>
      <c r="E4" s="143" t="s">
        <v>219</v>
      </c>
      <c r="F4" s="142"/>
      <c r="G4" s="151"/>
      <c r="H4" s="142"/>
      <c r="I4" s="141" t="s">
        <v>234</v>
      </c>
      <c r="J4" s="141"/>
      <c r="K4" s="142"/>
      <c r="L4" s="142"/>
      <c r="M4" s="149"/>
    </row>
    <row r="5" spans="1:13" ht="12.75">
      <c r="A5" s="167"/>
      <c r="B5" s="142"/>
      <c r="C5" s="142"/>
      <c r="D5" s="142"/>
      <c r="E5" s="142"/>
      <c r="F5" s="142"/>
      <c r="G5" s="142"/>
      <c r="H5" s="142"/>
      <c r="I5" s="142"/>
      <c r="J5" s="142"/>
      <c r="K5" s="142"/>
      <c r="L5" s="142"/>
      <c r="M5" s="149"/>
    </row>
    <row r="6" spans="1:13" ht="12.75">
      <c r="A6" s="168" t="s">
        <v>2</v>
      </c>
      <c r="B6" s="142"/>
      <c r="C6" s="142"/>
      <c r="D6" s="141" t="s">
        <v>94</v>
      </c>
      <c r="E6" s="143" t="s">
        <v>220</v>
      </c>
      <c r="F6" s="142"/>
      <c r="G6" s="142"/>
      <c r="H6" s="142"/>
      <c r="I6" s="141" t="s">
        <v>235</v>
      </c>
      <c r="J6" s="141"/>
      <c r="K6" s="142"/>
      <c r="L6" s="142"/>
      <c r="M6" s="149"/>
    </row>
    <row r="7" spans="1:13" ht="12.75">
      <c r="A7" s="167"/>
      <c r="B7" s="142"/>
      <c r="C7" s="142"/>
      <c r="D7" s="142"/>
      <c r="E7" s="142"/>
      <c r="F7" s="142"/>
      <c r="G7" s="142"/>
      <c r="H7" s="142"/>
      <c r="I7" s="142"/>
      <c r="J7" s="142"/>
      <c r="K7" s="142"/>
      <c r="L7" s="142"/>
      <c r="M7" s="149"/>
    </row>
    <row r="8" spans="1:48" ht="12.75">
      <c r="A8" s="168" t="s">
        <v>3</v>
      </c>
      <c r="B8" s="142"/>
      <c r="C8" s="142"/>
      <c r="D8" s="161" t="s">
        <v>302</v>
      </c>
      <c r="E8" s="143" t="s">
        <v>221</v>
      </c>
      <c r="F8" s="142"/>
      <c r="G8" s="151"/>
      <c r="H8" s="142"/>
      <c r="I8" s="141" t="s">
        <v>236</v>
      </c>
      <c r="J8" s="141"/>
      <c r="K8" s="142"/>
      <c r="L8" s="142"/>
      <c r="M8" s="149"/>
      <c r="AV8" s="48"/>
    </row>
    <row r="9" spans="1:13" ht="13.5" thickBot="1">
      <c r="A9" s="169"/>
      <c r="B9" s="150"/>
      <c r="C9" s="150"/>
      <c r="D9" s="162"/>
      <c r="E9" s="150"/>
      <c r="F9" s="150"/>
      <c r="G9" s="150"/>
      <c r="H9" s="150"/>
      <c r="I9" s="150"/>
      <c r="J9" s="150"/>
      <c r="K9" s="150"/>
      <c r="L9" s="150"/>
      <c r="M9" s="152"/>
    </row>
    <row r="10" spans="1:13" ht="12.75">
      <c r="A10" s="1" t="s">
        <v>4</v>
      </c>
      <c r="B10" s="7" t="s">
        <v>52</v>
      </c>
      <c r="C10" s="7" t="s">
        <v>58</v>
      </c>
      <c r="D10" s="7" t="s">
        <v>95</v>
      </c>
      <c r="E10" s="7" t="s">
        <v>222</v>
      </c>
      <c r="F10" s="13" t="s">
        <v>228</v>
      </c>
      <c r="G10" s="15" t="s">
        <v>229</v>
      </c>
      <c r="H10" s="146" t="s">
        <v>231</v>
      </c>
      <c r="I10" s="147"/>
      <c r="J10" s="148"/>
      <c r="K10" s="146" t="s">
        <v>239</v>
      </c>
      <c r="L10" s="148"/>
      <c r="M10" s="23" t="s">
        <v>240</v>
      </c>
    </row>
    <row r="11" spans="1:13" ht="13.5" thickBot="1">
      <c r="A11" s="2" t="s">
        <v>5</v>
      </c>
      <c r="B11" s="8" t="s">
        <v>5</v>
      </c>
      <c r="C11" s="8" t="s">
        <v>5</v>
      </c>
      <c r="D11" s="12" t="s">
        <v>96</v>
      </c>
      <c r="E11" s="8" t="s">
        <v>5</v>
      </c>
      <c r="F11" s="8" t="s">
        <v>5</v>
      </c>
      <c r="G11" s="16" t="s">
        <v>230</v>
      </c>
      <c r="H11" s="17" t="s">
        <v>232</v>
      </c>
      <c r="I11" s="18" t="s">
        <v>237</v>
      </c>
      <c r="J11" s="19" t="s">
        <v>238</v>
      </c>
      <c r="K11" s="17" t="s">
        <v>229</v>
      </c>
      <c r="L11" s="19" t="s">
        <v>238</v>
      </c>
      <c r="M11" s="24" t="s">
        <v>241</v>
      </c>
    </row>
    <row r="12" spans="1:52" ht="12.75">
      <c r="A12" s="6"/>
      <c r="B12" s="11" t="s">
        <v>55</v>
      </c>
      <c r="C12" s="11"/>
      <c r="D12" s="174"/>
      <c r="E12" s="175"/>
      <c r="F12" s="175"/>
      <c r="G12" s="175"/>
      <c r="H12" s="30">
        <f>H13+H20+H29+H36+H40+H48+H46</f>
        <v>0</v>
      </c>
      <c r="I12" s="30">
        <f>I13+I20+I29+I36+I40+I48+I75+I46</f>
        <v>0</v>
      </c>
      <c r="J12" s="30">
        <f>H12+I12</f>
        <v>0</v>
      </c>
      <c r="K12" s="22"/>
      <c r="L12" s="30">
        <f>L13+L20+L29+L36+L40+L48</f>
        <v>8.0164284</v>
      </c>
      <c r="M12" s="22"/>
      <c r="AV12" s="48"/>
      <c r="AW12" s="48"/>
      <c r="AX12" s="48"/>
      <c r="AY12" s="48"/>
      <c r="AZ12" s="48"/>
    </row>
    <row r="13" spans="1:37" ht="12.75">
      <c r="A13" s="4"/>
      <c r="B13" s="10" t="s">
        <v>55</v>
      </c>
      <c r="C13" s="10" t="s">
        <v>63</v>
      </c>
      <c r="D13" s="139" t="s">
        <v>138</v>
      </c>
      <c r="E13" s="140"/>
      <c r="F13" s="140"/>
      <c r="G13" s="140"/>
      <c r="H13" s="29">
        <f>SUM(H15:H19)</f>
        <v>0</v>
      </c>
      <c r="I13" s="29">
        <f>SUM(I15:I19)</f>
        <v>0</v>
      </c>
      <c r="J13" s="29">
        <f>H13+I13</f>
        <v>0</v>
      </c>
      <c r="K13" s="21"/>
      <c r="L13" s="29">
        <f>SUM(L15:L19)</f>
        <v>4.780469</v>
      </c>
      <c r="M13" s="21"/>
      <c r="P13" s="29">
        <f>IF(Q13="PR",J13,SUM(O15:O19))</f>
        <v>0</v>
      </c>
      <c r="Q13" s="21" t="s">
        <v>244</v>
      </c>
      <c r="R13" s="29">
        <f>IF(Q13="HS",H13,0)</f>
        <v>0</v>
      </c>
      <c r="S13" s="29">
        <f>IF(Q13="HS",I13-P13,0)</f>
        <v>0</v>
      </c>
      <c r="T13" s="29">
        <f>IF(Q13="PS",H13,0)</f>
        <v>0</v>
      </c>
      <c r="U13" s="29">
        <f>IF(Q13="PS",I13-P13,0)</f>
        <v>0</v>
      </c>
      <c r="V13" s="29">
        <f>IF(Q13="MP",H13,0)</f>
        <v>0</v>
      </c>
      <c r="W13" s="29">
        <f>IF(Q13="MP",I13-P13,0)</f>
        <v>0</v>
      </c>
      <c r="X13" s="29">
        <f>IF(Q13="OM",H13,0)</f>
        <v>0</v>
      </c>
      <c r="Y13" s="21" t="s">
        <v>55</v>
      </c>
      <c r="AI13" s="29">
        <f>SUM(Z15:Z19)</f>
        <v>0</v>
      </c>
      <c r="AJ13" s="29">
        <f>SUM(AA15:AA19)</f>
        <v>0</v>
      </c>
      <c r="AK13" s="29">
        <f>SUM(AB15:AB19)</f>
        <v>0</v>
      </c>
    </row>
    <row r="14" spans="1:37" ht="12.75">
      <c r="A14" s="4"/>
      <c r="B14" s="10"/>
      <c r="C14" s="10"/>
      <c r="D14" s="40" t="s">
        <v>272</v>
      </c>
      <c r="E14" s="31"/>
      <c r="F14" s="31"/>
      <c r="G14" s="31"/>
      <c r="H14" s="29"/>
      <c r="I14" s="29"/>
      <c r="J14" s="29"/>
      <c r="K14" s="21"/>
      <c r="L14" s="29"/>
      <c r="M14" s="21"/>
      <c r="P14" s="29"/>
      <c r="Q14" s="21"/>
      <c r="R14" s="29"/>
      <c r="S14" s="29"/>
      <c r="T14" s="29"/>
      <c r="U14" s="29"/>
      <c r="V14" s="29"/>
      <c r="W14" s="29"/>
      <c r="X14" s="29"/>
      <c r="Y14" s="21"/>
      <c r="AI14" s="29"/>
      <c r="AJ14" s="29"/>
      <c r="AK14" s="29"/>
    </row>
    <row r="15" spans="1:49" ht="12.75">
      <c r="A15" s="5" t="s">
        <v>6</v>
      </c>
      <c r="B15" s="5" t="s">
        <v>55</v>
      </c>
      <c r="C15" s="5" t="s">
        <v>64</v>
      </c>
      <c r="D15" s="5" t="s">
        <v>139</v>
      </c>
      <c r="E15" s="5" t="s">
        <v>226</v>
      </c>
      <c r="F15" s="14">
        <v>69.7</v>
      </c>
      <c r="G15" s="14">
        <v>0</v>
      </c>
      <c r="H15" s="14">
        <f>F15*AE15</f>
        <v>0</v>
      </c>
      <c r="I15" s="14">
        <f>J15-H15</f>
        <v>0</v>
      </c>
      <c r="J15" s="14">
        <f>F15*G15</f>
        <v>0</v>
      </c>
      <c r="K15" s="14">
        <v>0.007</v>
      </c>
      <c r="L15" s="14">
        <f>F15*K15</f>
        <v>0.48790000000000006</v>
      </c>
      <c r="M15" s="25" t="s">
        <v>242</v>
      </c>
      <c r="N15" s="25" t="s">
        <v>8</v>
      </c>
      <c r="O15" s="14">
        <f>IF(N15="5",I15,0)</f>
        <v>0</v>
      </c>
      <c r="Z15" s="14">
        <f>IF(AD15=0,J15,0)</f>
        <v>0</v>
      </c>
      <c r="AA15" s="14">
        <f>IF(AD15=15,J15,0)</f>
        <v>0</v>
      </c>
      <c r="AB15" s="14">
        <f>IF(AD15=21,J15,0)</f>
        <v>0</v>
      </c>
      <c r="AD15" s="26">
        <v>21</v>
      </c>
      <c r="AE15" s="26">
        <f>G15*0</f>
        <v>0</v>
      </c>
      <c r="AF15" s="26">
        <f>G15*(1-0)</f>
        <v>0</v>
      </c>
      <c r="AM15" s="26">
        <f>F15*AE15</f>
        <v>0</v>
      </c>
      <c r="AN15" s="26">
        <f>F15*AF15</f>
        <v>0</v>
      </c>
      <c r="AO15" s="27" t="s">
        <v>246</v>
      </c>
      <c r="AP15" s="27" t="s">
        <v>252</v>
      </c>
      <c r="AQ15" s="21" t="s">
        <v>256</v>
      </c>
      <c r="AW15" s="43"/>
    </row>
    <row r="16" spans="1:43" ht="12.75">
      <c r="A16" s="5" t="s">
        <v>7</v>
      </c>
      <c r="B16" s="5" t="s">
        <v>55</v>
      </c>
      <c r="C16" s="5" t="s">
        <v>65</v>
      </c>
      <c r="D16" s="5" t="s">
        <v>140</v>
      </c>
      <c r="E16" s="5" t="s">
        <v>226</v>
      </c>
      <c r="F16" s="14">
        <v>69.7</v>
      </c>
      <c r="G16" s="14">
        <v>0</v>
      </c>
      <c r="H16" s="14">
        <f>F16*AE16</f>
        <v>0</v>
      </c>
      <c r="I16" s="14">
        <f>J16-H16</f>
        <v>0</v>
      </c>
      <c r="J16" s="14">
        <f>F16*G16</f>
        <v>0</v>
      </c>
      <c r="K16" s="14">
        <v>0.00307</v>
      </c>
      <c r="L16" s="14">
        <f>F16*K16</f>
        <v>0.213979</v>
      </c>
      <c r="M16" s="25" t="s">
        <v>242</v>
      </c>
      <c r="N16" s="25" t="s">
        <v>6</v>
      </c>
      <c r="O16" s="14">
        <f>IF(N16="5",I16,0)</f>
        <v>0</v>
      </c>
      <c r="Z16" s="14">
        <f>IF(AD16=0,J16,0)</f>
        <v>0</v>
      </c>
      <c r="AA16" s="14">
        <f>IF(AD16=15,J16,0)</f>
        <v>0</v>
      </c>
      <c r="AB16" s="14">
        <f>IF(AD16=21,J16,0)</f>
        <v>0</v>
      </c>
      <c r="AD16" s="26">
        <v>21</v>
      </c>
      <c r="AE16" s="26">
        <f>G16*0.864833625218914</f>
        <v>0</v>
      </c>
      <c r="AF16" s="26">
        <f>G16*(1-0.864833625218914)</f>
        <v>0</v>
      </c>
      <c r="AM16" s="26">
        <f>F16*AE16</f>
        <v>0</v>
      </c>
      <c r="AN16" s="26">
        <f>F16*AF16</f>
        <v>0</v>
      </c>
      <c r="AO16" s="27" t="s">
        <v>246</v>
      </c>
      <c r="AP16" s="27" t="s">
        <v>252</v>
      </c>
      <c r="AQ16" s="21" t="s">
        <v>256</v>
      </c>
    </row>
    <row r="17" spans="1:43" ht="12.75">
      <c r="A17" s="5" t="s">
        <v>8</v>
      </c>
      <c r="B17" s="5" t="s">
        <v>55</v>
      </c>
      <c r="C17" s="5" t="s">
        <v>66</v>
      </c>
      <c r="D17" s="5" t="s">
        <v>141</v>
      </c>
      <c r="E17" s="5" t="s">
        <v>226</v>
      </c>
      <c r="F17" s="14">
        <v>529</v>
      </c>
      <c r="G17" s="14">
        <v>0</v>
      </c>
      <c r="H17" s="14">
        <f>F17*AE17</f>
        <v>0</v>
      </c>
      <c r="I17" s="14">
        <f>J17-H17</f>
        <v>0</v>
      </c>
      <c r="J17" s="14">
        <f>F17*G17</f>
        <v>0</v>
      </c>
      <c r="K17" s="14">
        <v>0.007</v>
      </c>
      <c r="L17" s="14">
        <f>F17*K17</f>
        <v>3.7030000000000003</v>
      </c>
      <c r="M17" s="25" t="s">
        <v>242</v>
      </c>
      <c r="N17" s="25" t="s">
        <v>6</v>
      </c>
      <c r="O17" s="14">
        <f>IF(N17="5",I17,0)</f>
        <v>0</v>
      </c>
      <c r="Z17" s="14">
        <f>IF(AD17=0,J17,0)</f>
        <v>0</v>
      </c>
      <c r="AA17" s="14">
        <f>IF(AD17=15,J17,0)</f>
        <v>0</v>
      </c>
      <c r="AB17" s="14">
        <f>IF(AD17=21,J17,0)</f>
        <v>0</v>
      </c>
      <c r="AD17" s="26">
        <v>21</v>
      </c>
      <c r="AE17" s="26">
        <f>G17*0</f>
        <v>0</v>
      </c>
      <c r="AF17" s="26">
        <f>G17*(1-0)</f>
        <v>0</v>
      </c>
      <c r="AM17" s="26">
        <f>F17*AE17</f>
        <v>0</v>
      </c>
      <c r="AN17" s="26">
        <f>F17*AF17</f>
        <v>0</v>
      </c>
      <c r="AO17" s="27" t="s">
        <v>246</v>
      </c>
      <c r="AP17" s="27" t="s">
        <v>252</v>
      </c>
      <c r="AQ17" s="21" t="s">
        <v>256</v>
      </c>
    </row>
    <row r="18" spans="1:43" ht="12.75">
      <c r="A18" s="5" t="s">
        <v>9</v>
      </c>
      <c r="B18" s="5" t="s">
        <v>55</v>
      </c>
      <c r="C18" s="5" t="s">
        <v>67</v>
      </c>
      <c r="D18" s="5" t="s">
        <v>142</v>
      </c>
      <c r="E18" s="5" t="s">
        <v>226</v>
      </c>
      <c r="F18" s="14">
        <v>529</v>
      </c>
      <c r="G18" s="14">
        <v>0</v>
      </c>
      <c r="H18" s="14">
        <f>F18*AE18</f>
        <v>0</v>
      </c>
      <c r="I18" s="14">
        <f>J18-H18</f>
        <v>0</v>
      </c>
      <c r="J18" s="14">
        <f>F18*G18</f>
        <v>0</v>
      </c>
      <c r="K18" s="14">
        <v>0.00071</v>
      </c>
      <c r="L18" s="14">
        <f>F18*K18</f>
        <v>0.37559000000000003</v>
      </c>
      <c r="M18" s="25" t="s">
        <v>242</v>
      </c>
      <c r="N18" s="25" t="s">
        <v>6</v>
      </c>
      <c r="O18" s="14">
        <f>IF(N18="5",I18,0)</f>
        <v>0</v>
      </c>
      <c r="Z18" s="14">
        <f>IF(AD18=0,J18,0)</f>
        <v>0</v>
      </c>
      <c r="AA18" s="14">
        <f>IF(AD18=15,J18,0)</f>
        <v>0</v>
      </c>
      <c r="AB18" s="14">
        <f>IF(AD18=21,J18,0)</f>
        <v>0</v>
      </c>
      <c r="AD18" s="26">
        <v>21</v>
      </c>
      <c r="AE18" s="26">
        <f>G18*0.223862068965517</f>
        <v>0</v>
      </c>
      <c r="AF18" s="26">
        <f>G18*(1-0.223862068965517)</f>
        <v>0</v>
      </c>
      <c r="AM18" s="26">
        <f>F18*AE18</f>
        <v>0</v>
      </c>
      <c r="AN18" s="26">
        <f>F18*AF18</f>
        <v>0</v>
      </c>
      <c r="AO18" s="27" t="s">
        <v>246</v>
      </c>
      <c r="AP18" s="27" t="s">
        <v>252</v>
      </c>
      <c r="AQ18" s="21" t="s">
        <v>256</v>
      </c>
    </row>
    <row r="19" spans="1:43" ht="12.75">
      <c r="A19" s="5" t="s">
        <v>10</v>
      </c>
      <c r="B19" s="5" t="s">
        <v>55</v>
      </c>
      <c r="C19" s="5" t="s">
        <v>68</v>
      </c>
      <c r="D19" s="5" t="s">
        <v>143</v>
      </c>
      <c r="E19" s="5" t="s">
        <v>227</v>
      </c>
      <c r="F19" s="14">
        <v>1.44</v>
      </c>
      <c r="G19" s="14">
        <v>0</v>
      </c>
      <c r="H19" s="14">
        <f>F19*AE19</f>
        <v>0</v>
      </c>
      <c r="I19" s="14">
        <f>J19-H19</f>
        <v>0</v>
      </c>
      <c r="J19" s="14">
        <f>F19*G19</f>
        <v>0</v>
      </c>
      <c r="K19" s="14">
        <v>0</v>
      </c>
      <c r="L19" s="14">
        <f>F19*K19</f>
        <v>0</v>
      </c>
      <c r="M19" s="25" t="s">
        <v>242</v>
      </c>
      <c r="N19" s="25" t="s">
        <v>10</v>
      </c>
      <c r="O19" s="14">
        <f>IF(N19="5",I19,0)</f>
        <v>0</v>
      </c>
      <c r="Z19" s="14">
        <f>IF(AD19=0,J19,0)</f>
        <v>0</v>
      </c>
      <c r="AA19" s="14">
        <f>IF(AD19=15,J19,0)</f>
        <v>0</v>
      </c>
      <c r="AB19" s="14">
        <f>IF(AD19=21,J19,0)</f>
        <v>0</v>
      </c>
      <c r="AD19" s="26">
        <v>21</v>
      </c>
      <c r="AE19" s="26">
        <f>G19*0</f>
        <v>0</v>
      </c>
      <c r="AF19" s="26">
        <f>G19*(1-0)</f>
        <v>0</v>
      </c>
      <c r="AM19" s="26">
        <f>F19*AE19</f>
        <v>0</v>
      </c>
      <c r="AN19" s="26">
        <f>F19*AF19</f>
        <v>0</v>
      </c>
      <c r="AO19" s="27" t="s">
        <v>246</v>
      </c>
      <c r="AP19" s="27" t="s">
        <v>252</v>
      </c>
      <c r="AQ19" s="21" t="s">
        <v>256</v>
      </c>
    </row>
    <row r="20" spans="1:37" ht="12.75">
      <c r="A20" s="4"/>
      <c r="B20" s="10" t="s">
        <v>55</v>
      </c>
      <c r="C20" s="10" t="s">
        <v>69</v>
      </c>
      <c r="D20" s="139" t="s">
        <v>144</v>
      </c>
      <c r="E20" s="140"/>
      <c r="F20" s="140"/>
      <c r="G20" s="140"/>
      <c r="H20" s="29">
        <f>SUM(H21:H28)</f>
        <v>0</v>
      </c>
      <c r="I20" s="29">
        <f>SUM(I21:I28)</f>
        <v>0</v>
      </c>
      <c r="J20" s="29">
        <f>H20+I20</f>
        <v>0</v>
      </c>
      <c r="K20" s="21"/>
      <c r="L20" s="29">
        <f>SUM(L21:L28)</f>
        <v>2.58415</v>
      </c>
      <c r="M20" s="21"/>
      <c r="P20" s="29">
        <f>IF(Q20="PR",J20,SUM(O21:O28))</f>
        <v>0</v>
      </c>
      <c r="Q20" s="21" t="s">
        <v>244</v>
      </c>
      <c r="R20" s="29">
        <f>IF(Q20="HS",H20,0)</f>
        <v>0</v>
      </c>
      <c r="S20" s="29">
        <f>IF(Q20="HS",I20-P20,0)</f>
        <v>0</v>
      </c>
      <c r="T20" s="29">
        <f>IF(Q20="PS",H20,0)</f>
        <v>0</v>
      </c>
      <c r="U20" s="29">
        <f>IF(Q20="PS",I20-P20,0)</f>
        <v>0</v>
      </c>
      <c r="V20" s="29">
        <f>IF(Q20="MP",H20,0)</f>
        <v>0</v>
      </c>
      <c r="W20" s="29">
        <f>IF(Q20="MP",I20-P20,0)</f>
        <v>0</v>
      </c>
      <c r="X20" s="29">
        <f>IF(Q20="OM",H20,0)</f>
        <v>0</v>
      </c>
      <c r="Y20" s="21" t="s">
        <v>55</v>
      </c>
      <c r="AI20" s="29">
        <f>SUM(Z21:Z28)</f>
        <v>0</v>
      </c>
      <c r="AJ20" s="29">
        <f>SUM(AA21:AA28)</f>
        <v>0</v>
      </c>
      <c r="AK20" s="29">
        <f>SUM(AB21:AB28)</f>
        <v>0</v>
      </c>
    </row>
    <row r="21" spans="1:43" ht="12.75">
      <c r="A21" s="5" t="s">
        <v>11</v>
      </c>
      <c r="B21" s="5" t="s">
        <v>55</v>
      </c>
      <c r="C21" s="5" t="s">
        <v>70</v>
      </c>
      <c r="D21" s="5" t="s">
        <v>145</v>
      </c>
      <c r="E21" s="5" t="s">
        <v>226</v>
      </c>
      <c r="F21" s="14">
        <v>119</v>
      </c>
      <c r="G21" s="14">
        <v>0</v>
      </c>
      <c r="H21" s="14">
        <f aca="true" t="shared" si="0" ref="H21:H28">F21*AE21</f>
        <v>0</v>
      </c>
      <c r="I21" s="14">
        <f aca="true" t="shared" si="1" ref="I21:I28">J21-H21</f>
        <v>0</v>
      </c>
      <c r="J21" s="14">
        <f aca="true" t="shared" si="2" ref="J21:J28">F21*G21</f>
        <v>0</v>
      </c>
      <c r="K21" s="14">
        <v>0.005</v>
      </c>
      <c r="L21" s="14">
        <f aca="true" t="shared" si="3" ref="L21:L28">F21*K21</f>
        <v>0.595</v>
      </c>
      <c r="M21" s="25" t="s">
        <v>242</v>
      </c>
      <c r="N21" s="25" t="s">
        <v>6</v>
      </c>
      <c r="O21" s="14">
        <f aca="true" t="shared" si="4" ref="O21:O28">IF(N21="5",I21,0)</f>
        <v>0</v>
      </c>
      <c r="Z21" s="14">
        <f aca="true" t="shared" si="5" ref="Z21:Z28">IF(AD21=0,J21,0)</f>
        <v>0</v>
      </c>
      <c r="AA21" s="14">
        <f aca="true" t="shared" si="6" ref="AA21:AA28">IF(AD21=15,J21,0)</f>
        <v>0</v>
      </c>
      <c r="AB21" s="14">
        <f aca="true" t="shared" si="7" ref="AB21:AB28">IF(AD21=21,J21,0)</f>
        <v>0</v>
      </c>
      <c r="AD21" s="26">
        <v>21</v>
      </c>
      <c r="AE21" s="26">
        <f>G21*0</f>
        <v>0</v>
      </c>
      <c r="AF21" s="26">
        <f>G21*(1-0)</f>
        <v>0</v>
      </c>
      <c r="AM21" s="26">
        <f aca="true" t="shared" si="8" ref="AM21:AM28">F21*AE21</f>
        <v>0</v>
      </c>
      <c r="AN21" s="26">
        <f aca="true" t="shared" si="9" ref="AN21:AN28">F21*AF21</f>
        <v>0</v>
      </c>
      <c r="AO21" s="27" t="s">
        <v>247</v>
      </c>
      <c r="AP21" s="27" t="s">
        <v>252</v>
      </c>
      <c r="AQ21" s="21" t="s">
        <v>256</v>
      </c>
    </row>
    <row r="22" spans="1:43" ht="12.75">
      <c r="A22" s="5" t="s">
        <v>12</v>
      </c>
      <c r="B22" s="5" t="s">
        <v>55</v>
      </c>
      <c r="C22" s="5" t="s">
        <v>71</v>
      </c>
      <c r="D22" s="5" t="s">
        <v>146</v>
      </c>
      <c r="E22" s="5" t="s">
        <v>226</v>
      </c>
      <c r="F22" s="14">
        <v>119</v>
      </c>
      <c r="G22" s="14">
        <v>0</v>
      </c>
      <c r="H22" s="14">
        <f t="shared" si="0"/>
        <v>0</v>
      </c>
      <c r="I22" s="14">
        <f t="shared" si="1"/>
        <v>0</v>
      </c>
      <c r="J22" s="14">
        <f t="shared" si="2"/>
        <v>0</v>
      </c>
      <c r="K22" s="14">
        <v>0.00403</v>
      </c>
      <c r="L22" s="14">
        <f t="shared" si="3"/>
        <v>0.47956999999999994</v>
      </c>
      <c r="M22" s="25" t="s">
        <v>242</v>
      </c>
      <c r="N22" s="25" t="s">
        <v>6</v>
      </c>
      <c r="O22" s="14">
        <f t="shared" si="4"/>
        <v>0</v>
      </c>
      <c r="Z22" s="14">
        <f t="shared" si="5"/>
        <v>0</v>
      </c>
      <c r="AA22" s="14">
        <f t="shared" si="6"/>
        <v>0</v>
      </c>
      <c r="AB22" s="14">
        <f t="shared" si="7"/>
        <v>0</v>
      </c>
      <c r="AD22" s="26">
        <v>21</v>
      </c>
      <c r="AE22" s="26">
        <f>G22*0.470341153570331</f>
        <v>0</v>
      </c>
      <c r="AF22" s="26">
        <f>G22*(1-0.470341153570331)</f>
        <v>0</v>
      </c>
      <c r="AM22" s="26">
        <f t="shared" si="8"/>
        <v>0</v>
      </c>
      <c r="AN22" s="26">
        <f t="shared" si="9"/>
        <v>0</v>
      </c>
      <c r="AO22" s="27" t="s">
        <v>247</v>
      </c>
      <c r="AP22" s="27" t="s">
        <v>252</v>
      </c>
      <c r="AQ22" s="21" t="s">
        <v>256</v>
      </c>
    </row>
    <row r="23" spans="1:43" ht="12.75">
      <c r="A23" s="5" t="s">
        <v>13</v>
      </c>
      <c r="B23" s="5" t="s">
        <v>55</v>
      </c>
      <c r="C23" s="5" t="s">
        <v>72</v>
      </c>
      <c r="D23" s="5" t="s">
        <v>147</v>
      </c>
      <c r="E23" s="5" t="s">
        <v>226</v>
      </c>
      <c r="F23" s="14">
        <v>598</v>
      </c>
      <c r="G23" s="14">
        <v>0</v>
      </c>
      <c r="H23" s="14">
        <f t="shared" si="0"/>
        <v>0</v>
      </c>
      <c r="I23" s="14">
        <f t="shared" si="1"/>
        <v>0</v>
      </c>
      <c r="J23" s="14">
        <f t="shared" si="2"/>
        <v>0</v>
      </c>
      <c r="K23" s="14">
        <v>0</v>
      </c>
      <c r="L23" s="14">
        <f t="shared" si="3"/>
        <v>0</v>
      </c>
      <c r="M23" s="25" t="s">
        <v>242</v>
      </c>
      <c r="N23" s="25" t="s">
        <v>6</v>
      </c>
      <c r="O23" s="14">
        <f t="shared" si="4"/>
        <v>0</v>
      </c>
      <c r="Z23" s="14">
        <f t="shared" si="5"/>
        <v>0</v>
      </c>
      <c r="AA23" s="14">
        <f t="shared" si="6"/>
        <v>0</v>
      </c>
      <c r="AB23" s="14">
        <f t="shared" si="7"/>
        <v>0</v>
      </c>
      <c r="AD23" s="26">
        <v>21</v>
      </c>
      <c r="AE23" s="26">
        <f>G23*0</f>
        <v>0</v>
      </c>
      <c r="AF23" s="26">
        <f>G23*(1-0)</f>
        <v>0</v>
      </c>
      <c r="AM23" s="26">
        <f t="shared" si="8"/>
        <v>0</v>
      </c>
      <c r="AN23" s="26">
        <f t="shared" si="9"/>
        <v>0</v>
      </c>
      <c r="AO23" s="27" t="s">
        <v>247</v>
      </c>
      <c r="AP23" s="27" t="s">
        <v>252</v>
      </c>
      <c r="AQ23" s="21" t="s">
        <v>256</v>
      </c>
    </row>
    <row r="24" spans="1:43" ht="12.75">
      <c r="A24" s="5" t="s">
        <v>14</v>
      </c>
      <c r="B24" s="5" t="s">
        <v>55</v>
      </c>
      <c r="C24" s="5" t="s">
        <v>73</v>
      </c>
      <c r="D24" s="5" t="s">
        <v>148</v>
      </c>
      <c r="E24" s="5" t="s">
        <v>226</v>
      </c>
      <c r="F24" s="14">
        <v>24.44</v>
      </c>
      <c r="G24" s="14">
        <v>0</v>
      </c>
      <c r="H24" s="14">
        <f t="shared" si="0"/>
        <v>0</v>
      </c>
      <c r="I24" s="14">
        <f t="shared" si="1"/>
        <v>0</v>
      </c>
      <c r="J24" s="14">
        <f t="shared" si="2"/>
        <v>0</v>
      </c>
      <c r="K24" s="14">
        <v>0</v>
      </c>
      <c r="L24" s="14">
        <f t="shared" si="3"/>
        <v>0</v>
      </c>
      <c r="M24" s="25" t="s">
        <v>242</v>
      </c>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247</v>
      </c>
      <c r="AP24" s="27" t="s">
        <v>252</v>
      </c>
      <c r="AQ24" s="21" t="s">
        <v>256</v>
      </c>
    </row>
    <row r="25" spans="1:43" ht="12.75">
      <c r="A25" s="5" t="s">
        <v>15</v>
      </c>
      <c r="B25" s="5" t="s">
        <v>55</v>
      </c>
      <c r="C25" s="5" t="s">
        <v>74</v>
      </c>
      <c r="D25" s="5" t="s">
        <v>149</v>
      </c>
      <c r="E25" s="5" t="s">
        <v>224</v>
      </c>
      <c r="F25" s="14">
        <v>30</v>
      </c>
      <c r="G25" s="14">
        <v>0</v>
      </c>
      <c r="H25" s="14">
        <f t="shared" si="0"/>
        <v>0</v>
      </c>
      <c r="I25" s="14">
        <f t="shared" si="1"/>
        <v>0</v>
      </c>
      <c r="J25" s="14">
        <f t="shared" si="2"/>
        <v>0</v>
      </c>
      <c r="K25" s="14">
        <v>0.008</v>
      </c>
      <c r="L25" s="14">
        <f t="shared" si="3"/>
        <v>0.24</v>
      </c>
      <c r="M25" s="25" t="s">
        <v>242</v>
      </c>
      <c r="N25" s="25" t="s">
        <v>6</v>
      </c>
      <c r="O25" s="14">
        <f t="shared" si="4"/>
        <v>0</v>
      </c>
      <c r="Z25" s="14">
        <f t="shared" si="5"/>
        <v>0</v>
      </c>
      <c r="AA25" s="14">
        <f t="shared" si="6"/>
        <v>0</v>
      </c>
      <c r="AB25" s="14">
        <f t="shared" si="7"/>
        <v>0</v>
      </c>
      <c r="AD25" s="26">
        <v>21</v>
      </c>
      <c r="AE25" s="26">
        <f>G25*0</f>
        <v>0</v>
      </c>
      <c r="AF25" s="26">
        <f>G25*(1-0)</f>
        <v>0</v>
      </c>
      <c r="AM25" s="26">
        <f t="shared" si="8"/>
        <v>0</v>
      </c>
      <c r="AN25" s="26">
        <f t="shared" si="9"/>
        <v>0</v>
      </c>
      <c r="AO25" s="27" t="s">
        <v>247</v>
      </c>
      <c r="AP25" s="27" t="s">
        <v>252</v>
      </c>
      <c r="AQ25" s="21" t="s">
        <v>256</v>
      </c>
    </row>
    <row r="26" spans="1:43" ht="12.75">
      <c r="A26" s="5" t="s">
        <v>16</v>
      </c>
      <c r="B26" s="5" t="s">
        <v>55</v>
      </c>
      <c r="C26" s="5" t="s">
        <v>75</v>
      </c>
      <c r="D26" s="5" t="s">
        <v>150</v>
      </c>
      <c r="E26" s="5" t="s">
        <v>224</v>
      </c>
      <c r="F26" s="14">
        <v>30</v>
      </c>
      <c r="G26" s="14">
        <v>0</v>
      </c>
      <c r="H26" s="14">
        <f t="shared" si="0"/>
        <v>0</v>
      </c>
      <c r="I26" s="14">
        <f t="shared" si="1"/>
        <v>0</v>
      </c>
      <c r="J26" s="14">
        <f t="shared" si="2"/>
        <v>0</v>
      </c>
      <c r="K26" s="14">
        <v>0.00601</v>
      </c>
      <c r="L26" s="14">
        <f t="shared" si="3"/>
        <v>0.1803</v>
      </c>
      <c r="M26" s="25" t="s">
        <v>242</v>
      </c>
      <c r="N26" s="25" t="s">
        <v>6</v>
      </c>
      <c r="O26" s="14">
        <f t="shared" si="4"/>
        <v>0</v>
      </c>
      <c r="Z26" s="14">
        <f t="shared" si="5"/>
        <v>0</v>
      </c>
      <c r="AA26" s="14">
        <f t="shared" si="6"/>
        <v>0</v>
      </c>
      <c r="AB26" s="14">
        <f t="shared" si="7"/>
        <v>0</v>
      </c>
      <c r="AD26" s="26">
        <v>21</v>
      </c>
      <c r="AE26" s="26">
        <f>G26*0.41724362388307</f>
        <v>0</v>
      </c>
      <c r="AF26" s="26">
        <f>G26*(1-0.41724362388307)</f>
        <v>0</v>
      </c>
      <c r="AM26" s="26">
        <f t="shared" si="8"/>
        <v>0</v>
      </c>
      <c r="AN26" s="26">
        <f t="shared" si="9"/>
        <v>0</v>
      </c>
      <c r="AO26" s="27" t="s">
        <v>247</v>
      </c>
      <c r="AP26" s="27" t="s">
        <v>252</v>
      </c>
      <c r="AQ26" s="21" t="s">
        <v>256</v>
      </c>
    </row>
    <row r="27" spans="1:43" ht="12.75">
      <c r="A27" s="5" t="s">
        <v>17</v>
      </c>
      <c r="B27" s="5" t="s">
        <v>55</v>
      </c>
      <c r="C27" s="5" t="s">
        <v>76</v>
      </c>
      <c r="D27" s="5" t="s">
        <v>151</v>
      </c>
      <c r="E27" s="5" t="s">
        <v>227</v>
      </c>
      <c r="F27" s="14">
        <v>1.7</v>
      </c>
      <c r="G27" s="14">
        <v>0</v>
      </c>
      <c r="H27" s="14">
        <f t="shared" si="0"/>
        <v>0</v>
      </c>
      <c r="I27" s="14">
        <f t="shared" si="1"/>
        <v>0</v>
      </c>
      <c r="J27" s="14">
        <f t="shared" si="2"/>
        <v>0</v>
      </c>
      <c r="K27" s="14">
        <v>0</v>
      </c>
      <c r="L27" s="14">
        <f t="shared" si="3"/>
        <v>0</v>
      </c>
      <c r="M27" s="25" t="s">
        <v>242</v>
      </c>
      <c r="N27" s="25" t="s">
        <v>10</v>
      </c>
      <c r="O27" s="14">
        <f t="shared" si="4"/>
        <v>0</v>
      </c>
      <c r="Z27" s="14">
        <f t="shared" si="5"/>
        <v>0</v>
      </c>
      <c r="AA27" s="14">
        <f t="shared" si="6"/>
        <v>0</v>
      </c>
      <c r="AB27" s="14">
        <f t="shared" si="7"/>
        <v>0</v>
      </c>
      <c r="AD27" s="26">
        <v>21</v>
      </c>
      <c r="AE27" s="26">
        <f>G27*0</f>
        <v>0</v>
      </c>
      <c r="AF27" s="26">
        <f>G27*(1-0)</f>
        <v>0</v>
      </c>
      <c r="AM27" s="26">
        <f t="shared" si="8"/>
        <v>0</v>
      </c>
      <c r="AN27" s="26">
        <f t="shared" si="9"/>
        <v>0</v>
      </c>
      <c r="AO27" s="27" t="s">
        <v>247</v>
      </c>
      <c r="AP27" s="27" t="s">
        <v>252</v>
      </c>
      <c r="AQ27" s="21" t="s">
        <v>256</v>
      </c>
    </row>
    <row r="28" spans="1:43" ht="12.75">
      <c r="A28" s="5" t="s">
        <v>18</v>
      </c>
      <c r="B28" s="5" t="s">
        <v>55</v>
      </c>
      <c r="C28" s="5" t="s">
        <v>77</v>
      </c>
      <c r="D28" s="5" t="s">
        <v>152</v>
      </c>
      <c r="E28" s="5" t="s">
        <v>226</v>
      </c>
      <c r="F28" s="14">
        <v>184</v>
      </c>
      <c r="G28" s="14">
        <v>0</v>
      </c>
      <c r="H28" s="14">
        <f t="shared" si="0"/>
        <v>0</v>
      </c>
      <c r="I28" s="14">
        <f t="shared" si="1"/>
        <v>0</v>
      </c>
      <c r="J28" s="14">
        <f t="shared" si="2"/>
        <v>0</v>
      </c>
      <c r="K28" s="14">
        <v>0.00592</v>
      </c>
      <c r="L28" s="14">
        <f t="shared" si="3"/>
        <v>1.08928</v>
      </c>
      <c r="M28" s="25" t="s">
        <v>242</v>
      </c>
      <c r="N28" s="25" t="s">
        <v>6</v>
      </c>
      <c r="O28" s="14">
        <f t="shared" si="4"/>
        <v>0</v>
      </c>
      <c r="Z28" s="14">
        <f t="shared" si="5"/>
        <v>0</v>
      </c>
      <c r="AA28" s="14">
        <f t="shared" si="6"/>
        <v>0</v>
      </c>
      <c r="AB28" s="14">
        <f t="shared" si="7"/>
        <v>0</v>
      </c>
      <c r="AD28" s="26">
        <v>21</v>
      </c>
      <c r="AE28" s="26">
        <f>G28*0.517611237976611</f>
        <v>0</v>
      </c>
      <c r="AF28" s="26">
        <f>G28*(1-0.517611237976611)</f>
        <v>0</v>
      </c>
      <c r="AM28" s="26">
        <f t="shared" si="8"/>
        <v>0</v>
      </c>
      <c r="AN28" s="26">
        <f t="shared" si="9"/>
        <v>0</v>
      </c>
      <c r="AO28" s="27" t="s">
        <v>247</v>
      </c>
      <c r="AP28" s="27" t="s">
        <v>252</v>
      </c>
      <c r="AQ28" s="21" t="s">
        <v>256</v>
      </c>
    </row>
    <row r="29" spans="1:37" ht="12.75">
      <c r="A29" s="4"/>
      <c r="B29" s="10" t="s">
        <v>55</v>
      </c>
      <c r="C29" s="10" t="s">
        <v>78</v>
      </c>
      <c r="D29" s="139" t="s">
        <v>153</v>
      </c>
      <c r="E29" s="140"/>
      <c r="F29" s="140"/>
      <c r="G29" s="140"/>
      <c r="H29" s="29">
        <f>SUM(H30:H35)</f>
        <v>0</v>
      </c>
      <c r="I29" s="29">
        <f>SUM(I30:I35)</f>
        <v>0</v>
      </c>
      <c r="J29" s="29">
        <f>H29+I29</f>
        <v>0</v>
      </c>
      <c r="K29" s="21"/>
      <c r="L29" s="29">
        <f>SUM(L30:L35)</f>
        <v>0.542373</v>
      </c>
      <c r="M29" s="21"/>
      <c r="P29" s="29">
        <f>IF(Q29="PR",J29,SUM(O30:O35))</f>
        <v>0</v>
      </c>
      <c r="Q29" s="21" t="s">
        <v>244</v>
      </c>
      <c r="R29" s="29">
        <f>IF(Q29="HS",H29,0)</f>
        <v>0</v>
      </c>
      <c r="S29" s="29">
        <f>IF(Q29="HS",I29-P29,0)</f>
        <v>0</v>
      </c>
      <c r="T29" s="29">
        <f>IF(Q29="PS",H29,0)</f>
        <v>0</v>
      </c>
      <c r="U29" s="29">
        <f>IF(Q29="PS",I29-P29,0)</f>
        <v>0</v>
      </c>
      <c r="V29" s="29">
        <f>IF(Q29="MP",H29,0)</f>
        <v>0</v>
      </c>
      <c r="W29" s="29">
        <f>IF(Q29="MP",I29-P29,0)</f>
        <v>0</v>
      </c>
      <c r="X29" s="29">
        <f>IF(Q29="OM",H29,0)</f>
        <v>0</v>
      </c>
      <c r="Y29" s="21" t="s">
        <v>55</v>
      </c>
      <c r="AI29" s="29">
        <f>SUM(Z30:Z35)</f>
        <v>0</v>
      </c>
      <c r="AJ29" s="29">
        <f>SUM(AA30:AA35)</f>
        <v>0</v>
      </c>
      <c r="AK29" s="29">
        <f>SUM(AB30:AB35)</f>
        <v>0</v>
      </c>
    </row>
    <row r="30" spans="1:43" ht="12.75">
      <c r="A30" s="5" t="s">
        <v>19</v>
      </c>
      <c r="B30" s="5" t="s">
        <v>55</v>
      </c>
      <c r="C30" s="5" t="s">
        <v>79</v>
      </c>
      <c r="D30" s="5" t="s">
        <v>154</v>
      </c>
      <c r="E30" s="5" t="s">
        <v>224</v>
      </c>
      <c r="F30" s="14">
        <v>61.1</v>
      </c>
      <c r="G30" s="14">
        <v>0</v>
      </c>
      <c r="H30" s="14">
        <f aca="true" t="shared" si="10" ref="H30:H35">F30*AE30</f>
        <v>0</v>
      </c>
      <c r="I30" s="14">
        <f aca="true" t="shared" si="11" ref="I30:I35">J30-H30</f>
        <v>0</v>
      </c>
      <c r="J30" s="14">
        <f aca="true" t="shared" si="12" ref="J30:J35">F30*G30</f>
        <v>0</v>
      </c>
      <c r="K30" s="14">
        <v>0.00464</v>
      </c>
      <c r="L30" s="14">
        <f aca="true" t="shared" si="13" ref="L30:L35">F30*K30</f>
        <v>0.28350400000000003</v>
      </c>
      <c r="M30" s="25" t="s">
        <v>242</v>
      </c>
      <c r="N30" s="25" t="s">
        <v>8</v>
      </c>
      <c r="O30" s="14">
        <f aca="true" t="shared" si="14" ref="O30:O35">IF(N30="5",I30,0)</f>
        <v>0</v>
      </c>
      <c r="Z30" s="14">
        <f aca="true" t="shared" si="15" ref="Z30:Z35">IF(AD30=0,J30,0)</f>
        <v>0</v>
      </c>
      <c r="AA30" s="14">
        <f aca="true" t="shared" si="16" ref="AA30:AA35">IF(AD30=15,J30,0)</f>
        <v>0</v>
      </c>
      <c r="AB30" s="14">
        <f aca="true" t="shared" si="17" ref="AB30:AB35">IF(AD30=21,J30,0)</f>
        <v>0</v>
      </c>
      <c r="AD30" s="26">
        <v>21</v>
      </c>
      <c r="AE30" s="26">
        <f>G30*0</f>
        <v>0</v>
      </c>
      <c r="AF30" s="26">
        <f>G30*(1-0)</f>
        <v>0</v>
      </c>
      <c r="AM30" s="26">
        <f aca="true" t="shared" si="18" ref="AM30:AM35">F30*AE30</f>
        <v>0</v>
      </c>
      <c r="AN30" s="26">
        <f aca="true" t="shared" si="19" ref="AN30:AN35">F30*AF30</f>
        <v>0</v>
      </c>
      <c r="AO30" s="27" t="s">
        <v>248</v>
      </c>
      <c r="AP30" s="27" t="s">
        <v>252</v>
      </c>
      <c r="AQ30" s="21" t="s">
        <v>256</v>
      </c>
    </row>
    <row r="31" spans="1:43" ht="12.75">
      <c r="A31" s="5" t="s">
        <v>20</v>
      </c>
      <c r="B31" s="5" t="s">
        <v>55</v>
      </c>
      <c r="C31" s="5" t="s">
        <v>80</v>
      </c>
      <c r="D31" s="5" t="s">
        <v>155</v>
      </c>
      <c r="E31" s="5" t="s">
        <v>224</v>
      </c>
      <c r="F31" s="14">
        <v>61.1</v>
      </c>
      <c r="G31" s="14">
        <v>0</v>
      </c>
      <c r="H31" s="14">
        <f t="shared" si="10"/>
        <v>0</v>
      </c>
      <c r="I31" s="14">
        <f t="shared" si="11"/>
        <v>0</v>
      </c>
      <c r="J31" s="14">
        <f t="shared" si="12"/>
        <v>0</v>
      </c>
      <c r="K31" s="14">
        <v>0.003</v>
      </c>
      <c r="L31" s="14">
        <f t="shared" si="13"/>
        <v>0.18330000000000002</v>
      </c>
      <c r="M31" s="25" t="s">
        <v>242</v>
      </c>
      <c r="N31" s="25" t="s">
        <v>6</v>
      </c>
      <c r="O31" s="14">
        <f t="shared" si="14"/>
        <v>0</v>
      </c>
      <c r="Z31" s="14">
        <f t="shared" si="15"/>
        <v>0</v>
      </c>
      <c r="AA31" s="14">
        <f t="shared" si="16"/>
        <v>0</v>
      </c>
      <c r="AB31" s="14">
        <f t="shared" si="17"/>
        <v>0</v>
      </c>
      <c r="AD31" s="26">
        <v>21</v>
      </c>
      <c r="AE31" s="26">
        <f>G31*0.601533018867925</f>
        <v>0</v>
      </c>
      <c r="AF31" s="26">
        <f>G31*(1-0.601533018867925)</f>
        <v>0</v>
      </c>
      <c r="AM31" s="26">
        <f t="shared" si="18"/>
        <v>0</v>
      </c>
      <c r="AN31" s="26">
        <f t="shared" si="19"/>
        <v>0</v>
      </c>
      <c r="AO31" s="27" t="s">
        <v>248</v>
      </c>
      <c r="AP31" s="27" t="s">
        <v>252</v>
      </c>
      <c r="AQ31" s="21" t="s">
        <v>256</v>
      </c>
    </row>
    <row r="32" spans="1:43" ht="12.75">
      <c r="A32" s="5" t="s">
        <v>21</v>
      </c>
      <c r="B32" s="5" t="s">
        <v>55</v>
      </c>
      <c r="C32" s="5" t="s">
        <v>81</v>
      </c>
      <c r="D32" s="5" t="s">
        <v>156</v>
      </c>
      <c r="E32" s="5" t="s">
        <v>224</v>
      </c>
      <c r="F32" s="14">
        <v>61.1</v>
      </c>
      <c r="G32" s="14">
        <v>0</v>
      </c>
      <c r="H32" s="14">
        <f t="shared" si="10"/>
        <v>0</v>
      </c>
      <c r="I32" s="14">
        <f t="shared" si="11"/>
        <v>0</v>
      </c>
      <c r="J32" s="14">
        <f t="shared" si="12"/>
        <v>0</v>
      </c>
      <c r="K32" s="14">
        <v>4E-05</v>
      </c>
      <c r="L32" s="14">
        <f t="shared" si="13"/>
        <v>0.0024440000000000004</v>
      </c>
      <c r="M32" s="25" t="s">
        <v>242</v>
      </c>
      <c r="N32" s="25" t="s">
        <v>6</v>
      </c>
      <c r="O32" s="14">
        <f t="shared" si="14"/>
        <v>0</v>
      </c>
      <c r="Z32" s="14">
        <f t="shared" si="15"/>
        <v>0</v>
      </c>
      <c r="AA32" s="14">
        <f t="shared" si="16"/>
        <v>0</v>
      </c>
      <c r="AB32" s="14">
        <f t="shared" si="17"/>
        <v>0</v>
      </c>
      <c r="AD32" s="26">
        <v>21</v>
      </c>
      <c r="AE32" s="26">
        <f>G32*0.0776363636363636</f>
        <v>0</v>
      </c>
      <c r="AF32" s="26">
        <f>G32*(1-0.0776363636363636)</f>
        <v>0</v>
      </c>
      <c r="AM32" s="26">
        <f t="shared" si="18"/>
        <v>0</v>
      </c>
      <c r="AN32" s="26">
        <f t="shared" si="19"/>
        <v>0</v>
      </c>
      <c r="AO32" s="27" t="s">
        <v>248</v>
      </c>
      <c r="AP32" s="27" t="s">
        <v>252</v>
      </c>
      <c r="AQ32" s="21" t="s">
        <v>256</v>
      </c>
    </row>
    <row r="33" spans="1:43" ht="12.75">
      <c r="A33" s="5" t="s">
        <v>22</v>
      </c>
      <c r="B33" s="5" t="s">
        <v>55</v>
      </c>
      <c r="C33" s="5" t="s">
        <v>82</v>
      </c>
      <c r="D33" s="5" t="s">
        <v>157</v>
      </c>
      <c r="E33" s="5" t="s">
        <v>224</v>
      </c>
      <c r="F33" s="14">
        <v>11.25</v>
      </c>
      <c r="G33" s="14">
        <v>0</v>
      </c>
      <c r="H33" s="14">
        <f t="shared" si="10"/>
        <v>0</v>
      </c>
      <c r="I33" s="14">
        <f t="shared" si="11"/>
        <v>0</v>
      </c>
      <c r="J33" s="14">
        <f t="shared" si="12"/>
        <v>0</v>
      </c>
      <c r="K33" s="14">
        <v>0.00336</v>
      </c>
      <c r="L33" s="14">
        <f t="shared" si="13"/>
        <v>0.0378</v>
      </c>
      <c r="M33" s="25" t="s">
        <v>242</v>
      </c>
      <c r="N33" s="25" t="s">
        <v>8</v>
      </c>
      <c r="O33" s="14">
        <f t="shared" si="14"/>
        <v>0</v>
      </c>
      <c r="Z33" s="14">
        <f t="shared" si="15"/>
        <v>0</v>
      </c>
      <c r="AA33" s="14">
        <f t="shared" si="16"/>
        <v>0</v>
      </c>
      <c r="AB33" s="14">
        <f t="shared" si="17"/>
        <v>0</v>
      </c>
      <c r="AD33" s="26">
        <v>21</v>
      </c>
      <c r="AE33" s="26">
        <f>G33*0</f>
        <v>0</v>
      </c>
      <c r="AF33" s="26">
        <f>G33*(1-0)</f>
        <v>0</v>
      </c>
      <c r="AM33" s="26">
        <f t="shared" si="18"/>
        <v>0</v>
      </c>
      <c r="AN33" s="26">
        <f t="shared" si="19"/>
        <v>0</v>
      </c>
      <c r="AO33" s="27" t="s">
        <v>248</v>
      </c>
      <c r="AP33" s="27" t="s">
        <v>252</v>
      </c>
      <c r="AQ33" s="21" t="s">
        <v>256</v>
      </c>
    </row>
    <row r="34" spans="1:43" ht="12.75">
      <c r="A34" s="5" t="s">
        <v>23</v>
      </c>
      <c r="B34" s="5" t="s">
        <v>55</v>
      </c>
      <c r="C34" s="5" t="s">
        <v>83</v>
      </c>
      <c r="D34" s="5" t="s">
        <v>158</v>
      </c>
      <c r="E34" s="5" t="s">
        <v>224</v>
      </c>
      <c r="F34" s="14">
        <v>11.25</v>
      </c>
      <c r="G34" s="14">
        <v>0</v>
      </c>
      <c r="H34" s="14">
        <f t="shared" si="10"/>
        <v>0</v>
      </c>
      <c r="I34" s="14">
        <f t="shared" si="11"/>
        <v>0</v>
      </c>
      <c r="J34" s="14">
        <f t="shared" si="12"/>
        <v>0</v>
      </c>
      <c r="K34" s="14">
        <v>0.00308</v>
      </c>
      <c r="L34" s="14">
        <f t="shared" si="13"/>
        <v>0.03465</v>
      </c>
      <c r="M34" s="25" t="s">
        <v>242</v>
      </c>
      <c r="N34" s="25" t="s">
        <v>6</v>
      </c>
      <c r="O34" s="14">
        <f t="shared" si="14"/>
        <v>0</v>
      </c>
      <c r="Z34" s="14">
        <f t="shared" si="15"/>
        <v>0</v>
      </c>
      <c r="AA34" s="14">
        <f t="shared" si="16"/>
        <v>0</v>
      </c>
      <c r="AB34" s="14">
        <f t="shared" si="17"/>
        <v>0</v>
      </c>
      <c r="AD34" s="26">
        <v>21</v>
      </c>
      <c r="AE34" s="26">
        <f>G34*0.626877256317689</f>
        <v>0</v>
      </c>
      <c r="AF34" s="26">
        <f>G34*(1-0.626877256317689)</f>
        <v>0</v>
      </c>
      <c r="AM34" s="26">
        <f t="shared" si="18"/>
        <v>0</v>
      </c>
      <c r="AN34" s="26">
        <f t="shared" si="19"/>
        <v>0</v>
      </c>
      <c r="AO34" s="27" t="s">
        <v>248</v>
      </c>
      <c r="AP34" s="27" t="s">
        <v>252</v>
      </c>
      <c r="AQ34" s="21" t="s">
        <v>256</v>
      </c>
    </row>
    <row r="35" spans="1:43" ht="12.75">
      <c r="A35" s="5" t="s">
        <v>24</v>
      </c>
      <c r="B35" s="5" t="s">
        <v>55</v>
      </c>
      <c r="C35" s="5" t="s">
        <v>84</v>
      </c>
      <c r="D35" s="5" t="s">
        <v>159</v>
      </c>
      <c r="E35" s="5" t="s">
        <v>224</v>
      </c>
      <c r="F35" s="14">
        <v>11.25</v>
      </c>
      <c r="G35" s="14">
        <v>0</v>
      </c>
      <c r="H35" s="14">
        <f t="shared" si="10"/>
        <v>0</v>
      </c>
      <c r="I35" s="14">
        <f t="shared" si="11"/>
        <v>0</v>
      </c>
      <c r="J35" s="14">
        <f t="shared" si="12"/>
        <v>0</v>
      </c>
      <c r="K35" s="14">
        <v>6E-05</v>
      </c>
      <c r="L35" s="14">
        <f t="shared" si="13"/>
        <v>0.000675</v>
      </c>
      <c r="M35" s="25" t="s">
        <v>242</v>
      </c>
      <c r="N35" s="25" t="s">
        <v>6</v>
      </c>
      <c r="O35" s="14">
        <f t="shared" si="14"/>
        <v>0</v>
      </c>
      <c r="Z35" s="14">
        <f t="shared" si="15"/>
        <v>0</v>
      </c>
      <c r="AA35" s="14">
        <f t="shared" si="16"/>
        <v>0</v>
      </c>
      <c r="AB35" s="14">
        <f t="shared" si="17"/>
        <v>0</v>
      </c>
      <c r="AD35" s="26">
        <v>21</v>
      </c>
      <c r="AE35" s="26">
        <f>G35*0.141800918359405</f>
        <v>0</v>
      </c>
      <c r="AF35" s="26">
        <f>G35*(1-0.141800918359405)</f>
        <v>0</v>
      </c>
      <c r="AM35" s="26">
        <f t="shared" si="18"/>
        <v>0</v>
      </c>
      <c r="AN35" s="26">
        <f t="shared" si="19"/>
        <v>0</v>
      </c>
      <c r="AO35" s="27" t="s">
        <v>248</v>
      </c>
      <c r="AP35" s="27" t="s">
        <v>252</v>
      </c>
      <c r="AQ35" s="21" t="s">
        <v>256</v>
      </c>
    </row>
    <row r="36" spans="1:37" ht="12.75">
      <c r="A36" s="4"/>
      <c r="B36" s="10" t="s">
        <v>55</v>
      </c>
      <c r="C36" s="10" t="s">
        <v>85</v>
      </c>
      <c r="D36" s="139" t="s">
        <v>160</v>
      </c>
      <c r="E36" s="140"/>
      <c r="F36" s="140"/>
      <c r="G36" s="140"/>
      <c r="H36" s="29">
        <f>SUM(H37:H39)</f>
        <v>0</v>
      </c>
      <c r="I36" s="29">
        <f>SUM(I37:I39)</f>
        <v>0</v>
      </c>
      <c r="J36" s="29">
        <f>H36+I36</f>
        <v>0</v>
      </c>
      <c r="K36" s="21"/>
      <c r="L36" s="29">
        <f>SUM(L37:L39)</f>
        <v>0.10943640000000002</v>
      </c>
      <c r="M36" s="21"/>
      <c r="P36" s="29">
        <f>IF(Q36="PR",J36,SUM(O37:O39))</f>
        <v>0</v>
      </c>
      <c r="Q36" s="21" t="s">
        <v>244</v>
      </c>
      <c r="R36" s="29">
        <f>IF(Q36="HS",H36,0)</f>
        <v>0</v>
      </c>
      <c r="S36" s="29">
        <f>IF(Q36="HS",I36-P36,0)</f>
        <v>0</v>
      </c>
      <c r="T36" s="29">
        <f>IF(Q36="PS",H36,0)</f>
        <v>0</v>
      </c>
      <c r="U36" s="29">
        <f>IF(Q36="PS",I36-P36,0)</f>
        <v>0</v>
      </c>
      <c r="V36" s="29">
        <f>IF(Q36="MP",H36,0)</f>
        <v>0</v>
      </c>
      <c r="W36" s="29">
        <f>IF(Q36="MP",I36-P36,0)</f>
        <v>0</v>
      </c>
      <c r="X36" s="29">
        <f>IF(Q36="OM",H36,0)</f>
        <v>0</v>
      </c>
      <c r="Y36" s="21" t="s">
        <v>55</v>
      </c>
      <c r="AI36" s="29">
        <f>SUM(Z37:Z39)</f>
        <v>0</v>
      </c>
      <c r="AJ36" s="29">
        <f>SUM(AA37:AA39)</f>
        <v>0</v>
      </c>
      <c r="AK36" s="29">
        <f>SUM(AB37:AB39)</f>
        <v>0</v>
      </c>
    </row>
    <row r="37" spans="1:43" ht="12.75">
      <c r="A37" s="5" t="s">
        <v>25</v>
      </c>
      <c r="B37" s="5" t="s">
        <v>55</v>
      </c>
      <c r="C37" s="5" t="s">
        <v>86</v>
      </c>
      <c r="D37" s="5" t="s">
        <v>161</v>
      </c>
      <c r="E37" s="5" t="s">
        <v>226</v>
      </c>
      <c r="F37" s="14">
        <v>598.45</v>
      </c>
      <c r="G37" s="14">
        <v>0</v>
      </c>
      <c r="H37" s="14">
        <f>F37*AE37</f>
        <v>0</v>
      </c>
      <c r="I37" s="14">
        <f>J37-H37</f>
        <v>0</v>
      </c>
      <c r="J37" s="14">
        <f>F37*G37</f>
        <v>0</v>
      </c>
      <c r="K37" s="14">
        <v>0.00016</v>
      </c>
      <c r="L37" s="14">
        <f>F37*K37</f>
        <v>0.09575200000000002</v>
      </c>
      <c r="M37" s="25" t="s">
        <v>242</v>
      </c>
      <c r="N37" s="25" t="s">
        <v>6</v>
      </c>
      <c r="O37" s="14">
        <f>IF(N37="5",I37,0)</f>
        <v>0</v>
      </c>
      <c r="Z37" s="14">
        <f>IF(AD37=0,J37,0)</f>
        <v>0</v>
      </c>
      <c r="AA37" s="14">
        <f>IF(AD37=15,J37,0)</f>
        <v>0</v>
      </c>
      <c r="AB37" s="14">
        <f>IF(AD37=21,J37,0)</f>
        <v>0</v>
      </c>
      <c r="AD37" s="26">
        <v>21</v>
      </c>
      <c r="AE37" s="26">
        <f>G37*0.280243049162217</f>
        <v>0</v>
      </c>
      <c r="AF37" s="26">
        <f>G37*(1-0.280243049162217)</f>
        <v>0</v>
      </c>
      <c r="AM37" s="26">
        <f>F37*AE37</f>
        <v>0</v>
      </c>
      <c r="AN37" s="26">
        <f>F37*AF37</f>
        <v>0</v>
      </c>
      <c r="AO37" s="27" t="s">
        <v>249</v>
      </c>
      <c r="AP37" s="27" t="s">
        <v>253</v>
      </c>
      <c r="AQ37" s="21" t="s">
        <v>256</v>
      </c>
    </row>
    <row r="38" spans="1:43" ht="12.75">
      <c r="A38" s="5" t="s">
        <v>26</v>
      </c>
      <c r="B38" s="5" t="s">
        <v>55</v>
      </c>
      <c r="C38" s="5" t="s">
        <v>87</v>
      </c>
      <c r="D38" s="5" t="s">
        <v>162</v>
      </c>
      <c r="E38" s="5" t="s">
        <v>226</v>
      </c>
      <c r="F38" s="14">
        <v>24.44</v>
      </c>
      <c r="G38" s="14">
        <v>0</v>
      </c>
      <c r="H38" s="14">
        <f>F38*AE38</f>
        <v>0</v>
      </c>
      <c r="I38" s="14">
        <f>J38-H38</f>
        <v>0</v>
      </c>
      <c r="J38" s="14">
        <f>F38*G38</f>
        <v>0</v>
      </c>
      <c r="K38" s="14">
        <v>1E-05</v>
      </c>
      <c r="L38" s="14">
        <f>F38*K38</f>
        <v>0.00024440000000000003</v>
      </c>
      <c r="M38" s="25" t="s">
        <v>242</v>
      </c>
      <c r="N38" s="25" t="s">
        <v>6</v>
      </c>
      <c r="O38" s="14">
        <f>IF(N38="5",I38,0)</f>
        <v>0</v>
      </c>
      <c r="Z38" s="14">
        <f>IF(AD38=0,J38,0)</f>
        <v>0</v>
      </c>
      <c r="AA38" s="14">
        <f>IF(AD38=15,J38,0)</f>
        <v>0</v>
      </c>
      <c r="AB38" s="14">
        <f>IF(AD38=21,J38,0)</f>
        <v>0</v>
      </c>
      <c r="AD38" s="26">
        <v>21</v>
      </c>
      <c r="AE38" s="26">
        <f>G38*0.0345070422535211</f>
        <v>0</v>
      </c>
      <c r="AF38" s="26">
        <f>G38*(1-0.0345070422535211)</f>
        <v>0</v>
      </c>
      <c r="AM38" s="26">
        <f>F38*AE38</f>
        <v>0</v>
      </c>
      <c r="AN38" s="26">
        <f>F38*AF38</f>
        <v>0</v>
      </c>
      <c r="AO38" s="27" t="s">
        <v>249</v>
      </c>
      <c r="AP38" s="27" t="s">
        <v>253</v>
      </c>
      <c r="AQ38" s="21" t="s">
        <v>256</v>
      </c>
    </row>
    <row r="39" spans="1:43" ht="12.75">
      <c r="A39" s="5" t="s">
        <v>27</v>
      </c>
      <c r="B39" s="5" t="s">
        <v>55</v>
      </c>
      <c r="C39" s="5" t="s">
        <v>88</v>
      </c>
      <c r="D39" s="5" t="s">
        <v>163</v>
      </c>
      <c r="E39" s="5" t="s">
        <v>226</v>
      </c>
      <c r="F39" s="14">
        <v>42</v>
      </c>
      <c r="G39" s="14">
        <v>0</v>
      </c>
      <c r="H39" s="14">
        <f>F39*AE39</f>
        <v>0</v>
      </c>
      <c r="I39" s="14">
        <f>J39-H39</f>
        <v>0</v>
      </c>
      <c r="J39" s="14">
        <f>F39*G39</f>
        <v>0</v>
      </c>
      <c r="K39" s="14">
        <v>0.00032</v>
      </c>
      <c r="L39" s="14">
        <f>F39*K39</f>
        <v>0.01344</v>
      </c>
      <c r="M39" s="25" t="s">
        <v>242</v>
      </c>
      <c r="N39" s="25" t="s">
        <v>6</v>
      </c>
      <c r="O39" s="14">
        <f>IF(N39="5",I39,0)</f>
        <v>0</v>
      </c>
      <c r="Z39" s="14">
        <f>IF(AD39=0,J39,0)</f>
        <v>0</v>
      </c>
      <c r="AA39" s="14">
        <f>IF(AD39=15,J39,0)</f>
        <v>0</v>
      </c>
      <c r="AB39" s="14">
        <f>IF(AD39=21,J39,0)</f>
        <v>0</v>
      </c>
      <c r="AD39" s="26">
        <v>21</v>
      </c>
      <c r="AE39" s="26">
        <f>G39*0.229217391304348</f>
        <v>0</v>
      </c>
      <c r="AF39" s="26">
        <f>G39*(1-0.229217391304348)</f>
        <v>0</v>
      </c>
      <c r="AM39" s="26">
        <f>F39*AE39</f>
        <v>0</v>
      </c>
      <c r="AN39" s="26">
        <f>F39*AF39</f>
        <v>0</v>
      </c>
      <c r="AO39" s="27" t="s">
        <v>249</v>
      </c>
      <c r="AP39" s="27" t="s">
        <v>253</v>
      </c>
      <c r="AQ39" s="21" t="s">
        <v>256</v>
      </c>
    </row>
    <row r="40" spans="1:37" ht="12.75">
      <c r="A40" s="4"/>
      <c r="B40" s="10" t="s">
        <v>55</v>
      </c>
      <c r="C40" s="10" t="s">
        <v>89</v>
      </c>
      <c r="D40" s="139" t="s">
        <v>164</v>
      </c>
      <c r="E40" s="140"/>
      <c r="F40" s="140"/>
      <c r="G40" s="140"/>
      <c r="H40" s="29">
        <f>SUM(H41:H43)</f>
        <v>0</v>
      </c>
      <c r="I40" s="29">
        <f>SUM(I41:I43)</f>
        <v>0</v>
      </c>
      <c r="J40" s="29">
        <f>H40+I40</f>
        <v>0</v>
      </c>
      <c r="K40" s="21"/>
      <c r="L40" s="29">
        <f>SUM(L41:L43)</f>
        <v>0</v>
      </c>
      <c r="M40" s="21"/>
      <c r="P40" s="29">
        <f>IF(Q40="PR",J40,SUM(O41:O43))</f>
        <v>0</v>
      </c>
      <c r="Q40" s="21" t="s">
        <v>243</v>
      </c>
      <c r="R40" s="29">
        <f>IF(Q40="HS",H40,0)</f>
        <v>0</v>
      </c>
      <c r="S40" s="29">
        <f>IF(Q40="HS",I40-P40,0)</f>
        <v>0</v>
      </c>
      <c r="T40" s="29">
        <f>IF(Q40="PS",H40,0)</f>
        <v>0</v>
      </c>
      <c r="U40" s="29">
        <f>IF(Q40="PS",I40-P40,0)</f>
        <v>0</v>
      </c>
      <c r="V40" s="29">
        <f>IF(Q40="MP",H40,0)</f>
        <v>0</v>
      </c>
      <c r="W40" s="29">
        <f>IF(Q40="MP",I40-P40,0)</f>
        <v>0</v>
      </c>
      <c r="X40" s="29">
        <f>IF(Q40="OM",H40,0)</f>
        <v>0</v>
      </c>
      <c r="Y40" s="21" t="s">
        <v>55</v>
      </c>
      <c r="AI40" s="29">
        <f>SUM(Z41:Z43)</f>
        <v>0</v>
      </c>
      <c r="AJ40" s="29">
        <f>SUM(AA41:AA43)</f>
        <v>0</v>
      </c>
      <c r="AK40" s="29">
        <f>SUM(AB41:AB43)</f>
        <v>0</v>
      </c>
    </row>
    <row r="41" spans="1:43" ht="12.75">
      <c r="A41" s="5" t="s">
        <v>28</v>
      </c>
      <c r="B41" s="5" t="s">
        <v>55</v>
      </c>
      <c r="C41" s="5" t="s">
        <v>90</v>
      </c>
      <c r="D41" s="5" t="s">
        <v>165</v>
      </c>
      <c r="E41" s="5" t="s">
        <v>227</v>
      </c>
      <c r="F41" s="14">
        <v>1.08</v>
      </c>
      <c r="G41" s="14">
        <v>0</v>
      </c>
      <c r="H41" s="14">
        <f>F41*AE41</f>
        <v>0</v>
      </c>
      <c r="I41" s="14">
        <f>J41-H41</f>
        <v>0</v>
      </c>
      <c r="J41" s="14">
        <f>F41*G41</f>
        <v>0</v>
      </c>
      <c r="K41" s="14">
        <v>0</v>
      </c>
      <c r="L41" s="14">
        <f>F41*K41</f>
        <v>0</v>
      </c>
      <c r="M41" s="25" t="s">
        <v>242</v>
      </c>
      <c r="N41" s="25" t="s">
        <v>10</v>
      </c>
      <c r="O41" s="14">
        <f>IF(N41="5",I41,0)</f>
        <v>0</v>
      </c>
      <c r="Z41" s="14">
        <f>IF(AD41=0,J41,0)</f>
        <v>0</v>
      </c>
      <c r="AA41" s="14">
        <f>IF(AD41=15,J41,0)</f>
        <v>0</v>
      </c>
      <c r="AB41" s="14">
        <f>IF(AD41=21,J41,0)</f>
        <v>0</v>
      </c>
      <c r="AD41" s="26">
        <v>21</v>
      </c>
      <c r="AE41" s="26">
        <f>G41*0</f>
        <v>0</v>
      </c>
      <c r="AF41" s="26">
        <f>G41*(1-0)</f>
        <v>0</v>
      </c>
      <c r="AM41" s="26">
        <f>F41*AE41</f>
        <v>0</v>
      </c>
      <c r="AN41" s="26">
        <f>F41*AF41</f>
        <v>0</v>
      </c>
      <c r="AO41" s="27" t="s">
        <v>250</v>
      </c>
      <c r="AP41" s="27" t="s">
        <v>254</v>
      </c>
      <c r="AQ41" s="21" t="s">
        <v>256</v>
      </c>
    </row>
    <row r="42" spans="1:43" ht="12.75">
      <c r="A42" s="5" t="s">
        <v>29</v>
      </c>
      <c r="B42" s="5" t="s">
        <v>55</v>
      </c>
      <c r="C42" s="5" t="s">
        <v>91</v>
      </c>
      <c r="D42" s="5" t="s">
        <v>166</v>
      </c>
      <c r="E42" s="5" t="s">
        <v>227</v>
      </c>
      <c r="F42" s="14">
        <v>0.15</v>
      </c>
      <c r="G42" s="14">
        <v>0</v>
      </c>
      <c r="H42" s="14">
        <f>F42*AE42</f>
        <v>0</v>
      </c>
      <c r="I42" s="14">
        <f>J42-H42</f>
        <v>0</v>
      </c>
      <c r="J42" s="14">
        <f>F42*G42</f>
        <v>0</v>
      </c>
      <c r="K42" s="14">
        <v>0</v>
      </c>
      <c r="L42" s="14">
        <f>F42*K42</f>
        <v>0</v>
      </c>
      <c r="M42" s="25" t="s">
        <v>242</v>
      </c>
      <c r="N42" s="25" t="s">
        <v>10</v>
      </c>
      <c r="O42" s="14">
        <f>IF(N42="5",I42,0)</f>
        <v>0</v>
      </c>
      <c r="Z42" s="14">
        <f>IF(AD42=0,J42,0)</f>
        <v>0</v>
      </c>
      <c r="AA42" s="14">
        <f>IF(AD42=15,J42,0)</f>
        <v>0</v>
      </c>
      <c r="AB42" s="14">
        <f>IF(AD42=21,J42,0)</f>
        <v>0</v>
      </c>
      <c r="AD42" s="26">
        <v>21</v>
      </c>
      <c r="AE42" s="26">
        <f>G42*0</f>
        <v>0</v>
      </c>
      <c r="AF42" s="26">
        <f>G42*(1-0)</f>
        <v>0</v>
      </c>
      <c r="AM42" s="26">
        <f>F42*AE42</f>
        <v>0</v>
      </c>
      <c r="AN42" s="26">
        <f>F42*AF42</f>
        <v>0</v>
      </c>
      <c r="AO42" s="27" t="s">
        <v>250</v>
      </c>
      <c r="AP42" s="27" t="s">
        <v>254</v>
      </c>
      <c r="AQ42" s="21" t="s">
        <v>256</v>
      </c>
    </row>
    <row r="43" spans="1:43" ht="12.75">
      <c r="A43" s="5" t="s">
        <v>30</v>
      </c>
      <c r="B43" s="5" t="s">
        <v>55</v>
      </c>
      <c r="C43" s="5" t="s">
        <v>92</v>
      </c>
      <c r="D43" s="5" t="s">
        <v>167</v>
      </c>
      <c r="E43" s="5" t="s">
        <v>227</v>
      </c>
      <c r="F43" s="14">
        <v>2</v>
      </c>
      <c r="G43" s="14">
        <v>0</v>
      </c>
      <c r="H43" s="14">
        <f>F43*AE43</f>
        <v>0</v>
      </c>
      <c r="I43" s="14">
        <f>J43-H43</f>
        <v>0</v>
      </c>
      <c r="J43" s="14">
        <f>F43*G43</f>
        <v>0</v>
      </c>
      <c r="K43" s="14">
        <v>0</v>
      </c>
      <c r="L43" s="14">
        <f>F43*K43</f>
        <v>0</v>
      </c>
      <c r="M43" s="25" t="s">
        <v>242</v>
      </c>
      <c r="N43" s="25" t="s">
        <v>10</v>
      </c>
      <c r="O43" s="14">
        <f>IF(N43="5",I43,0)</f>
        <v>0</v>
      </c>
      <c r="Z43" s="14">
        <f>IF(AD43=0,J43,0)</f>
        <v>0</v>
      </c>
      <c r="AA43" s="14">
        <f>IF(AD43=15,J43,0)</f>
        <v>0</v>
      </c>
      <c r="AB43" s="14">
        <f>IF(AD43=21,J43,0)</f>
        <v>0</v>
      </c>
      <c r="AD43" s="26">
        <v>21</v>
      </c>
      <c r="AE43" s="26">
        <f>G43*0</f>
        <v>0</v>
      </c>
      <c r="AF43" s="26">
        <f>G43*(1-0)</f>
        <v>0</v>
      </c>
      <c r="AM43" s="26">
        <f>F43*AE43</f>
        <v>0</v>
      </c>
      <c r="AN43" s="26">
        <f>F43*AF43</f>
        <v>0</v>
      </c>
      <c r="AO43" s="27" t="s">
        <v>250</v>
      </c>
      <c r="AP43" s="27" t="s">
        <v>254</v>
      </c>
      <c r="AQ43" s="21" t="s">
        <v>256</v>
      </c>
    </row>
    <row r="44" spans="1:43" ht="12.75">
      <c r="A44" s="5"/>
      <c r="B44" s="5"/>
      <c r="C44" s="5"/>
      <c r="D44" s="53" t="s">
        <v>273</v>
      </c>
      <c r="E44" s="54"/>
      <c r="F44" s="55"/>
      <c r="G44" s="55"/>
      <c r="H44" s="55"/>
      <c r="I44" s="55"/>
      <c r="J44" s="56">
        <f>J40+J36+J29+J20+J13</f>
        <v>0</v>
      </c>
      <c r="K44" s="14"/>
      <c r="L44" s="14"/>
      <c r="M44" s="25"/>
      <c r="N44" s="25"/>
      <c r="O44" s="14"/>
      <c r="Z44" s="14"/>
      <c r="AA44" s="14"/>
      <c r="AB44" s="14"/>
      <c r="AD44" s="26"/>
      <c r="AE44" s="26"/>
      <c r="AF44" s="26"/>
      <c r="AM44" s="26"/>
      <c r="AN44" s="26"/>
      <c r="AO44" s="27"/>
      <c r="AP44" s="27"/>
      <c r="AQ44" s="21"/>
    </row>
    <row r="45" spans="1:43" ht="12.75">
      <c r="A45" s="5"/>
      <c r="B45" s="5"/>
      <c r="C45" s="5"/>
      <c r="D45" s="39" t="s">
        <v>268</v>
      </c>
      <c r="E45" s="5"/>
      <c r="F45" s="14"/>
      <c r="G45" s="14"/>
      <c r="H45" s="14"/>
      <c r="I45" s="14"/>
      <c r="J45" s="14"/>
      <c r="K45" s="14"/>
      <c r="L45" s="14"/>
      <c r="M45" s="25"/>
      <c r="N45" s="25"/>
      <c r="O45" s="14"/>
      <c r="Z45" s="14"/>
      <c r="AA45" s="14"/>
      <c r="AB45" s="14"/>
      <c r="AD45" s="26"/>
      <c r="AE45" s="26"/>
      <c r="AF45" s="26"/>
      <c r="AM45" s="26"/>
      <c r="AN45" s="26"/>
      <c r="AO45" s="27"/>
      <c r="AP45" s="27"/>
      <c r="AQ45" s="21"/>
    </row>
    <row r="46" spans="1:50" ht="12.75">
      <c r="A46" s="32" t="s">
        <v>31</v>
      </c>
      <c r="B46" s="32" t="s">
        <v>55</v>
      </c>
      <c r="C46" s="32" t="s">
        <v>62</v>
      </c>
      <c r="D46" s="5" t="s">
        <v>271</v>
      </c>
      <c r="E46" s="32" t="s">
        <v>223</v>
      </c>
      <c r="F46" s="14">
        <v>0.45</v>
      </c>
      <c r="G46" s="14">
        <v>0</v>
      </c>
      <c r="H46" s="14">
        <v>0</v>
      </c>
      <c r="I46" s="14">
        <f>J46-H46</f>
        <v>0</v>
      </c>
      <c r="J46" s="14">
        <f>G46*F46</f>
        <v>0</v>
      </c>
      <c r="K46" s="14"/>
      <c r="L46" s="14"/>
      <c r="M46" s="25"/>
      <c r="N46" s="25"/>
      <c r="O46" s="14"/>
      <c r="Z46" s="14"/>
      <c r="AA46" s="14"/>
      <c r="AB46" s="14"/>
      <c r="AD46" s="26"/>
      <c r="AE46" s="26"/>
      <c r="AF46" s="26"/>
      <c r="AM46" s="26"/>
      <c r="AN46" s="26"/>
      <c r="AO46" s="27"/>
      <c r="AP46" s="27"/>
      <c r="AQ46" s="21"/>
      <c r="AV46" s="82"/>
      <c r="AW46" s="81"/>
      <c r="AX46" s="81"/>
    </row>
    <row r="47" spans="1:50" ht="12.75">
      <c r="A47" s="5"/>
      <c r="B47" s="5"/>
      <c r="C47" s="5"/>
      <c r="D47" s="53" t="s">
        <v>274</v>
      </c>
      <c r="E47" s="54"/>
      <c r="F47" s="55"/>
      <c r="G47" s="55"/>
      <c r="H47" s="55"/>
      <c r="I47" s="55"/>
      <c r="J47" s="56">
        <f>SUM(J46)</f>
        <v>0</v>
      </c>
      <c r="K47" s="14"/>
      <c r="L47" s="14"/>
      <c r="M47" s="25"/>
      <c r="N47" s="25"/>
      <c r="O47" s="14"/>
      <c r="Z47" s="14"/>
      <c r="AA47" s="14"/>
      <c r="AB47" s="14"/>
      <c r="AD47" s="26"/>
      <c r="AE47" s="26"/>
      <c r="AF47" s="26"/>
      <c r="AM47" s="26"/>
      <c r="AN47" s="26"/>
      <c r="AO47" s="27"/>
      <c r="AP47" s="27"/>
      <c r="AQ47" s="21"/>
      <c r="AV47" s="82"/>
      <c r="AW47" s="81"/>
      <c r="AX47" s="81"/>
    </row>
    <row r="48" spans="1:37" ht="12.75">
      <c r="A48" s="4"/>
      <c r="B48" s="10" t="s">
        <v>55</v>
      </c>
      <c r="C48" s="10" t="s">
        <v>59</v>
      </c>
      <c r="D48" s="139" t="s">
        <v>97</v>
      </c>
      <c r="E48" s="140"/>
      <c r="F48" s="140"/>
      <c r="G48" s="140"/>
      <c r="H48" s="29">
        <f>SUM(H50:H67)</f>
        <v>0</v>
      </c>
      <c r="I48" s="29">
        <f>SUM(I50:I67)</f>
        <v>0</v>
      </c>
      <c r="J48" s="29">
        <f>H48+I48</f>
        <v>0</v>
      </c>
      <c r="K48" s="21"/>
      <c r="L48" s="29">
        <f>SUM(L50:L67)</f>
        <v>0</v>
      </c>
      <c r="M48" s="21"/>
      <c r="P48" s="29">
        <f>IF(Q48="PR",J48,SUM(O50:O67))</f>
        <v>0</v>
      </c>
      <c r="Q48" s="21" t="s">
        <v>243</v>
      </c>
      <c r="R48" s="29">
        <f>IF(Q48="HS",H48,0)</f>
        <v>0</v>
      </c>
      <c r="S48" s="29">
        <f>IF(Q48="HS",I48-P48,0)</f>
        <v>0</v>
      </c>
      <c r="T48" s="29">
        <f>IF(Q48="PS",H48,0)</f>
        <v>0</v>
      </c>
      <c r="U48" s="29">
        <f>IF(Q48="PS",I48-P48,0)</f>
        <v>0</v>
      </c>
      <c r="V48" s="29">
        <f>IF(Q48="MP",H48,0)</f>
        <v>0</v>
      </c>
      <c r="W48" s="29">
        <f>IF(Q48="MP",I48-P48,0)</f>
        <v>0</v>
      </c>
      <c r="X48" s="29">
        <f>IF(Q48="OM",H48,0)</f>
        <v>0</v>
      </c>
      <c r="Y48" s="21" t="s">
        <v>55</v>
      </c>
      <c r="AI48" s="29">
        <f>SUM(Z50:Z67)</f>
        <v>0</v>
      </c>
      <c r="AJ48" s="29">
        <f>SUM(AA50:AA67)</f>
        <v>0</v>
      </c>
      <c r="AK48" s="29">
        <f>SUM(AB50:AB67)</f>
        <v>0</v>
      </c>
    </row>
    <row r="49" spans="1:37" ht="12.75">
      <c r="A49" s="4"/>
      <c r="B49" s="10"/>
      <c r="C49" s="10"/>
      <c r="D49" s="37" t="s">
        <v>266</v>
      </c>
      <c r="E49" s="31"/>
      <c r="F49" s="31"/>
      <c r="G49" s="31"/>
      <c r="H49" s="29"/>
      <c r="I49" s="29"/>
      <c r="J49" s="29"/>
      <c r="K49" s="21"/>
      <c r="L49" s="29"/>
      <c r="M49" s="21"/>
      <c r="P49" s="29"/>
      <c r="Q49" s="21"/>
      <c r="R49" s="29"/>
      <c r="S49" s="29"/>
      <c r="T49" s="29"/>
      <c r="U49" s="29"/>
      <c r="V49" s="29"/>
      <c r="W49" s="29"/>
      <c r="X49" s="29"/>
      <c r="Y49" s="21"/>
      <c r="AI49" s="29"/>
      <c r="AJ49" s="29"/>
      <c r="AK49" s="29"/>
    </row>
    <row r="50" spans="1:43" ht="12.75">
      <c r="A50" s="32" t="s">
        <v>32</v>
      </c>
      <c r="B50" s="5" t="s">
        <v>55</v>
      </c>
      <c r="C50" s="5" t="s">
        <v>93</v>
      </c>
      <c r="D50" s="5" t="s">
        <v>168</v>
      </c>
      <c r="E50" s="5" t="s">
        <v>223</v>
      </c>
      <c r="F50" s="14">
        <v>19</v>
      </c>
      <c r="G50" s="14">
        <f>'SO 01.1'!G15</f>
        <v>0</v>
      </c>
      <c r="H50" s="14">
        <f aca="true" t="shared" si="20" ref="H50:H67">F50*AE50</f>
        <v>0</v>
      </c>
      <c r="I50" s="14">
        <f aca="true" t="shared" si="21" ref="I50:I67">J50-H50</f>
        <v>0</v>
      </c>
      <c r="J50" s="14">
        <f aca="true" t="shared" si="22" ref="J50:J67">F50*G50</f>
        <v>0</v>
      </c>
      <c r="K50" s="14">
        <v>0</v>
      </c>
      <c r="L50" s="14">
        <f aca="true" t="shared" si="23" ref="L50:L67">F50*K50</f>
        <v>0</v>
      </c>
      <c r="M50" s="25"/>
      <c r="N50" s="25" t="s">
        <v>6</v>
      </c>
      <c r="O50" s="14">
        <f aca="true" t="shared" si="24" ref="O50:O67">IF(N50="5",I50,0)</f>
        <v>0</v>
      </c>
      <c r="Z50" s="14">
        <f aca="true" t="shared" si="25" ref="Z50:Z67">IF(AD50=0,J50,0)</f>
        <v>0</v>
      </c>
      <c r="AA50" s="14">
        <f aca="true" t="shared" si="26" ref="AA50:AA67">IF(AD50=15,J50,0)</f>
        <v>0</v>
      </c>
      <c r="AB50" s="14">
        <f aca="true" t="shared" si="27" ref="AB50:AB67">IF(AD50=21,J50,0)</f>
        <v>0</v>
      </c>
      <c r="AD50" s="26">
        <v>21</v>
      </c>
      <c r="AE50" s="26">
        <f>G50*1</f>
        <v>0</v>
      </c>
      <c r="AF50" s="26">
        <f>G50*(1-1)</f>
        <v>0</v>
      </c>
      <c r="AM50" s="26">
        <f aca="true" t="shared" si="28" ref="AM50:AM67">F50*AE50</f>
        <v>0</v>
      </c>
      <c r="AN50" s="26">
        <f aca="true" t="shared" si="29" ref="AN50:AN67">F50*AF50</f>
        <v>0</v>
      </c>
      <c r="AO50" s="27" t="s">
        <v>245</v>
      </c>
      <c r="AP50" s="27" t="s">
        <v>251</v>
      </c>
      <c r="AQ50" s="21" t="s">
        <v>256</v>
      </c>
    </row>
    <row r="51" spans="1:43" ht="12.75">
      <c r="A51" s="32" t="s">
        <v>33</v>
      </c>
      <c r="B51" s="5" t="s">
        <v>55</v>
      </c>
      <c r="C51" s="5" t="s">
        <v>93</v>
      </c>
      <c r="D51" s="5" t="s">
        <v>169</v>
      </c>
      <c r="E51" s="5" t="s">
        <v>223</v>
      </c>
      <c r="F51" s="14">
        <v>19</v>
      </c>
      <c r="G51" s="14">
        <f>'SO 01.1'!G16</f>
        <v>0</v>
      </c>
      <c r="H51" s="14">
        <f t="shared" si="20"/>
        <v>0</v>
      </c>
      <c r="I51" s="14">
        <f t="shared" si="21"/>
        <v>0</v>
      </c>
      <c r="J51" s="14">
        <f t="shared" si="22"/>
        <v>0</v>
      </c>
      <c r="K51" s="14">
        <v>0</v>
      </c>
      <c r="L51" s="14">
        <f t="shared" si="23"/>
        <v>0</v>
      </c>
      <c r="M51" s="25"/>
      <c r="N51" s="25" t="s">
        <v>6</v>
      </c>
      <c r="O51" s="14">
        <f t="shared" si="24"/>
        <v>0</v>
      </c>
      <c r="Z51" s="14">
        <f t="shared" si="25"/>
        <v>0</v>
      </c>
      <c r="AA51" s="14">
        <f t="shared" si="26"/>
        <v>0</v>
      </c>
      <c r="AB51" s="14">
        <f t="shared" si="27"/>
        <v>0</v>
      </c>
      <c r="AD51" s="26">
        <v>21</v>
      </c>
      <c r="AE51" s="26">
        <f>G51*0</f>
        <v>0</v>
      </c>
      <c r="AF51" s="26">
        <f>G51*(1-0)</f>
        <v>0</v>
      </c>
      <c r="AM51" s="26">
        <f t="shared" si="28"/>
        <v>0</v>
      </c>
      <c r="AN51" s="26">
        <f t="shared" si="29"/>
        <v>0</v>
      </c>
      <c r="AO51" s="27" t="s">
        <v>245</v>
      </c>
      <c r="AP51" s="27" t="s">
        <v>251</v>
      </c>
      <c r="AQ51" s="21" t="s">
        <v>256</v>
      </c>
    </row>
    <row r="52" spans="1:43" ht="12.75">
      <c r="A52" s="32" t="s">
        <v>278</v>
      </c>
      <c r="B52" s="5" t="s">
        <v>55</v>
      </c>
      <c r="C52" s="5" t="s">
        <v>93</v>
      </c>
      <c r="D52" s="5" t="s">
        <v>170</v>
      </c>
      <c r="E52" s="5" t="s">
        <v>223</v>
      </c>
      <c r="F52" s="14">
        <v>40</v>
      </c>
      <c r="G52" s="14">
        <f>'SO 01.1'!G17</f>
        <v>0</v>
      </c>
      <c r="H52" s="14">
        <f t="shared" si="20"/>
        <v>0</v>
      </c>
      <c r="I52" s="14">
        <f t="shared" si="21"/>
        <v>0</v>
      </c>
      <c r="J52" s="14">
        <f t="shared" si="22"/>
        <v>0</v>
      </c>
      <c r="K52" s="14">
        <v>0</v>
      </c>
      <c r="L52" s="14">
        <f t="shared" si="23"/>
        <v>0</v>
      </c>
      <c r="M52" s="25"/>
      <c r="N52" s="25" t="s">
        <v>6</v>
      </c>
      <c r="O52" s="14">
        <f t="shared" si="24"/>
        <v>0</v>
      </c>
      <c r="Z52" s="14">
        <f t="shared" si="25"/>
        <v>0</v>
      </c>
      <c r="AA52" s="14">
        <f t="shared" si="26"/>
        <v>0</v>
      </c>
      <c r="AB52" s="14">
        <f t="shared" si="27"/>
        <v>0</v>
      </c>
      <c r="AD52" s="26">
        <v>21</v>
      </c>
      <c r="AE52" s="26">
        <f>G52*1</f>
        <v>0</v>
      </c>
      <c r="AF52" s="26">
        <f>G52*(1-1)</f>
        <v>0</v>
      </c>
      <c r="AM52" s="26">
        <f t="shared" si="28"/>
        <v>0</v>
      </c>
      <c r="AN52" s="26">
        <f t="shared" si="29"/>
        <v>0</v>
      </c>
      <c r="AO52" s="27" t="s">
        <v>245</v>
      </c>
      <c r="AP52" s="27" t="s">
        <v>251</v>
      </c>
      <c r="AQ52" s="21" t="s">
        <v>256</v>
      </c>
    </row>
    <row r="53" spans="1:43" ht="12.75">
      <c r="A53" s="32" t="s">
        <v>279</v>
      </c>
      <c r="B53" s="5" t="s">
        <v>55</v>
      </c>
      <c r="C53" s="5" t="s">
        <v>93</v>
      </c>
      <c r="D53" s="5" t="s">
        <v>171</v>
      </c>
      <c r="E53" s="5" t="s">
        <v>223</v>
      </c>
      <c r="F53" s="14">
        <v>40</v>
      </c>
      <c r="G53" s="14">
        <f>'SO 01.1'!G18</f>
        <v>0</v>
      </c>
      <c r="H53" s="14">
        <f t="shared" si="20"/>
        <v>0</v>
      </c>
      <c r="I53" s="14">
        <f t="shared" si="21"/>
        <v>0</v>
      </c>
      <c r="J53" s="14">
        <f t="shared" si="22"/>
        <v>0</v>
      </c>
      <c r="K53" s="14">
        <v>0</v>
      </c>
      <c r="L53" s="14">
        <f t="shared" si="23"/>
        <v>0</v>
      </c>
      <c r="M53" s="25"/>
      <c r="N53" s="25" t="s">
        <v>6</v>
      </c>
      <c r="O53" s="14">
        <f t="shared" si="24"/>
        <v>0</v>
      </c>
      <c r="Z53" s="14">
        <f t="shared" si="25"/>
        <v>0</v>
      </c>
      <c r="AA53" s="14">
        <f t="shared" si="26"/>
        <v>0</v>
      </c>
      <c r="AB53" s="14">
        <f t="shared" si="27"/>
        <v>0</v>
      </c>
      <c r="AD53" s="26">
        <v>21</v>
      </c>
      <c r="AE53" s="26">
        <f>G53*0</f>
        <v>0</v>
      </c>
      <c r="AF53" s="26">
        <f>G53*(1-0)</f>
        <v>0</v>
      </c>
      <c r="AM53" s="26">
        <f t="shared" si="28"/>
        <v>0</v>
      </c>
      <c r="AN53" s="26">
        <f t="shared" si="29"/>
        <v>0</v>
      </c>
      <c r="AO53" s="27" t="s">
        <v>245</v>
      </c>
      <c r="AP53" s="27" t="s">
        <v>251</v>
      </c>
      <c r="AQ53" s="21" t="s">
        <v>256</v>
      </c>
    </row>
    <row r="54" spans="1:43" ht="12.75">
      <c r="A54" s="32" t="s">
        <v>34</v>
      </c>
      <c r="B54" s="5" t="s">
        <v>55</v>
      </c>
      <c r="C54" s="5" t="s">
        <v>93</v>
      </c>
      <c r="D54" s="5" t="s">
        <v>102</v>
      </c>
      <c r="E54" s="5" t="s">
        <v>223</v>
      </c>
      <c r="F54" s="14">
        <v>40</v>
      </c>
      <c r="G54" s="14">
        <f>'SO 01.1'!G19</f>
        <v>0</v>
      </c>
      <c r="H54" s="14">
        <f t="shared" si="20"/>
        <v>0</v>
      </c>
      <c r="I54" s="14">
        <f t="shared" si="21"/>
        <v>0</v>
      </c>
      <c r="J54" s="14">
        <f t="shared" si="22"/>
        <v>0</v>
      </c>
      <c r="K54" s="14">
        <v>0</v>
      </c>
      <c r="L54" s="14">
        <f t="shared" si="23"/>
        <v>0</v>
      </c>
      <c r="M54" s="25"/>
      <c r="N54" s="25" t="s">
        <v>6</v>
      </c>
      <c r="O54" s="14">
        <f t="shared" si="24"/>
        <v>0</v>
      </c>
      <c r="Z54" s="14">
        <f t="shared" si="25"/>
        <v>0</v>
      </c>
      <c r="AA54" s="14">
        <f t="shared" si="26"/>
        <v>0</v>
      </c>
      <c r="AB54" s="14">
        <f t="shared" si="27"/>
        <v>0</v>
      </c>
      <c r="AD54" s="26">
        <v>21</v>
      </c>
      <c r="AE54" s="26">
        <f>G54*1</f>
        <v>0</v>
      </c>
      <c r="AF54" s="26">
        <f>G54*(1-1)</f>
        <v>0</v>
      </c>
      <c r="AM54" s="26">
        <f t="shared" si="28"/>
        <v>0</v>
      </c>
      <c r="AN54" s="26">
        <f t="shared" si="29"/>
        <v>0</v>
      </c>
      <c r="AO54" s="27" t="s">
        <v>245</v>
      </c>
      <c r="AP54" s="27" t="s">
        <v>251</v>
      </c>
      <c r="AQ54" s="21" t="s">
        <v>256</v>
      </c>
    </row>
    <row r="55" spans="1:43" ht="12.75">
      <c r="A55" s="32" t="s">
        <v>35</v>
      </c>
      <c r="B55" s="5" t="s">
        <v>55</v>
      </c>
      <c r="C55" s="5" t="s">
        <v>93</v>
      </c>
      <c r="D55" s="5" t="s">
        <v>172</v>
      </c>
      <c r="E55" s="5" t="s">
        <v>223</v>
      </c>
      <c r="F55" s="14">
        <v>40</v>
      </c>
      <c r="G55" s="14">
        <f>'SO 01.1'!G20</f>
        <v>0</v>
      </c>
      <c r="H55" s="14">
        <f t="shared" si="20"/>
        <v>0</v>
      </c>
      <c r="I55" s="14">
        <f t="shared" si="21"/>
        <v>0</v>
      </c>
      <c r="J55" s="14">
        <f t="shared" si="22"/>
        <v>0</v>
      </c>
      <c r="K55" s="14">
        <v>0</v>
      </c>
      <c r="L55" s="14">
        <f t="shared" si="23"/>
        <v>0</v>
      </c>
      <c r="M55" s="25"/>
      <c r="N55" s="25" t="s">
        <v>6</v>
      </c>
      <c r="O55" s="14">
        <f t="shared" si="24"/>
        <v>0</v>
      </c>
      <c r="Z55" s="14">
        <f t="shared" si="25"/>
        <v>0</v>
      </c>
      <c r="AA55" s="14">
        <f t="shared" si="26"/>
        <v>0</v>
      </c>
      <c r="AB55" s="14">
        <f t="shared" si="27"/>
        <v>0</v>
      </c>
      <c r="AD55" s="26">
        <v>21</v>
      </c>
      <c r="AE55" s="26">
        <f>G55*0</f>
        <v>0</v>
      </c>
      <c r="AF55" s="26">
        <f>G55*(1-0)</f>
        <v>0</v>
      </c>
      <c r="AM55" s="26">
        <f t="shared" si="28"/>
        <v>0</v>
      </c>
      <c r="AN55" s="26">
        <f t="shared" si="29"/>
        <v>0</v>
      </c>
      <c r="AO55" s="27" t="s">
        <v>245</v>
      </c>
      <c r="AP55" s="27" t="s">
        <v>251</v>
      </c>
      <c r="AQ55" s="21" t="s">
        <v>256</v>
      </c>
    </row>
    <row r="56" spans="1:43" ht="12.75">
      <c r="A56" s="32" t="s">
        <v>36</v>
      </c>
      <c r="B56" s="5" t="s">
        <v>55</v>
      </c>
      <c r="C56" s="5" t="s">
        <v>93</v>
      </c>
      <c r="D56" s="5" t="s">
        <v>175</v>
      </c>
      <c r="E56" s="5" t="s">
        <v>223</v>
      </c>
      <c r="F56" s="14">
        <v>4</v>
      </c>
      <c r="G56" s="14">
        <f>'SO 01.1'!G21</f>
        <v>0</v>
      </c>
      <c r="H56" s="14">
        <f t="shared" si="20"/>
        <v>0</v>
      </c>
      <c r="I56" s="14">
        <f t="shared" si="21"/>
        <v>0</v>
      </c>
      <c r="J56" s="14">
        <f t="shared" si="22"/>
        <v>0</v>
      </c>
      <c r="K56" s="14">
        <v>0</v>
      </c>
      <c r="L56" s="14">
        <f t="shared" si="23"/>
        <v>0</v>
      </c>
      <c r="M56" s="25"/>
      <c r="N56" s="25" t="s">
        <v>6</v>
      </c>
      <c r="O56" s="14">
        <f t="shared" si="24"/>
        <v>0</v>
      </c>
      <c r="Z56" s="14">
        <f t="shared" si="25"/>
        <v>0</v>
      </c>
      <c r="AA56" s="14">
        <f t="shared" si="26"/>
        <v>0</v>
      </c>
      <c r="AB56" s="14">
        <f t="shared" si="27"/>
        <v>0</v>
      </c>
      <c r="AD56" s="26">
        <v>21</v>
      </c>
      <c r="AE56" s="26">
        <f>G56*1</f>
        <v>0</v>
      </c>
      <c r="AF56" s="26">
        <f>G56*(1-1)</f>
        <v>0</v>
      </c>
      <c r="AM56" s="26">
        <f t="shared" si="28"/>
        <v>0</v>
      </c>
      <c r="AN56" s="26">
        <f t="shared" si="29"/>
        <v>0</v>
      </c>
      <c r="AO56" s="27" t="s">
        <v>245</v>
      </c>
      <c r="AP56" s="27" t="s">
        <v>251</v>
      </c>
      <c r="AQ56" s="21" t="s">
        <v>256</v>
      </c>
    </row>
    <row r="57" spans="1:43" ht="12.75">
      <c r="A57" s="32" t="s">
        <v>37</v>
      </c>
      <c r="B57" s="5" t="s">
        <v>55</v>
      </c>
      <c r="C57" s="5" t="s">
        <v>93</v>
      </c>
      <c r="D57" s="5" t="s">
        <v>176</v>
      </c>
      <c r="E57" s="5" t="s">
        <v>223</v>
      </c>
      <c r="F57" s="14">
        <v>4</v>
      </c>
      <c r="G57" s="14">
        <f>'SO 01.1'!G22</f>
        <v>0</v>
      </c>
      <c r="H57" s="14">
        <f t="shared" si="20"/>
        <v>0</v>
      </c>
      <c r="I57" s="14">
        <f t="shared" si="21"/>
        <v>0</v>
      </c>
      <c r="J57" s="14">
        <f t="shared" si="22"/>
        <v>0</v>
      </c>
      <c r="K57" s="14">
        <v>0</v>
      </c>
      <c r="L57" s="14">
        <f t="shared" si="23"/>
        <v>0</v>
      </c>
      <c r="M57" s="25"/>
      <c r="N57" s="25" t="s">
        <v>6</v>
      </c>
      <c r="O57" s="14">
        <f t="shared" si="24"/>
        <v>0</v>
      </c>
      <c r="Z57" s="14">
        <f t="shared" si="25"/>
        <v>0</v>
      </c>
      <c r="AA57" s="14">
        <f t="shared" si="26"/>
        <v>0</v>
      </c>
      <c r="AB57" s="14">
        <f t="shared" si="27"/>
        <v>0</v>
      </c>
      <c r="AD57" s="26">
        <v>21</v>
      </c>
      <c r="AE57" s="26">
        <f>G57*0</f>
        <v>0</v>
      </c>
      <c r="AF57" s="26">
        <f>G57*(1-0)</f>
        <v>0</v>
      </c>
      <c r="AM57" s="26">
        <f t="shared" si="28"/>
        <v>0</v>
      </c>
      <c r="AN57" s="26">
        <f t="shared" si="29"/>
        <v>0</v>
      </c>
      <c r="AO57" s="27" t="s">
        <v>245</v>
      </c>
      <c r="AP57" s="27" t="s">
        <v>251</v>
      </c>
      <c r="AQ57" s="21" t="s">
        <v>256</v>
      </c>
    </row>
    <row r="58" spans="1:43" ht="12.75">
      <c r="A58" s="32" t="s">
        <v>38</v>
      </c>
      <c r="B58" s="5" t="s">
        <v>55</v>
      </c>
      <c r="C58" s="5" t="s">
        <v>93</v>
      </c>
      <c r="D58" s="5" t="s">
        <v>108</v>
      </c>
      <c r="E58" s="5" t="s">
        <v>224</v>
      </c>
      <c r="F58" s="14">
        <v>4</v>
      </c>
      <c r="G58" s="14">
        <f>'SO 01.1'!G23</f>
        <v>0</v>
      </c>
      <c r="H58" s="14">
        <f t="shared" si="20"/>
        <v>0</v>
      </c>
      <c r="I58" s="14">
        <f t="shared" si="21"/>
        <v>0</v>
      </c>
      <c r="J58" s="14">
        <f t="shared" si="22"/>
        <v>0</v>
      </c>
      <c r="K58" s="14">
        <v>0</v>
      </c>
      <c r="L58" s="14">
        <f t="shared" si="23"/>
        <v>0</v>
      </c>
      <c r="M58" s="25"/>
      <c r="N58" s="25" t="s">
        <v>6</v>
      </c>
      <c r="O58" s="14">
        <f t="shared" si="24"/>
        <v>0</v>
      </c>
      <c r="Z58" s="14">
        <f t="shared" si="25"/>
        <v>0</v>
      </c>
      <c r="AA58" s="14">
        <f t="shared" si="26"/>
        <v>0</v>
      </c>
      <c r="AB58" s="14">
        <f t="shared" si="27"/>
        <v>0</v>
      </c>
      <c r="AD58" s="26">
        <v>21</v>
      </c>
      <c r="AE58" s="26">
        <f>G58*1</f>
        <v>0</v>
      </c>
      <c r="AF58" s="26">
        <f>G58*(1-1)</f>
        <v>0</v>
      </c>
      <c r="AM58" s="26">
        <f t="shared" si="28"/>
        <v>0</v>
      </c>
      <c r="AN58" s="26">
        <f t="shared" si="29"/>
        <v>0</v>
      </c>
      <c r="AO58" s="27" t="s">
        <v>245</v>
      </c>
      <c r="AP58" s="27" t="s">
        <v>251</v>
      </c>
      <c r="AQ58" s="21" t="s">
        <v>256</v>
      </c>
    </row>
    <row r="59" spans="1:43" ht="12.75">
      <c r="A59" s="32" t="s">
        <v>39</v>
      </c>
      <c r="B59" s="5" t="s">
        <v>55</v>
      </c>
      <c r="C59" s="5" t="s">
        <v>93</v>
      </c>
      <c r="D59" s="5" t="s">
        <v>109</v>
      </c>
      <c r="E59" s="5" t="s">
        <v>224</v>
      </c>
      <c r="F59" s="14">
        <v>4</v>
      </c>
      <c r="G59" s="14">
        <f>'SO 01.1'!G24</f>
        <v>0</v>
      </c>
      <c r="H59" s="14">
        <f t="shared" si="20"/>
        <v>0</v>
      </c>
      <c r="I59" s="14">
        <f t="shared" si="21"/>
        <v>0</v>
      </c>
      <c r="J59" s="14">
        <f t="shared" si="22"/>
        <v>0</v>
      </c>
      <c r="K59" s="14">
        <v>0</v>
      </c>
      <c r="L59" s="14">
        <f t="shared" si="23"/>
        <v>0</v>
      </c>
      <c r="M59" s="25"/>
      <c r="N59" s="25" t="s">
        <v>6</v>
      </c>
      <c r="O59" s="14">
        <f t="shared" si="24"/>
        <v>0</v>
      </c>
      <c r="Z59" s="14">
        <f t="shared" si="25"/>
        <v>0</v>
      </c>
      <c r="AA59" s="14">
        <f t="shared" si="26"/>
        <v>0</v>
      </c>
      <c r="AB59" s="14">
        <f t="shared" si="27"/>
        <v>0</v>
      </c>
      <c r="AD59" s="26">
        <v>21</v>
      </c>
      <c r="AE59" s="26">
        <f>G59*0</f>
        <v>0</v>
      </c>
      <c r="AF59" s="26">
        <f>G59*(1-0)</f>
        <v>0</v>
      </c>
      <c r="AM59" s="26">
        <f t="shared" si="28"/>
        <v>0</v>
      </c>
      <c r="AN59" s="26">
        <f t="shared" si="29"/>
        <v>0</v>
      </c>
      <c r="AO59" s="27" t="s">
        <v>245</v>
      </c>
      <c r="AP59" s="27" t="s">
        <v>251</v>
      </c>
      <c r="AQ59" s="21" t="s">
        <v>256</v>
      </c>
    </row>
    <row r="60" spans="1:43" ht="12.75">
      <c r="A60" s="32" t="s">
        <v>40</v>
      </c>
      <c r="B60" s="5" t="s">
        <v>55</v>
      </c>
      <c r="C60" s="5" t="s">
        <v>93</v>
      </c>
      <c r="D60" s="5" t="s">
        <v>177</v>
      </c>
      <c r="E60" s="5" t="s">
        <v>223</v>
      </c>
      <c r="F60" s="14">
        <v>14</v>
      </c>
      <c r="G60" s="14">
        <f>'SO 01.1'!G25</f>
        <v>0</v>
      </c>
      <c r="H60" s="14">
        <f t="shared" si="20"/>
        <v>0</v>
      </c>
      <c r="I60" s="14">
        <f t="shared" si="21"/>
        <v>0</v>
      </c>
      <c r="J60" s="14">
        <f t="shared" si="22"/>
        <v>0</v>
      </c>
      <c r="K60" s="14">
        <v>0</v>
      </c>
      <c r="L60" s="14">
        <f t="shared" si="23"/>
        <v>0</v>
      </c>
      <c r="M60" s="25"/>
      <c r="N60" s="25" t="s">
        <v>6</v>
      </c>
      <c r="O60" s="14">
        <f t="shared" si="24"/>
        <v>0</v>
      </c>
      <c r="Z60" s="14">
        <f t="shared" si="25"/>
        <v>0</v>
      </c>
      <c r="AA60" s="14">
        <f t="shared" si="26"/>
        <v>0</v>
      </c>
      <c r="AB60" s="14">
        <f t="shared" si="27"/>
        <v>0</v>
      </c>
      <c r="AD60" s="26">
        <v>21</v>
      </c>
      <c r="AE60" s="26">
        <f>G60*1</f>
        <v>0</v>
      </c>
      <c r="AF60" s="26">
        <f>G60*(1-1)</f>
        <v>0</v>
      </c>
      <c r="AM60" s="26">
        <f t="shared" si="28"/>
        <v>0</v>
      </c>
      <c r="AN60" s="26">
        <f t="shared" si="29"/>
        <v>0</v>
      </c>
      <c r="AO60" s="27" t="s">
        <v>245</v>
      </c>
      <c r="AP60" s="27" t="s">
        <v>251</v>
      </c>
      <c r="AQ60" s="21" t="s">
        <v>256</v>
      </c>
    </row>
    <row r="61" spans="1:43" ht="12.75">
      <c r="A61" s="32" t="s">
        <v>41</v>
      </c>
      <c r="B61" s="5" t="s">
        <v>55</v>
      </c>
      <c r="C61" s="5" t="s">
        <v>93</v>
      </c>
      <c r="D61" s="5" t="s">
        <v>178</v>
      </c>
      <c r="E61" s="5" t="s">
        <v>223</v>
      </c>
      <c r="F61" s="14">
        <v>14</v>
      </c>
      <c r="G61" s="14">
        <f>'SO 01.1'!G26</f>
        <v>0</v>
      </c>
      <c r="H61" s="14">
        <f t="shared" si="20"/>
        <v>0</v>
      </c>
      <c r="I61" s="14">
        <f t="shared" si="21"/>
        <v>0</v>
      </c>
      <c r="J61" s="14">
        <f t="shared" si="22"/>
        <v>0</v>
      </c>
      <c r="K61" s="14">
        <v>0</v>
      </c>
      <c r="L61" s="14">
        <f t="shared" si="23"/>
        <v>0</v>
      </c>
      <c r="M61" s="25"/>
      <c r="N61" s="25" t="s">
        <v>6</v>
      </c>
      <c r="O61" s="14">
        <f t="shared" si="24"/>
        <v>0</v>
      </c>
      <c r="Z61" s="14">
        <f t="shared" si="25"/>
        <v>0</v>
      </c>
      <c r="AA61" s="14">
        <f t="shared" si="26"/>
        <v>0</v>
      </c>
      <c r="AB61" s="14">
        <f t="shared" si="27"/>
        <v>0</v>
      </c>
      <c r="AD61" s="26">
        <v>21</v>
      </c>
      <c r="AE61" s="26">
        <f>G61*0</f>
        <v>0</v>
      </c>
      <c r="AF61" s="26">
        <f>G61*(1-0)</f>
        <v>0</v>
      </c>
      <c r="AM61" s="26">
        <f t="shared" si="28"/>
        <v>0</v>
      </c>
      <c r="AN61" s="26">
        <f t="shared" si="29"/>
        <v>0</v>
      </c>
      <c r="AO61" s="27" t="s">
        <v>245</v>
      </c>
      <c r="AP61" s="27" t="s">
        <v>251</v>
      </c>
      <c r="AQ61" s="21" t="s">
        <v>256</v>
      </c>
    </row>
    <row r="62" spans="1:43" ht="12.75">
      <c r="A62" s="32" t="s">
        <v>42</v>
      </c>
      <c r="B62" s="5" t="s">
        <v>55</v>
      </c>
      <c r="C62" s="5" t="s">
        <v>93</v>
      </c>
      <c r="D62" s="5" t="s">
        <v>179</v>
      </c>
      <c r="E62" s="5" t="s">
        <v>224</v>
      </c>
      <c r="F62" s="14">
        <v>4</v>
      </c>
      <c r="G62" s="14">
        <f>'SO 01.1'!G27</f>
        <v>0</v>
      </c>
      <c r="H62" s="14">
        <f t="shared" si="20"/>
        <v>0</v>
      </c>
      <c r="I62" s="14">
        <f t="shared" si="21"/>
        <v>0</v>
      </c>
      <c r="J62" s="14">
        <f t="shared" si="22"/>
        <v>0</v>
      </c>
      <c r="K62" s="14">
        <v>0</v>
      </c>
      <c r="L62" s="14">
        <f t="shared" si="23"/>
        <v>0</v>
      </c>
      <c r="M62" s="25"/>
      <c r="N62" s="25" t="s">
        <v>6</v>
      </c>
      <c r="O62" s="14">
        <f t="shared" si="24"/>
        <v>0</v>
      </c>
      <c r="Z62" s="14">
        <f t="shared" si="25"/>
        <v>0</v>
      </c>
      <c r="AA62" s="14">
        <f t="shared" si="26"/>
        <v>0</v>
      </c>
      <c r="AB62" s="14">
        <f t="shared" si="27"/>
        <v>0</v>
      </c>
      <c r="AD62" s="26">
        <v>21</v>
      </c>
      <c r="AE62" s="26">
        <f>G62*1</f>
        <v>0</v>
      </c>
      <c r="AF62" s="26">
        <f>G62*(1-1)</f>
        <v>0</v>
      </c>
      <c r="AM62" s="26">
        <f t="shared" si="28"/>
        <v>0</v>
      </c>
      <c r="AN62" s="26">
        <f t="shared" si="29"/>
        <v>0</v>
      </c>
      <c r="AO62" s="27" t="s">
        <v>245</v>
      </c>
      <c r="AP62" s="27" t="s">
        <v>251</v>
      </c>
      <c r="AQ62" s="21" t="s">
        <v>256</v>
      </c>
    </row>
    <row r="63" spans="1:43" ht="12.75">
      <c r="A63" s="32" t="s">
        <v>43</v>
      </c>
      <c r="B63" s="5" t="s">
        <v>55</v>
      </c>
      <c r="C63" s="5" t="s">
        <v>93</v>
      </c>
      <c r="D63" s="5" t="s">
        <v>180</v>
      </c>
      <c r="E63" s="5" t="s">
        <v>224</v>
      </c>
      <c r="F63" s="14">
        <v>4</v>
      </c>
      <c r="G63" s="14">
        <f>'SO 01.1'!G28</f>
        <v>0</v>
      </c>
      <c r="H63" s="14">
        <f t="shared" si="20"/>
        <v>0</v>
      </c>
      <c r="I63" s="14">
        <f t="shared" si="21"/>
        <v>0</v>
      </c>
      <c r="J63" s="14">
        <f t="shared" si="22"/>
        <v>0</v>
      </c>
      <c r="K63" s="14">
        <v>0</v>
      </c>
      <c r="L63" s="14">
        <f t="shared" si="23"/>
        <v>0</v>
      </c>
      <c r="M63" s="25"/>
      <c r="N63" s="25" t="s">
        <v>6</v>
      </c>
      <c r="O63" s="14">
        <f t="shared" si="24"/>
        <v>0</v>
      </c>
      <c r="Z63" s="14">
        <f t="shared" si="25"/>
        <v>0</v>
      </c>
      <c r="AA63" s="14">
        <f t="shared" si="26"/>
        <v>0</v>
      </c>
      <c r="AB63" s="14">
        <f t="shared" si="27"/>
        <v>0</v>
      </c>
      <c r="AD63" s="26">
        <v>21</v>
      </c>
      <c r="AE63" s="26">
        <f>G63*0</f>
        <v>0</v>
      </c>
      <c r="AF63" s="26">
        <f>G63*(1-0)</f>
        <v>0</v>
      </c>
      <c r="AM63" s="26">
        <f t="shared" si="28"/>
        <v>0</v>
      </c>
      <c r="AN63" s="26">
        <f t="shared" si="29"/>
        <v>0</v>
      </c>
      <c r="AO63" s="27" t="s">
        <v>245</v>
      </c>
      <c r="AP63" s="27" t="s">
        <v>251</v>
      </c>
      <c r="AQ63" s="21" t="s">
        <v>256</v>
      </c>
    </row>
    <row r="64" spans="1:43" ht="12.75">
      <c r="A64" s="32" t="s">
        <v>44</v>
      </c>
      <c r="B64" s="5" t="s">
        <v>55</v>
      </c>
      <c r="C64" s="5" t="s">
        <v>93</v>
      </c>
      <c r="D64" s="5" t="s">
        <v>114</v>
      </c>
      <c r="E64" s="5" t="s">
        <v>225</v>
      </c>
      <c r="F64" s="14">
        <v>0.45</v>
      </c>
      <c r="G64" s="14">
        <f>'SO 01.1'!G29</f>
        <v>0</v>
      </c>
      <c r="H64" s="14">
        <f t="shared" si="20"/>
        <v>0</v>
      </c>
      <c r="I64" s="14">
        <f t="shared" si="21"/>
        <v>0</v>
      </c>
      <c r="J64" s="14">
        <f t="shared" si="22"/>
        <v>0</v>
      </c>
      <c r="K64" s="14">
        <v>0</v>
      </c>
      <c r="L64" s="14">
        <f t="shared" si="23"/>
        <v>0</v>
      </c>
      <c r="M64" s="25"/>
      <c r="N64" s="25" t="s">
        <v>6</v>
      </c>
      <c r="O64" s="14">
        <f t="shared" si="24"/>
        <v>0</v>
      </c>
      <c r="Z64" s="14">
        <f t="shared" si="25"/>
        <v>0</v>
      </c>
      <c r="AA64" s="14">
        <f t="shared" si="26"/>
        <v>0</v>
      </c>
      <c r="AB64" s="14">
        <f t="shared" si="27"/>
        <v>0</v>
      </c>
      <c r="AD64" s="26">
        <v>21</v>
      </c>
      <c r="AE64" s="26">
        <f>G64*1</f>
        <v>0</v>
      </c>
      <c r="AF64" s="26">
        <f>G64*(1-1)</f>
        <v>0</v>
      </c>
      <c r="AM64" s="26">
        <f t="shared" si="28"/>
        <v>0</v>
      </c>
      <c r="AN64" s="26">
        <f t="shared" si="29"/>
        <v>0</v>
      </c>
      <c r="AO64" s="27" t="s">
        <v>245</v>
      </c>
      <c r="AP64" s="27" t="s">
        <v>251</v>
      </c>
      <c r="AQ64" s="21" t="s">
        <v>256</v>
      </c>
    </row>
    <row r="65" spans="1:43" ht="12.75">
      <c r="A65" s="32" t="s">
        <v>45</v>
      </c>
      <c r="B65" s="5" t="s">
        <v>55</v>
      </c>
      <c r="C65" s="5" t="s">
        <v>93</v>
      </c>
      <c r="D65" s="5" t="s">
        <v>115</v>
      </c>
      <c r="E65" s="5" t="s">
        <v>225</v>
      </c>
      <c r="F65" s="14">
        <v>0.45</v>
      </c>
      <c r="G65" s="14">
        <f>'SO 01.1'!G30</f>
        <v>0</v>
      </c>
      <c r="H65" s="14">
        <f t="shared" si="20"/>
        <v>0</v>
      </c>
      <c r="I65" s="14">
        <f t="shared" si="21"/>
        <v>0</v>
      </c>
      <c r="J65" s="14">
        <f t="shared" si="22"/>
        <v>0</v>
      </c>
      <c r="K65" s="14">
        <v>0</v>
      </c>
      <c r="L65" s="14">
        <f t="shared" si="23"/>
        <v>0</v>
      </c>
      <c r="M65" s="25"/>
      <c r="N65" s="25" t="s">
        <v>6</v>
      </c>
      <c r="O65" s="14">
        <f t="shared" si="24"/>
        <v>0</v>
      </c>
      <c r="Z65" s="14">
        <f t="shared" si="25"/>
        <v>0</v>
      </c>
      <c r="AA65" s="14">
        <f t="shared" si="26"/>
        <v>0</v>
      </c>
      <c r="AB65" s="14">
        <f t="shared" si="27"/>
        <v>0</v>
      </c>
      <c r="AD65" s="26">
        <v>21</v>
      </c>
      <c r="AE65" s="26">
        <f>G65*0</f>
        <v>0</v>
      </c>
      <c r="AF65" s="26">
        <f>G65*(1-0)</f>
        <v>0</v>
      </c>
      <c r="AM65" s="26">
        <f t="shared" si="28"/>
        <v>0</v>
      </c>
      <c r="AN65" s="26">
        <f t="shared" si="29"/>
        <v>0</v>
      </c>
      <c r="AO65" s="27" t="s">
        <v>245</v>
      </c>
      <c r="AP65" s="27" t="s">
        <v>251</v>
      </c>
      <c r="AQ65" s="21" t="s">
        <v>256</v>
      </c>
    </row>
    <row r="66" spans="1:43" ht="12.75">
      <c r="A66" s="32" t="s">
        <v>46</v>
      </c>
      <c r="B66" s="5" t="s">
        <v>55</v>
      </c>
      <c r="C66" s="5" t="s">
        <v>93</v>
      </c>
      <c r="D66" s="5" t="s">
        <v>116</v>
      </c>
      <c r="E66" s="5" t="s">
        <v>225</v>
      </c>
      <c r="F66" s="14">
        <v>0.45</v>
      </c>
      <c r="G66" s="14">
        <f>'SO 01.1'!G31</f>
        <v>0</v>
      </c>
      <c r="H66" s="14">
        <f t="shared" si="20"/>
        <v>0</v>
      </c>
      <c r="I66" s="14">
        <f t="shared" si="21"/>
        <v>0</v>
      </c>
      <c r="J66" s="14">
        <f t="shared" si="22"/>
        <v>0</v>
      </c>
      <c r="K66" s="14">
        <v>0</v>
      </c>
      <c r="L66" s="14">
        <f t="shared" si="23"/>
        <v>0</v>
      </c>
      <c r="M66" s="25"/>
      <c r="N66" s="25" t="s">
        <v>6</v>
      </c>
      <c r="O66" s="14">
        <f t="shared" si="24"/>
        <v>0</v>
      </c>
      <c r="Z66" s="14">
        <f t="shared" si="25"/>
        <v>0</v>
      </c>
      <c r="AA66" s="14">
        <f t="shared" si="26"/>
        <v>0</v>
      </c>
      <c r="AB66" s="14">
        <f t="shared" si="27"/>
        <v>0</v>
      </c>
      <c r="AD66" s="26">
        <v>21</v>
      </c>
      <c r="AE66" s="26">
        <f>G66*1</f>
        <v>0</v>
      </c>
      <c r="AF66" s="26">
        <f>G66*(1-1)</f>
        <v>0</v>
      </c>
      <c r="AM66" s="26">
        <f t="shared" si="28"/>
        <v>0</v>
      </c>
      <c r="AN66" s="26">
        <f t="shared" si="29"/>
        <v>0</v>
      </c>
      <c r="AO66" s="27" t="s">
        <v>245</v>
      </c>
      <c r="AP66" s="27" t="s">
        <v>251</v>
      </c>
      <c r="AQ66" s="21" t="s">
        <v>256</v>
      </c>
    </row>
    <row r="67" spans="1:43" ht="12.75">
      <c r="A67" s="32" t="s">
        <v>47</v>
      </c>
      <c r="B67" s="5" t="s">
        <v>55</v>
      </c>
      <c r="C67" s="5" t="s">
        <v>93</v>
      </c>
      <c r="D67" s="5" t="s">
        <v>117</v>
      </c>
      <c r="E67" s="5" t="s">
        <v>225</v>
      </c>
      <c r="F67" s="14">
        <v>0.45</v>
      </c>
      <c r="G67" s="14">
        <f>'SO 01.1'!G32</f>
        <v>0</v>
      </c>
      <c r="H67" s="14">
        <f t="shared" si="20"/>
        <v>0</v>
      </c>
      <c r="I67" s="14">
        <f t="shared" si="21"/>
        <v>0</v>
      </c>
      <c r="J67" s="14">
        <f t="shared" si="22"/>
        <v>0</v>
      </c>
      <c r="K67" s="14">
        <v>0</v>
      </c>
      <c r="L67" s="14">
        <f t="shared" si="23"/>
        <v>0</v>
      </c>
      <c r="M67" s="25"/>
      <c r="N67" s="25" t="s">
        <v>6</v>
      </c>
      <c r="O67" s="14">
        <f t="shared" si="24"/>
        <v>0</v>
      </c>
      <c r="Z67" s="14">
        <f t="shared" si="25"/>
        <v>0</v>
      </c>
      <c r="AA67" s="14">
        <f t="shared" si="26"/>
        <v>0</v>
      </c>
      <c r="AB67" s="14">
        <f t="shared" si="27"/>
        <v>0</v>
      </c>
      <c r="AD67" s="26">
        <v>21</v>
      </c>
      <c r="AE67" s="26">
        <f>G67*0</f>
        <v>0</v>
      </c>
      <c r="AF67" s="26">
        <f>G67*(1-0)</f>
        <v>0</v>
      </c>
      <c r="AM67" s="26">
        <f t="shared" si="28"/>
        <v>0</v>
      </c>
      <c r="AN67" s="26">
        <f t="shared" si="29"/>
        <v>0</v>
      </c>
      <c r="AO67" s="27" t="s">
        <v>245</v>
      </c>
      <c r="AP67" s="27" t="s">
        <v>251</v>
      </c>
      <c r="AQ67" s="21" t="s">
        <v>256</v>
      </c>
    </row>
    <row r="68" spans="1:43" ht="13.5" thickBot="1">
      <c r="A68" s="5"/>
      <c r="B68" s="5"/>
      <c r="C68" s="5"/>
      <c r="D68" s="68" t="s">
        <v>275</v>
      </c>
      <c r="E68" s="69"/>
      <c r="F68" s="70"/>
      <c r="G68" s="70"/>
      <c r="H68" s="70"/>
      <c r="I68" s="70"/>
      <c r="J68" s="71">
        <f>SUM(J50:J67)</f>
        <v>0</v>
      </c>
      <c r="K68" s="14"/>
      <c r="L68" s="14"/>
      <c r="M68" s="25"/>
      <c r="N68" s="25"/>
      <c r="O68" s="14"/>
      <c r="Z68" s="14"/>
      <c r="AA68" s="14"/>
      <c r="AB68" s="14"/>
      <c r="AD68" s="26"/>
      <c r="AE68" s="26"/>
      <c r="AF68" s="26"/>
      <c r="AM68" s="26"/>
      <c r="AN68" s="26"/>
      <c r="AO68" s="27"/>
      <c r="AP68" s="27"/>
      <c r="AQ68" s="21"/>
    </row>
    <row r="69" spans="1:43" ht="13.5" thickBot="1">
      <c r="A69" s="5"/>
      <c r="B69" s="5"/>
      <c r="C69" s="5"/>
      <c r="D69" s="49" t="s">
        <v>262</v>
      </c>
      <c r="E69" s="50"/>
      <c r="F69" s="51"/>
      <c r="G69" s="51"/>
      <c r="H69" s="51"/>
      <c r="I69" s="51"/>
      <c r="J69" s="41">
        <f>J68+J47</f>
        <v>0</v>
      </c>
      <c r="K69" s="14"/>
      <c r="L69" s="14"/>
      <c r="M69" s="25"/>
      <c r="N69" s="25"/>
      <c r="O69" s="14"/>
      <c r="Z69" s="14"/>
      <c r="AA69" s="14"/>
      <c r="AB69" s="14"/>
      <c r="AD69" s="26"/>
      <c r="AE69" s="26"/>
      <c r="AF69" s="26"/>
      <c r="AM69" s="26"/>
      <c r="AN69" s="26"/>
      <c r="AO69" s="27"/>
      <c r="AP69" s="27"/>
      <c r="AQ69" s="21"/>
    </row>
    <row r="70" spans="1:43" ht="12.75">
      <c r="A70" s="5"/>
      <c r="B70" s="5"/>
      <c r="C70" s="5"/>
      <c r="D70" s="34" t="s">
        <v>260</v>
      </c>
      <c r="E70" s="5"/>
      <c r="F70" s="14"/>
      <c r="G70" s="14"/>
      <c r="H70" s="14"/>
      <c r="I70" s="14"/>
      <c r="J70" s="14"/>
      <c r="K70" s="14"/>
      <c r="L70" s="14"/>
      <c r="M70" s="25"/>
      <c r="N70" s="25"/>
      <c r="O70" s="14"/>
      <c r="Z70" s="14"/>
      <c r="AA70" s="14"/>
      <c r="AB70" s="14"/>
      <c r="AD70" s="26"/>
      <c r="AE70" s="26"/>
      <c r="AF70" s="26"/>
      <c r="AM70" s="26"/>
      <c r="AN70" s="26"/>
      <c r="AO70" s="27"/>
      <c r="AP70" s="27"/>
      <c r="AQ70" s="21"/>
    </row>
    <row r="71" spans="1:43" ht="12.75">
      <c r="A71" s="32" t="s">
        <v>48</v>
      </c>
      <c r="B71" s="5" t="s">
        <v>55</v>
      </c>
      <c r="C71" s="5" t="s">
        <v>93</v>
      </c>
      <c r="D71" s="5" t="s">
        <v>173</v>
      </c>
      <c r="E71" s="5" t="s">
        <v>224</v>
      </c>
      <c r="F71" s="14">
        <v>42</v>
      </c>
      <c r="G71" s="14">
        <f>'SO 01.1'!G35</f>
        <v>0</v>
      </c>
      <c r="H71" s="14">
        <f>G71*F71</f>
        <v>0</v>
      </c>
      <c r="I71" s="14">
        <v>0</v>
      </c>
      <c r="J71" s="14">
        <f>I71+H71</f>
        <v>0</v>
      </c>
      <c r="K71" s="14">
        <v>0</v>
      </c>
      <c r="L71" s="14"/>
      <c r="M71" s="25"/>
      <c r="N71" s="25"/>
      <c r="O71" s="14"/>
      <c r="Z71" s="14"/>
      <c r="AA71" s="14"/>
      <c r="AB71" s="14"/>
      <c r="AD71" s="26"/>
      <c r="AE71" s="26"/>
      <c r="AF71" s="26"/>
      <c r="AM71" s="26"/>
      <c r="AN71" s="26"/>
      <c r="AO71" s="27"/>
      <c r="AP71" s="27"/>
      <c r="AQ71" s="21"/>
    </row>
    <row r="72" spans="1:43" ht="12.75">
      <c r="A72" s="32" t="s">
        <v>49</v>
      </c>
      <c r="B72" s="5" t="s">
        <v>55</v>
      </c>
      <c r="C72" s="5" t="s">
        <v>93</v>
      </c>
      <c r="D72" s="5" t="s">
        <v>174</v>
      </c>
      <c r="E72" s="5" t="s">
        <v>224</v>
      </c>
      <c r="F72" s="14">
        <v>42</v>
      </c>
      <c r="G72" s="14">
        <f>'SO 01.1'!G36</f>
        <v>0</v>
      </c>
      <c r="H72" s="14">
        <v>0</v>
      </c>
      <c r="I72" s="14">
        <f>G72*F72</f>
        <v>0</v>
      </c>
      <c r="J72" s="14">
        <f>I72+H72</f>
        <v>0</v>
      </c>
      <c r="K72" s="14">
        <v>0</v>
      </c>
      <c r="L72" s="14"/>
      <c r="M72" s="25"/>
      <c r="N72" s="25"/>
      <c r="O72" s="14"/>
      <c r="Z72" s="14"/>
      <c r="AA72" s="14"/>
      <c r="AB72" s="14"/>
      <c r="AD72" s="26"/>
      <c r="AE72" s="26"/>
      <c r="AF72" s="26"/>
      <c r="AM72" s="26"/>
      <c r="AN72" s="26"/>
      <c r="AO72" s="27"/>
      <c r="AP72" s="27"/>
      <c r="AQ72" s="21"/>
    </row>
    <row r="73" spans="1:43" ht="12.75">
      <c r="A73" s="32" t="s">
        <v>50</v>
      </c>
      <c r="B73" s="5" t="s">
        <v>55</v>
      </c>
      <c r="C73" s="5" t="s">
        <v>93</v>
      </c>
      <c r="D73" s="5" t="s">
        <v>118</v>
      </c>
      <c r="E73" s="5" t="s">
        <v>225</v>
      </c>
      <c r="F73" s="14">
        <v>0.45</v>
      </c>
      <c r="G73" s="14">
        <f>'SO 01.1'!G37</f>
        <v>0</v>
      </c>
      <c r="H73" s="14">
        <f>G73*F73</f>
        <v>0</v>
      </c>
      <c r="I73" s="14">
        <v>0</v>
      </c>
      <c r="J73" s="14">
        <f>I73+H73</f>
        <v>0</v>
      </c>
      <c r="K73" s="14">
        <v>0</v>
      </c>
      <c r="L73" s="14"/>
      <c r="M73" s="25"/>
      <c r="N73" s="25"/>
      <c r="O73" s="14"/>
      <c r="Z73" s="14"/>
      <c r="AA73" s="14"/>
      <c r="AB73" s="14"/>
      <c r="AD73" s="26"/>
      <c r="AE73" s="26"/>
      <c r="AF73" s="26"/>
      <c r="AM73" s="26"/>
      <c r="AN73" s="26"/>
      <c r="AO73" s="27"/>
      <c r="AP73" s="27"/>
      <c r="AQ73" s="21"/>
    </row>
    <row r="74" spans="1:43" ht="12.75">
      <c r="A74" s="32" t="s">
        <v>51</v>
      </c>
      <c r="B74" s="5" t="s">
        <v>55</v>
      </c>
      <c r="C74" s="5" t="s">
        <v>93</v>
      </c>
      <c r="D74" s="5" t="s">
        <v>119</v>
      </c>
      <c r="E74" s="5" t="s">
        <v>225</v>
      </c>
      <c r="F74" s="14">
        <v>0.45</v>
      </c>
      <c r="G74" s="14">
        <f>'SO 01.1'!G38</f>
        <v>0</v>
      </c>
      <c r="H74" s="14">
        <v>0</v>
      </c>
      <c r="I74" s="14">
        <f>G74*F74</f>
        <v>0</v>
      </c>
      <c r="J74" s="14">
        <f>I74+H74</f>
        <v>0</v>
      </c>
      <c r="K74" s="14">
        <v>0</v>
      </c>
      <c r="L74" s="14"/>
      <c r="M74" s="25"/>
      <c r="N74" s="25"/>
      <c r="O74" s="14"/>
      <c r="Z74" s="14"/>
      <c r="AA74" s="14"/>
      <c r="AB74" s="14"/>
      <c r="AD74" s="26"/>
      <c r="AE74" s="26"/>
      <c r="AF74" s="26"/>
      <c r="AM74" s="26"/>
      <c r="AN74" s="26"/>
      <c r="AO74" s="27"/>
      <c r="AP74" s="27"/>
      <c r="AQ74" s="21"/>
    </row>
    <row r="75" spans="1:43" ht="13.5" thickBot="1">
      <c r="A75" s="5"/>
      <c r="B75" s="5"/>
      <c r="C75" s="5"/>
      <c r="D75" s="72" t="s">
        <v>267</v>
      </c>
      <c r="E75" s="73"/>
      <c r="F75" s="74"/>
      <c r="G75" s="74"/>
      <c r="H75" s="74">
        <f>SUM(H71:H74)</f>
        <v>0</v>
      </c>
      <c r="I75" s="75">
        <f>SUM(I71:I74)</f>
        <v>0</v>
      </c>
      <c r="J75" s="76">
        <f>SUM(J71:J74)</f>
        <v>0</v>
      </c>
      <c r="K75" s="14"/>
      <c r="L75" s="14"/>
      <c r="M75" s="25"/>
      <c r="N75" s="25"/>
      <c r="O75" s="14"/>
      <c r="Z75" s="14"/>
      <c r="AA75" s="14"/>
      <c r="AB75" s="14"/>
      <c r="AD75" s="26"/>
      <c r="AE75" s="26"/>
      <c r="AF75" s="26"/>
      <c r="AM75" s="26"/>
      <c r="AN75" s="26"/>
      <c r="AO75" s="27"/>
      <c r="AP75" s="27"/>
      <c r="AQ75" s="21"/>
    </row>
    <row r="76" spans="1:43" ht="13.5" thickBot="1">
      <c r="A76" s="5"/>
      <c r="B76" s="5"/>
      <c r="C76" s="5"/>
      <c r="D76" s="49" t="s">
        <v>263</v>
      </c>
      <c r="E76" s="50"/>
      <c r="F76" s="51"/>
      <c r="G76" s="51"/>
      <c r="H76" s="51"/>
      <c r="I76" s="51"/>
      <c r="J76" s="41">
        <f>J75+J40+J36+J29+J20+J13</f>
        <v>0</v>
      </c>
      <c r="K76" s="14"/>
      <c r="L76" s="14"/>
      <c r="M76" s="25"/>
      <c r="N76" s="25"/>
      <c r="O76" s="14"/>
      <c r="Z76" s="14"/>
      <c r="AA76" s="14"/>
      <c r="AB76" s="14"/>
      <c r="AD76" s="26"/>
      <c r="AE76" s="26"/>
      <c r="AF76" s="26"/>
      <c r="AM76" s="26"/>
      <c r="AN76" s="26"/>
      <c r="AO76" s="27"/>
      <c r="AP76" s="27"/>
      <c r="AQ76" s="21"/>
    </row>
    <row r="79" ht="12.75">
      <c r="D79" s="81"/>
    </row>
  </sheetData>
  <sheetProtection/>
  <mergeCells count="33">
    <mergeCell ref="D36:G36"/>
    <mergeCell ref="D40:G40"/>
    <mergeCell ref="D48:G48"/>
    <mergeCell ref="H10:J10"/>
    <mergeCell ref="K10:L10"/>
    <mergeCell ref="D12:G12"/>
    <mergeCell ref="D13:G13"/>
    <mergeCell ref="D20:G20"/>
    <mergeCell ref="D29:G29"/>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2:C3"/>
    <mergeCell ref="D2:D3"/>
    <mergeCell ref="E2:F3"/>
    <mergeCell ref="G2:H3"/>
    <mergeCell ref="I2:I3"/>
    <mergeCell ref="J2:M3"/>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colBreaks count="1" manualBreakCount="1">
    <brk id="13" max="65535" man="1"/>
  </colBreaks>
</worksheet>
</file>

<file path=xl/worksheets/sheet7.xml><?xml version="1.0" encoding="utf-8"?>
<worksheet xmlns="http://schemas.openxmlformats.org/spreadsheetml/2006/main" xmlns:r="http://schemas.openxmlformats.org/officeDocument/2006/relationships">
  <dimension ref="A1:AZ79"/>
  <sheetViews>
    <sheetView tabSelected="1" zoomScalePageLayoutView="0" workbookViewId="0" topLeftCell="A34">
      <selection activeCell="AV70" sqref="AV70"/>
    </sheetView>
  </sheetViews>
  <sheetFormatPr defaultColWidth="9.140625" defaultRowHeight="12.75"/>
  <cols>
    <col min="1" max="1" width="3.7109375" style="0" customWidth="1"/>
    <col min="2" max="2" width="6.8515625" style="0" customWidth="1"/>
    <col min="3" max="3" width="13.28125" style="0" customWidth="1"/>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 min="49" max="49" width="10.140625" style="0" bestFit="1" customWidth="1"/>
    <col min="50" max="50" width="11.7109375" style="0" bestFit="1" customWidth="1"/>
  </cols>
  <sheetData>
    <row r="1" spans="4:52" ht="12.75">
      <c r="D1" s="114" t="s">
        <v>293</v>
      </c>
      <c r="G1" s="48"/>
      <c r="H1" s="48"/>
      <c r="I1" s="48"/>
      <c r="AV1" s="111"/>
      <c r="AW1" s="111"/>
      <c r="AX1" s="86"/>
      <c r="AY1" s="86"/>
      <c r="AZ1" s="85"/>
    </row>
    <row r="2" spans="1:52" ht="12.75">
      <c r="A2" s="166" t="s">
        <v>0</v>
      </c>
      <c r="B2" s="156"/>
      <c r="C2" s="156"/>
      <c r="D2" s="176" t="str">
        <f>'SO 01.3 jalovice'!D2:D3</f>
        <v>Modernizace chovu skotu</v>
      </c>
      <c r="E2" s="155" t="s">
        <v>218</v>
      </c>
      <c r="F2" s="156"/>
      <c r="G2" s="155"/>
      <c r="H2" s="156"/>
      <c r="I2" s="178" t="s">
        <v>233</v>
      </c>
      <c r="J2" s="157" t="s">
        <v>296</v>
      </c>
      <c r="K2" s="156"/>
      <c r="L2" s="156"/>
      <c r="M2" s="158"/>
      <c r="AV2" s="86"/>
      <c r="AW2" s="86"/>
      <c r="AX2" s="86"/>
      <c r="AY2" s="86"/>
      <c r="AZ2" s="85"/>
    </row>
    <row r="3" spans="1:52" ht="12.75">
      <c r="A3" s="167"/>
      <c r="B3" s="142"/>
      <c r="C3" s="142"/>
      <c r="D3" s="177"/>
      <c r="E3" s="142"/>
      <c r="F3" s="142"/>
      <c r="G3" s="142"/>
      <c r="H3" s="142"/>
      <c r="I3" s="179"/>
      <c r="J3" s="142"/>
      <c r="K3" s="142"/>
      <c r="L3" s="142"/>
      <c r="M3" s="149"/>
      <c r="AV3" s="86"/>
      <c r="AW3" s="86"/>
      <c r="AX3" s="86"/>
      <c r="AY3" s="86"/>
      <c r="AZ3" s="85"/>
    </row>
    <row r="4" spans="1:52" ht="12.75">
      <c r="A4" s="168" t="s">
        <v>1</v>
      </c>
      <c r="B4" s="142"/>
      <c r="C4" s="142"/>
      <c r="D4" s="141" t="str">
        <f>'SO 01.3 jalovice'!D4:D5</f>
        <v>SO 01.3 stáj pro dojnice a jalovice</v>
      </c>
      <c r="E4" s="143" t="s">
        <v>219</v>
      </c>
      <c r="F4" s="142"/>
      <c r="G4" s="151"/>
      <c r="H4" s="142"/>
      <c r="I4" s="141" t="s">
        <v>234</v>
      </c>
      <c r="J4" s="141"/>
      <c r="K4" s="142"/>
      <c r="L4" s="142"/>
      <c r="M4" s="149"/>
      <c r="AV4" s="85"/>
      <c r="AW4" s="85"/>
      <c r="AX4" s="85"/>
      <c r="AY4" s="85"/>
      <c r="AZ4" s="85"/>
    </row>
    <row r="5" spans="1:52" ht="12.75">
      <c r="A5" s="167"/>
      <c r="B5" s="142"/>
      <c r="C5" s="142"/>
      <c r="D5" s="142"/>
      <c r="E5" s="142"/>
      <c r="F5" s="142"/>
      <c r="G5" s="142"/>
      <c r="H5" s="142"/>
      <c r="I5" s="142"/>
      <c r="J5" s="142"/>
      <c r="K5" s="142"/>
      <c r="L5" s="142"/>
      <c r="M5" s="149"/>
      <c r="AV5" s="85"/>
      <c r="AW5" s="85"/>
      <c r="AX5" s="85"/>
      <c r="AY5" s="85"/>
      <c r="AZ5" s="85"/>
    </row>
    <row r="6" spans="1:52" ht="12.75">
      <c r="A6" s="168" t="s">
        <v>2</v>
      </c>
      <c r="B6" s="142"/>
      <c r="C6" s="142"/>
      <c r="D6" s="141" t="s">
        <v>94</v>
      </c>
      <c r="E6" s="143" t="s">
        <v>220</v>
      </c>
      <c r="F6" s="142"/>
      <c r="G6" s="142"/>
      <c r="H6" s="142"/>
      <c r="I6" s="141" t="s">
        <v>235</v>
      </c>
      <c r="J6" s="141"/>
      <c r="K6" s="142"/>
      <c r="L6" s="142"/>
      <c r="M6" s="149"/>
      <c r="AV6" s="85"/>
      <c r="AW6" s="85"/>
      <c r="AX6" s="85"/>
      <c r="AY6" s="85"/>
      <c r="AZ6" s="85"/>
    </row>
    <row r="7" spans="1:52" ht="12.75">
      <c r="A7" s="167"/>
      <c r="B7" s="142"/>
      <c r="C7" s="142"/>
      <c r="D7" s="142"/>
      <c r="E7" s="142"/>
      <c r="F7" s="142"/>
      <c r="G7" s="142"/>
      <c r="H7" s="142"/>
      <c r="I7" s="142"/>
      <c r="J7" s="142"/>
      <c r="K7" s="142"/>
      <c r="L7" s="142"/>
      <c r="M7" s="149"/>
      <c r="AV7" s="85"/>
      <c r="AW7" s="85"/>
      <c r="AX7" s="85"/>
      <c r="AY7" s="85"/>
      <c r="AZ7" s="85"/>
    </row>
    <row r="8" spans="1:52" ht="12.75">
      <c r="A8" s="168" t="s">
        <v>3</v>
      </c>
      <c r="B8" s="142"/>
      <c r="C8" s="142"/>
      <c r="D8" s="161" t="s">
        <v>301</v>
      </c>
      <c r="E8" s="143" t="s">
        <v>221</v>
      </c>
      <c r="F8" s="142"/>
      <c r="G8" s="180"/>
      <c r="H8" s="179"/>
      <c r="I8" s="141" t="s">
        <v>236</v>
      </c>
      <c r="J8" s="141"/>
      <c r="K8" s="142"/>
      <c r="L8" s="142"/>
      <c r="M8" s="149"/>
      <c r="AV8" s="86"/>
      <c r="AW8" s="85"/>
      <c r="AX8" s="85"/>
      <c r="AY8" s="85"/>
      <c r="AZ8" s="85"/>
    </row>
    <row r="9" spans="1:52" ht="13.5" thickBot="1">
      <c r="A9" s="169"/>
      <c r="B9" s="150"/>
      <c r="C9" s="150"/>
      <c r="D9" s="162"/>
      <c r="E9" s="150"/>
      <c r="F9" s="150"/>
      <c r="G9" s="181"/>
      <c r="H9" s="181"/>
      <c r="I9" s="150"/>
      <c r="J9" s="150"/>
      <c r="K9" s="150"/>
      <c r="L9" s="150"/>
      <c r="M9" s="152"/>
      <c r="AV9" s="85"/>
      <c r="AW9" s="85"/>
      <c r="AX9" s="85"/>
      <c r="AY9" s="85"/>
      <c r="AZ9" s="85"/>
    </row>
    <row r="10" spans="1:52" ht="12.75">
      <c r="A10" s="1" t="s">
        <v>4</v>
      </c>
      <c r="B10" s="7" t="s">
        <v>52</v>
      </c>
      <c r="C10" s="7" t="s">
        <v>58</v>
      </c>
      <c r="D10" s="7" t="s">
        <v>95</v>
      </c>
      <c r="E10" s="7" t="s">
        <v>222</v>
      </c>
      <c r="F10" s="13" t="s">
        <v>228</v>
      </c>
      <c r="G10" s="15" t="s">
        <v>229</v>
      </c>
      <c r="H10" s="146" t="s">
        <v>231</v>
      </c>
      <c r="I10" s="147"/>
      <c r="J10" s="148"/>
      <c r="K10" s="146" t="s">
        <v>239</v>
      </c>
      <c r="L10" s="148"/>
      <c r="M10" s="23" t="s">
        <v>240</v>
      </c>
      <c r="AV10" s="85"/>
      <c r="AW10" s="85"/>
      <c r="AX10" s="85"/>
      <c r="AY10" s="85"/>
      <c r="AZ10" s="85"/>
    </row>
    <row r="11" spans="1:52" ht="13.5" thickBot="1">
      <c r="A11" s="2" t="s">
        <v>5</v>
      </c>
      <c r="B11" s="8" t="s">
        <v>5</v>
      </c>
      <c r="C11" s="8" t="s">
        <v>5</v>
      </c>
      <c r="D11" s="12" t="s">
        <v>96</v>
      </c>
      <c r="E11" s="8" t="s">
        <v>5</v>
      </c>
      <c r="F11" s="8" t="s">
        <v>5</v>
      </c>
      <c r="G11" s="16" t="s">
        <v>230</v>
      </c>
      <c r="H11" s="17" t="s">
        <v>232</v>
      </c>
      <c r="I11" s="18" t="s">
        <v>237</v>
      </c>
      <c r="J11" s="19" t="s">
        <v>238</v>
      </c>
      <c r="K11" s="17" t="s">
        <v>229</v>
      </c>
      <c r="L11" s="19" t="s">
        <v>238</v>
      </c>
      <c r="M11" s="24" t="s">
        <v>241</v>
      </c>
      <c r="AV11" s="85"/>
      <c r="AW11" s="85"/>
      <c r="AX11" s="85"/>
      <c r="AY11" s="85"/>
      <c r="AZ11" s="85"/>
    </row>
    <row r="12" spans="1:52" ht="12.75">
      <c r="A12" s="6"/>
      <c r="B12" s="11" t="s">
        <v>55</v>
      </c>
      <c r="C12" s="11"/>
      <c r="D12" s="174"/>
      <c r="E12" s="175"/>
      <c r="F12" s="175"/>
      <c r="G12" s="175"/>
      <c r="H12" s="30">
        <f>H13+H20+H29+H36+H40+H46+H48</f>
        <v>0</v>
      </c>
      <c r="I12" s="30">
        <f>I13+I20+I29+I36+I40+I48+I46+I75</f>
        <v>0</v>
      </c>
      <c r="J12" s="30">
        <f>H12+I12</f>
        <v>0</v>
      </c>
      <c r="K12" s="22"/>
      <c r="L12" s="30">
        <f>L13+L20+L29+L36+L40+L48</f>
        <v>9.830990199999999</v>
      </c>
      <c r="M12" s="22"/>
      <c r="AV12" s="86"/>
      <c r="AW12" s="86"/>
      <c r="AX12" s="86"/>
      <c r="AY12" s="86"/>
      <c r="AZ12" s="86"/>
    </row>
    <row r="13" spans="1:52" ht="12.75">
      <c r="A13" s="4"/>
      <c r="B13" s="10" t="s">
        <v>55</v>
      </c>
      <c r="C13" s="10" t="s">
        <v>63</v>
      </c>
      <c r="D13" s="139" t="s">
        <v>138</v>
      </c>
      <c r="E13" s="140"/>
      <c r="F13" s="140"/>
      <c r="G13" s="140"/>
      <c r="H13" s="29">
        <f>SUM(H15:H19)</f>
        <v>0</v>
      </c>
      <c r="I13" s="29">
        <f>SUM(I15:I19)</f>
        <v>0</v>
      </c>
      <c r="J13" s="29">
        <f>H13+I13</f>
        <v>0</v>
      </c>
      <c r="K13" s="21"/>
      <c r="L13" s="29">
        <f>SUM(L15:L19)</f>
        <v>5.8432622</v>
      </c>
      <c r="M13" s="21"/>
      <c r="P13" s="29">
        <f>IF(Q13="PR",J13,SUM(O15:O19))</f>
        <v>0</v>
      </c>
      <c r="Q13" s="21" t="s">
        <v>244</v>
      </c>
      <c r="R13" s="29">
        <f>IF(Q13="HS",H13,0)</f>
        <v>0</v>
      </c>
      <c r="S13" s="29">
        <f>IF(Q13="HS",I13-P13,0)</f>
        <v>0</v>
      </c>
      <c r="T13" s="29">
        <f>IF(Q13="PS",H13,0)</f>
        <v>0</v>
      </c>
      <c r="U13" s="29">
        <f>IF(Q13="PS",I13-P13,0)</f>
        <v>0</v>
      </c>
      <c r="V13" s="29">
        <f>IF(Q13="MP",H13,0)</f>
        <v>0</v>
      </c>
      <c r="W13" s="29">
        <f>IF(Q13="MP",I13-P13,0)</f>
        <v>0</v>
      </c>
      <c r="X13" s="29">
        <f>IF(Q13="OM",H13,0)</f>
        <v>0</v>
      </c>
      <c r="Y13" s="21" t="s">
        <v>55</v>
      </c>
      <c r="AI13" s="29">
        <f>SUM(Z15:Z19)</f>
        <v>0</v>
      </c>
      <c r="AJ13" s="29">
        <f>SUM(AA15:AA19)</f>
        <v>0</v>
      </c>
      <c r="AK13" s="29">
        <f>SUM(AB15:AB19)</f>
        <v>0</v>
      </c>
      <c r="AV13" s="85"/>
      <c r="AW13" s="112"/>
      <c r="AX13" s="112"/>
      <c r="AY13" s="85"/>
      <c r="AZ13" s="85"/>
    </row>
    <row r="14" spans="1:37" ht="12.75">
      <c r="A14" s="4"/>
      <c r="B14" s="10"/>
      <c r="C14" s="10"/>
      <c r="D14" s="40" t="s">
        <v>272</v>
      </c>
      <c r="E14" s="31"/>
      <c r="F14" s="31"/>
      <c r="G14" s="31"/>
      <c r="H14" s="29"/>
      <c r="I14" s="29"/>
      <c r="J14" s="29"/>
      <c r="K14" s="21"/>
      <c r="L14" s="29"/>
      <c r="M14" s="21"/>
      <c r="P14" s="29"/>
      <c r="Q14" s="21"/>
      <c r="R14" s="29"/>
      <c r="S14" s="29"/>
      <c r="T14" s="29"/>
      <c r="U14" s="29"/>
      <c r="V14" s="29"/>
      <c r="W14" s="29"/>
      <c r="X14" s="29"/>
      <c r="Y14" s="21"/>
      <c r="AI14" s="29"/>
      <c r="AJ14" s="29"/>
      <c r="AK14" s="29"/>
    </row>
    <row r="15" spans="1:43" ht="12.75">
      <c r="A15" s="5" t="s">
        <v>6</v>
      </c>
      <c r="B15" s="5" t="s">
        <v>55</v>
      </c>
      <c r="C15" s="5" t="s">
        <v>64</v>
      </c>
      <c r="D15" s="5" t="s">
        <v>139</v>
      </c>
      <c r="E15" s="5" t="s">
        <v>226</v>
      </c>
      <c r="F15" s="14">
        <v>85.2</v>
      </c>
      <c r="G15" s="14">
        <v>0</v>
      </c>
      <c r="H15" s="14">
        <f>F15*AE15</f>
        <v>0</v>
      </c>
      <c r="I15" s="14">
        <f>J15-H15</f>
        <v>0</v>
      </c>
      <c r="J15" s="14">
        <f>F15*G15</f>
        <v>0</v>
      </c>
      <c r="K15" s="14">
        <v>0.007</v>
      </c>
      <c r="L15" s="14">
        <f>F15*K15</f>
        <v>0.5964</v>
      </c>
      <c r="M15" s="25" t="s">
        <v>242</v>
      </c>
      <c r="N15" s="25" t="s">
        <v>8</v>
      </c>
      <c r="O15" s="14">
        <f>IF(N15="5",I15,0)</f>
        <v>0</v>
      </c>
      <c r="Z15" s="14">
        <f>IF(AD15=0,J15,0)</f>
        <v>0</v>
      </c>
      <c r="AA15" s="14">
        <f>IF(AD15=15,J15,0)</f>
        <v>0</v>
      </c>
      <c r="AB15" s="14">
        <f>IF(AD15=21,J15,0)</f>
        <v>0</v>
      </c>
      <c r="AD15" s="26">
        <v>21</v>
      </c>
      <c r="AE15" s="26">
        <f>G15*0</f>
        <v>0</v>
      </c>
      <c r="AF15" s="26">
        <f>G15*(1-0)</f>
        <v>0</v>
      </c>
      <c r="AM15" s="26">
        <f>F15*AE15</f>
        <v>0</v>
      </c>
      <c r="AN15" s="26">
        <f>F15*AF15</f>
        <v>0</v>
      </c>
      <c r="AO15" s="27" t="s">
        <v>246</v>
      </c>
      <c r="AP15" s="27" t="s">
        <v>252</v>
      </c>
      <c r="AQ15" s="21" t="s">
        <v>256</v>
      </c>
    </row>
    <row r="16" spans="1:43" ht="12.75">
      <c r="A16" s="5" t="s">
        <v>7</v>
      </c>
      <c r="B16" s="5" t="s">
        <v>55</v>
      </c>
      <c r="C16" s="5" t="s">
        <v>65</v>
      </c>
      <c r="D16" s="5" t="s">
        <v>140</v>
      </c>
      <c r="E16" s="5" t="s">
        <v>226</v>
      </c>
      <c r="F16" s="14">
        <v>85.2</v>
      </c>
      <c r="G16" s="14">
        <v>0</v>
      </c>
      <c r="H16" s="14">
        <f>F16*AE16</f>
        <v>0</v>
      </c>
      <c r="I16" s="14">
        <f>J16-H16</f>
        <v>0</v>
      </c>
      <c r="J16" s="14">
        <f>F16*G16</f>
        <v>0</v>
      </c>
      <c r="K16" s="14">
        <v>0.00307</v>
      </c>
      <c r="L16" s="14">
        <f>F16*K16</f>
        <v>0.261564</v>
      </c>
      <c r="M16" s="25" t="s">
        <v>242</v>
      </c>
      <c r="N16" s="25" t="s">
        <v>6</v>
      </c>
      <c r="O16" s="14">
        <f>IF(N16="5",I16,0)</f>
        <v>0</v>
      </c>
      <c r="Z16" s="14">
        <f>IF(AD16=0,J16,0)</f>
        <v>0</v>
      </c>
      <c r="AA16" s="14">
        <f>IF(AD16=15,J16,0)</f>
        <v>0</v>
      </c>
      <c r="AB16" s="14">
        <f>IF(AD16=21,J16,0)</f>
        <v>0</v>
      </c>
      <c r="AD16" s="26">
        <v>21</v>
      </c>
      <c r="AE16" s="26">
        <f>G16*0.864833625218914</f>
        <v>0</v>
      </c>
      <c r="AF16" s="26">
        <f>G16*(1-0.864833625218914)</f>
        <v>0</v>
      </c>
      <c r="AM16" s="26">
        <f>F16*AE16</f>
        <v>0</v>
      </c>
      <c r="AN16" s="26">
        <f>F16*AF16</f>
        <v>0</v>
      </c>
      <c r="AO16" s="27" t="s">
        <v>246</v>
      </c>
      <c r="AP16" s="27" t="s">
        <v>252</v>
      </c>
      <c r="AQ16" s="21" t="s">
        <v>256</v>
      </c>
    </row>
    <row r="17" spans="1:43" ht="12.75">
      <c r="A17" s="5" t="s">
        <v>8</v>
      </c>
      <c r="B17" s="5" t="s">
        <v>55</v>
      </c>
      <c r="C17" s="5" t="s">
        <v>66</v>
      </c>
      <c r="D17" s="5" t="s">
        <v>141</v>
      </c>
      <c r="E17" s="5" t="s">
        <v>226</v>
      </c>
      <c r="F17" s="14">
        <v>646.62</v>
      </c>
      <c r="G17" s="14">
        <v>0</v>
      </c>
      <c r="H17" s="14">
        <f>F17*AE17</f>
        <v>0</v>
      </c>
      <c r="I17" s="14">
        <f>J17-H17</f>
        <v>0</v>
      </c>
      <c r="J17" s="14">
        <f>F17*G17</f>
        <v>0</v>
      </c>
      <c r="K17" s="14">
        <v>0.007</v>
      </c>
      <c r="L17" s="14">
        <f>F17*K17</f>
        <v>4.52634</v>
      </c>
      <c r="M17" s="25" t="s">
        <v>242</v>
      </c>
      <c r="N17" s="25" t="s">
        <v>6</v>
      </c>
      <c r="O17" s="14">
        <f>IF(N17="5",I17,0)</f>
        <v>0</v>
      </c>
      <c r="Z17" s="14">
        <f>IF(AD17=0,J17,0)</f>
        <v>0</v>
      </c>
      <c r="AA17" s="14">
        <f>IF(AD17=15,J17,0)</f>
        <v>0</v>
      </c>
      <c r="AB17" s="14">
        <f>IF(AD17=21,J17,0)</f>
        <v>0</v>
      </c>
      <c r="AD17" s="26">
        <v>21</v>
      </c>
      <c r="AE17" s="26">
        <f>G17*0</f>
        <v>0</v>
      </c>
      <c r="AF17" s="26">
        <f>G17*(1-0)</f>
        <v>0</v>
      </c>
      <c r="AM17" s="26">
        <f>F17*AE17</f>
        <v>0</v>
      </c>
      <c r="AN17" s="26">
        <f>F17*AF17</f>
        <v>0</v>
      </c>
      <c r="AO17" s="27" t="s">
        <v>246</v>
      </c>
      <c r="AP17" s="27" t="s">
        <v>252</v>
      </c>
      <c r="AQ17" s="21" t="s">
        <v>256</v>
      </c>
    </row>
    <row r="18" spans="1:43" ht="12.75">
      <c r="A18" s="5" t="s">
        <v>9</v>
      </c>
      <c r="B18" s="5" t="s">
        <v>55</v>
      </c>
      <c r="C18" s="5" t="s">
        <v>67</v>
      </c>
      <c r="D18" s="5" t="s">
        <v>142</v>
      </c>
      <c r="E18" s="5" t="s">
        <v>226</v>
      </c>
      <c r="F18" s="14">
        <v>646.42</v>
      </c>
      <c r="G18" s="14">
        <v>0</v>
      </c>
      <c r="H18" s="14">
        <f>F18*AE18</f>
        <v>0</v>
      </c>
      <c r="I18" s="14">
        <f>J18-H18</f>
        <v>0</v>
      </c>
      <c r="J18" s="14">
        <f>F18*G18</f>
        <v>0</v>
      </c>
      <c r="K18" s="14">
        <v>0.00071</v>
      </c>
      <c r="L18" s="14">
        <f>F18*K18</f>
        <v>0.4589582</v>
      </c>
      <c r="M18" s="25" t="s">
        <v>242</v>
      </c>
      <c r="N18" s="25" t="s">
        <v>6</v>
      </c>
      <c r="O18" s="14">
        <f>IF(N18="5",I18,0)</f>
        <v>0</v>
      </c>
      <c r="Z18" s="14">
        <f>IF(AD18=0,J18,0)</f>
        <v>0</v>
      </c>
      <c r="AA18" s="14">
        <f>IF(AD18=15,J18,0)</f>
        <v>0</v>
      </c>
      <c r="AB18" s="14">
        <f>IF(AD18=21,J18,0)</f>
        <v>0</v>
      </c>
      <c r="AD18" s="26">
        <v>21</v>
      </c>
      <c r="AE18" s="26">
        <f>G18*0.223862068965517</f>
        <v>0</v>
      </c>
      <c r="AF18" s="26">
        <f>G18*(1-0.223862068965517)</f>
        <v>0</v>
      </c>
      <c r="AM18" s="26">
        <f>F18*AE18</f>
        <v>0</v>
      </c>
      <c r="AN18" s="26">
        <f>F18*AF18</f>
        <v>0</v>
      </c>
      <c r="AO18" s="27" t="s">
        <v>246</v>
      </c>
      <c r="AP18" s="27" t="s">
        <v>252</v>
      </c>
      <c r="AQ18" s="21" t="s">
        <v>256</v>
      </c>
    </row>
    <row r="19" spans="1:43" ht="12.75">
      <c r="A19" s="5" t="s">
        <v>10</v>
      </c>
      <c r="B19" s="5" t="s">
        <v>55</v>
      </c>
      <c r="C19" s="5" t="s">
        <v>68</v>
      </c>
      <c r="D19" s="5" t="s">
        <v>143</v>
      </c>
      <c r="E19" s="5" t="s">
        <v>227</v>
      </c>
      <c r="F19" s="14">
        <v>1.76</v>
      </c>
      <c r="G19" s="14">
        <v>0</v>
      </c>
      <c r="H19" s="14">
        <f>F19*AE19</f>
        <v>0</v>
      </c>
      <c r="I19" s="14">
        <f>J19-H19</f>
        <v>0</v>
      </c>
      <c r="J19" s="14">
        <f>F19*G19</f>
        <v>0</v>
      </c>
      <c r="K19" s="14">
        <v>0</v>
      </c>
      <c r="L19" s="14">
        <f>F19*K19</f>
        <v>0</v>
      </c>
      <c r="M19" s="25" t="s">
        <v>242</v>
      </c>
      <c r="N19" s="25" t="s">
        <v>10</v>
      </c>
      <c r="O19" s="14">
        <f>IF(N19="5",I19,0)</f>
        <v>0</v>
      </c>
      <c r="Z19" s="14">
        <f>IF(AD19=0,J19,0)</f>
        <v>0</v>
      </c>
      <c r="AA19" s="14">
        <f>IF(AD19=15,J19,0)</f>
        <v>0</v>
      </c>
      <c r="AB19" s="14">
        <f>IF(AD19=21,J19,0)</f>
        <v>0</v>
      </c>
      <c r="AD19" s="26">
        <v>21</v>
      </c>
      <c r="AE19" s="26">
        <f>G19*0</f>
        <v>0</v>
      </c>
      <c r="AF19" s="26">
        <f>G19*(1-0)</f>
        <v>0</v>
      </c>
      <c r="AM19" s="26">
        <f>F19*AE19</f>
        <v>0</v>
      </c>
      <c r="AN19" s="26">
        <f>F19*AF19</f>
        <v>0</v>
      </c>
      <c r="AO19" s="27" t="s">
        <v>246</v>
      </c>
      <c r="AP19" s="27" t="s">
        <v>252</v>
      </c>
      <c r="AQ19" s="21" t="s">
        <v>256</v>
      </c>
    </row>
    <row r="20" spans="1:37" ht="12.75">
      <c r="A20" s="4"/>
      <c r="B20" s="10" t="s">
        <v>55</v>
      </c>
      <c r="C20" s="10" t="s">
        <v>69</v>
      </c>
      <c r="D20" s="139" t="s">
        <v>144</v>
      </c>
      <c r="E20" s="140"/>
      <c r="F20" s="140"/>
      <c r="G20" s="140"/>
      <c r="H20" s="29">
        <f>SUM(H21:H28)</f>
        <v>0</v>
      </c>
      <c r="I20" s="29">
        <f>SUM(I21:I28)</f>
        <v>0</v>
      </c>
      <c r="J20" s="29">
        <f>H20+I20</f>
        <v>0</v>
      </c>
      <c r="K20" s="21"/>
      <c r="L20" s="29">
        <f>SUM(L21:L28)</f>
        <v>3.188549</v>
      </c>
      <c r="M20" s="21"/>
      <c r="P20" s="29">
        <f>IF(Q20="PR",J20,SUM(O21:O28))</f>
        <v>0</v>
      </c>
      <c r="Q20" s="21" t="s">
        <v>244</v>
      </c>
      <c r="R20" s="29">
        <f>IF(Q20="HS",H20,0)</f>
        <v>0</v>
      </c>
      <c r="S20" s="29">
        <f>IF(Q20="HS",I20-P20,0)</f>
        <v>0</v>
      </c>
      <c r="T20" s="29">
        <f>IF(Q20="PS",H20,0)</f>
        <v>0</v>
      </c>
      <c r="U20" s="29">
        <f>IF(Q20="PS",I20-P20,0)</f>
        <v>0</v>
      </c>
      <c r="V20" s="29">
        <f>IF(Q20="MP",H20,0)</f>
        <v>0</v>
      </c>
      <c r="W20" s="29">
        <f>IF(Q20="MP",I20-P20,0)</f>
        <v>0</v>
      </c>
      <c r="X20" s="29">
        <f>IF(Q20="OM",H20,0)</f>
        <v>0</v>
      </c>
      <c r="Y20" s="21" t="s">
        <v>55</v>
      </c>
      <c r="AI20" s="29">
        <f>SUM(Z21:Z28)</f>
        <v>0</v>
      </c>
      <c r="AJ20" s="29">
        <f>SUM(AA21:AA28)</f>
        <v>0</v>
      </c>
      <c r="AK20" s="29">
        <f>SUM(AB21:AB28)</f>
        <v>0</v>
      </c>
    </row>
    <row r="21" spans="1:43" ht="12.75">
      <c r="A21" s="5" t="s">
        <v>11</v>
      </c>
      <c r="B21" s="5" t="s">
        <v>55</v>
      </c>
      <c r="C21" s="5" t="s">
        <v>70</v>
      </c>
      <c r="D21" s="5" t="s">
        <v>145</v>
      </c>
      <c r="E21" s="5" t="s">
        <v>226</v>
      </c>
      <c r="F21" s="14">
        <v>147.1</v>
      </c>
      <c r="G21" s="14">
        <v>0</v>
      </c>
      <c r="H21" s="14">
        <f aca="true" t="shared" si="0" ref="H21:H28">F21*AE21</f>
        <v>0</v>
      </c>
      <c r="I21" s="14">
        <f aca="true" t="shared" si="1" ref="I21:I28">J21-H21</f>
        <v>0</v>
      </c>
      <c r="J21" s="14">
        <f aca="true" t="shared" si="2" ref="J21:J28">F21*G21</f>
        <v>0</v>
      </c>
      <c r="K21" s="14">
        <v>0.005</v>
      </c>
      <c r="L21" s="14">
        <f aca="true" t="shared" si="3" ref="L21:L28">F21*K21</f>
        <v>0.7354999999999999</v>
      </c>
      <c r="M21" s="25" t="s">
        <v>242</v>
      </c>
      <c r="N21" s="25" t="s">
        <v>6</v>
      </c>
      <c r="O21" s="14">
        <f aca="true" t="shared" si="4" ref="O21:O28">IF(N21="5",I21,0)</f>
        <v>0</v>
      </c>
      <c r="Z21" s="14">
        <f aca="true" t="shared" si="5" ref="Z21:Z28">IF(AD21=0,J21,0)</f>
        <v>0</v>
      </c>
      <c r="AA21" s="14">
        <f aca="true" t="shared" si="6" ref="AA21:AA28">IF(AD21=15,J21,0)</f>
        <v>0</v>
      </c>
      <c r="AB21" s="14">
        <f aca="true" t="shared" si="7" ref="AB21:AB28">IF(AD21=21,J21,0)</f>
        <v>0</v>
      </c>
      <c r="AD21" s="26">
        <v>21</v>
      </c>
      <c r="AE21" s="26">
        <f>G21*0</f>
        <v>0</v>
      </c>
      <c r="AF21" s="26">
        <f>G21*(1-0)</f>
        <v>0</v>
      </c>
      <c r="AM21" s="26">
        <f aca="true" t="shared" si="8" ref="AM21:AM28">F21*AE21</f>
        <v>0</v>
      </c>
      <c r="AN21" s="26">
        <f aca="true" t="shared" si="9" ref="AN21:AN28">F21*AF21</f>
        <v>0</v>
      </c>
      <c r="AO21" s="27" t="s">
        <v>247</v>
      </c>
      <c r="AP21" s="27" t="s">
        <v>252</v>
      </c>
      <c r="AQ21" s="21" t="s">
        <v>256</v>
      </c>
    </row>
    <row r="22" spans="1:43" ht="12.75">
      <c r="A22" s="5" t="s">
        <v>12</v>
      </c>
      <c r="B22" s="5" t="s">
        <v>55</v>
      </c>
      <c r="C22" s="5" t="s">
        <v>71</v>
      </c>
      <c r="D22" s="5" t="s">
        <v>146</v>
      </c>
      <c r="E22" s="5" t="s">
        <v>226</v>
      </c>
      <c r="F22" s="14">
        <v>147.1</v>
      </c>
      <c r="G22" s="14">
        <v>0</v>
      </c>
      <c r="H22" s="14">
        <f t="shared" si="0"/>
        <v>0</v>
      </c>
      <c r="I22" s="14">
        <f t="shared" si="1"/>
        <v>0</v>
      </c>
      <c r="J22" s="14">
        <f t="shared" si="2"/>
        <v>0</v>
      </c>
      <c r="K22" s="14">
        <v>0.00403</v>
      </c>
      <c r="L22" s="14">
        <f t="shared" si="3"/>
        <v>0.5928129999999999</v>
      </c>
      <c r="M22" s="25" t="s">
        <v>242</v>
      </c>
      <c r="N22" s="25" t="s">
        <v>6</v>
      </c>
      <c r="O22" s="14">
        <f t="shared" si="4"/>
        <v>0</v>
      </c>
      <c r="Z22" s="14">
        <f t="shared" si="5"/>
        <v>0</v>
      </c>
      <c r="AA22" s="14">
        <f t="shared" si="6"/>
        <v>0</v>
      </c>
      <c r="AB22" s="14">
        <f t="shared" si="7"/>
        <v>0</v>
      </c>
      <c r="AD22" s="26">
        <v>21</v>
      </c>
      <c r="AE22" s="26">
        <f>G22*0.470341153570331</f>
        <v>0</v>
      </c>
      <c r="AF22" s="26">
        <f>G22*(1-0.470341153570331)</f>
        <v>0</v>
      </c>
      <c r="AM22" s="26">
        <f t="shared" si="8"/>
        <v>0</v>
      </c>
      <c r="AN22" s="26">
        <f t="shared" si="9"/>
        <v>0</v>
      </c>
      <c r="AO22" s="27" t="s">
        <v>247</v>
      </c>
      <c r="AP22" s="27" t="s">
        <v>252</v>
      </c>
      <c r="AQ22" s="21" t="s">
        <v>256</v>
      </c>
    </row>
    <row r="23" spans="1:43" ht="12.75">
      <c r="A23" s="5" t="s">
        <v>13</v>
      </c>
      <c r="B23" s="5" t="s">
        <v>55</v>
      </c>
      <c r="C23" s="5" t="s">
        <v>72</v>
      </c>
      <c r="D23" s="5" t="s">
        <v>147</v>
      </c>
      <c r="E23" s="5" t="s">
        <v>226</v>
      </c>
      <c r="F23" s="14">
        <v>732.45</v>
      </c>
      <c r="G23" s="14">
        <v>0</v>
      </c>
      <c r="H23" s="14">
        <f t="shared" si="0"/>
        <v>0</v>
      </c>
      <c r="I23" s="14">
        <f t="shared" si="1"/>
        <v>0</v>
      </c>
      <c r="J23" s="14">
        <f t="shared" si="2"/>
        <v>0</v>
      </c>
      <c r="K23" s="14">
        <v>0</v>
      </c>
      <c r="L23" s="14">
        <f t="shared" si="3"/>
        <v>0</v>
      </c>
      <c r="M23" s="25" t="s">
        <v>242</v>
      </c>
      <c r="N23" s="25" t="s">
        <v>6</v>
      </c>
      <c r="O23" s="14">
        <f t="shared" si="4"/>
        <v>0</v>
      </c>
      <c r="Z23" s="14">
        <f t="shared" si="5"/>
        <v>0</v>
      </c>
      <c r="AA23" s="14">
        <f t="shared" si="6"/>
        <v>0</v>
      </c>
      <c r="AB23" s="14">
        <f t="shared" si="7"/>
        <v>0</v>
      </c>
      <c r="AD23" s="26">
        <v>21</v>
      </c>
      <c r="AE23" s="26">
        <f>G23*0</f>
        <v>0</v>
      </c>
      <c r="AF23" s="26">
        <f>G23*(1-0)</f>
        <v>0</v>
      </c>
      <c r="AM23" s="26">
        <f t="shared" si="8"/>
        <v>0</v>
      </c>
      <c r="AN23" s="26">
        <f t="shared" si="9"/>
        <v>0</v>
      </c>
      <c r="AO23" s="27" t="s">
        <v>247</v>
      </c>
      <c r="AP23" s="27" t="s">
        <v>252</v>
      </c>
      <c r="AQ23" s="21" t="s">
        <v>256</v>
      </c>
    </row>
    <row r="24" spans="1:43" ht="12.75">
      <c r="A24" s="5" t="s">
        <v>14</v>
      </c>
      <c r="B24" s="5" t="s">
        <v>55</v>
      </c>
      <c r="C24" s="5" t="s">
        <v>73</v>
      </c>
      <c r="D24" s="5" t="s">
        <v>148</v>
      </c>
      <c r="E24" s="5" t="s">
        <v>226</v>
      </c>
      <c r="F24" s="14">
        <v>30</v>
      </c>
      <c r="G24" s="14">
        <v>0</v>
      </c>
      <c r="H24" s="14">
        <f t="shared" si="0"/>
        <v>0</v>
      </c>
      <c r="I24" s="14">
        <f t="shared" si="1"/>
        <v>0</v>
      </c>
      <c r="J24" s="14">
        <f t="shared" si="2"/>
        <v>0</v>
      </c>
      <c r="K24" s="14">
        <v>0</v>
      </c>
      <c r="L24" s="14">
        <f t="shared" si="3"/>
        <v>0</v>
      </c>
      <c r="M24" s="25" t="s">
        <v>242</v>
      </c>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247</v>
      </c>
      <c r="AP24" s="27" t="s">
        <v>252</v>
      </c>
      <c r="AQ24" s="21" t="s">
        <v>256</v>
      </c>
    </row>
    <row r="25" spans="1:43" ht="12.75">
      <c r="A25" s="5" t="s">
        <v>15</v>
      </c>
      <c r="B25" s="5" t="s">
        <v>55</v>
      </c>
      <c r="C25" s="5" t="s">
        <v>74</v>
      </c>
      <c r="D25" s="5" t="s">
        <v>149</v>
      </c>
      <c r="E25" s="5" t="s">
        <v>224</v>
      </c>
      <c r="F25" s="14">
        <v>38</v>
      </c>
      <c r="G25" s="14">
        <v>0</v>
      </c>
      <c r="H25" s="14">
        <f t="shared" si="0"/>
        <v>0</v>
      </c>
      <c r="I25" s="14">
        <f t="shared" si="1"/>
        <v>0</v>
      </c>
      <c r="J25" s="14">
        <f t="shared" si="2"/>
        <v>0</v>
      </c>
      <c r="K25" s="14">
        <v>0.008</v>
      </c>
      <c r="L25" s="14">
        <f t="shared" si="3"/>
        <v>0.304</v>
      </c>
      <c r="M25" s="25" t="s">
        <v>242</v>
      </c>
      <c r="N25" s="25" t="s">
        <v>6</v>
      </c>
      <c r="O25" s="14">
        <f t="shared" si="4"/>
        <v>0</v>
      </c>
      <c r="Z25" s="14">
        <f t="shared" si="5"/>
        <v>0</v>
      </c>
      <c r="AA25" s="14">
        <f t="shared" si="6"/>
        <v>0</v>
      </c>
      <c r="AB25" s="14">
        <f t="shared" si="7"/>
        <v>0</v>
      </c>
      <c r="AD25" s="26">
        <v>21</v>
      </c>
      <c r="AE25" s="26">
        <f>G25*0</f>
        <v>0</v>
      </c>
      <c r="AF25" s="26">
        <f>G25*(1-0)</f>
        <v>0</v>
      </c>
      <c r="AM25" s="26">
        <f t="shared" si="8"/>
        <v>0</v>
      </c>
      <c r="AN25" s="26">
        <f t="shared" si="9"/>
        <v>0</v>
      </c>
      <c r="AO25" s="27" t="s">
        <v>247</v>
      </c>
      <c r="AP25" s="27" t="s">
        <v>252</v>
      </c>
      <c r="AQ25" s="21" t="s">
        <v>256</v>
      </c>
    </row>
    <row r="26" spans="1:43" ht="12.75">
      <c r="A26" s="5" t="s">
        <v>16</v>
      </c>
      <c r="B26" s="5" t="s">
        <v>55</v>
      </c>
      <c r="C26" s="5" t="s">
        <v>75</v>
      </c>
      <c r="D26" s="5" t="s">
        <v>150</v>
      </c>
      <c r="E26" s="5" t="s">
        <v>224</v>
      </c>
      <c r="F26" s="14">
        <v>38</v>
      </c>
      <c r="G26" s="14">
        <v>0</v>
      </c>
      <c r="H26" s="14">
        <f t="shared" si="0"/>
        <v>0</v>
      </c>
      <c r="I26" s="14">
        <f t="shared" si="1"/>
        <v>0</v>
      </c>
      <c r="J26" s="14">
        <f t="shared" si="2"/>
        <v>0</v>
      </c>
      <c r="K26" s="14">
        <v>0.00601</v>
      </c>
      <c r="L26" s="14">
        <f t="shared" si="3"/>
        <v>0.22838</v>
      </c>
      <c r="M26" s="25" t="s">
        <v>242</v>
      </c>
      <c r="N26" s="25" t="s">
        <v>6</v>
      </c>
      <c r="O26" s="14">
        <f t="shared" si="4"/>
        <v>0</v>
      </c>
      <c r="Z26" s="14">
        <f t="shared" si="5"/>
        <v>0</v>
      </c>
      <c r="AA26" s="14">
        <f t="shared" si="6"/>
        <v>0</v>
      </c>
      <c r="AB26" s="14">
        <f t="shared" si="7"/>
        <v>0</v>
      </c>
      <c r="AD26" s="26">
        <v>21</v>
      </c>
      <c r="AE26" s="26">
        <f>G26*0.41724362388307</f>
        <v>0</v>
      </c>
      <c r="AF26" s="26">
        <f>G26*(1-0.41724362388307)</f>
        <v>0</v>
      </c>
      <c r="AM26" s="26">
        <f t="shared" si="8"/>
        <v>0</v>
      </c>
      <c r="AN26" s="26">
        <f t="shared" si="9"/>
        <v>0</v>
      </c>
      <c r="AO26" s="27" t="s">
        <v>247</v>
      </c>
      <c r="AP26" s="27" t="s">
        <v>252</v>
      </c>
      <c r="AQ26" s="21" t="s">
        <v>256</v>
      </c>
    </row>
    <row r="27" spans="1:43" ht="12.75">
      <c r="A27" s="5" t="s">
        <v>17</v>
      </c>
      <c r="B27" s="5" t="s">
        <v>55</v>
      </c>
      <c r="C27" s="5" t="s">
        <v>76</v>
      </c>
      <c r="D27" s="5" t="s">
        <v>151</v>
      </c>
      <c r="E27" s="5" t="s">
        <v>227</v>
      </c>
      <c r="F27" s="14">
        <v>2</v>
      </c>
      <c r="G27" s="14">
        <v>0</v>
      </c>
      <c r="H27" s="14">
        <f t="shared" si="0"/>
        <v>0</v>
      </c>
      <c r="I27" s="14">
        <f t="shared" si="1"/>
        <v>0</v>
      </c>
      <c r="J27" s="14">
        <f t="shared" si="2"/>
        <v>0</v>
      </c>
      <c r="K27" s="14">
        <v>0</v>
      </c>
      <c r="L27" s="14">
        <f t="shared" si="3"/>
        <v>0</v>
      </c>
      <c r="M27" s="25" t="s">
        <v>242</v>
      </c>
      <c r="N27" s="25" t="s">
        <v>10</v>
      </c>
      <c r="O27" s="14">
        <f t="shared" si="4"/>
        <v>0</v>
      </c>
      <c r="Z27" s="14">
        <f t="shared" si="5"/>
        <v>0</v>
      </c>
      <c r="AA27" s="14">
        <f t="shared" si="6"/>
        <v>0</v>
      </c>
      <c r="AB27" s="14">
        <f t="shared" si="7"/>
        <v>0</v>
      </c>
      <c r="AD27" s="26">
        <v>21</v>
      </c>
      <c r="AE27" s="26">
        <f>G27*0</f>
        <v>0</v>
      </c>
      <c r="AF27" s="26">
        <f>G27*(1-0)</f>
        <v>0</v>
      </c>
      <c r="AM27" s="26">
        <f t="shared" si="8"/>
        <v>0</v>
      </c>
      <c r="AN27" s="26">
        <f t="shared" si="9"/>
        <v>0</v>
      </c>
      <c r="AO27" s="27" t="s">
        <v>247</v>
      </c>
      <c r="AP27" s="27" t="s">
        <v>252</v>
      </c>
      <c r="AQ27" s="21" t="s">
        <v>256</v>
      </c>
    </row>
    <row r="28" spans="1:43" ht="12.75">
      <c r="A28" s="5" t="s">
        <v>18</v>
      </c>
      <c r="B28" s="5" t="s">
        <v>55</v>
      </c>
      <c r="C28" s="5" t="s">
        <v>77</v>
      </c>
      <c r="D28" s="5" t="s">
        <v>152</v>
      </c>
      <c r="E28" s="5" t="s">
        <v>226</v>
      </c>
      <c r="F28" s="14">
        <v>224.3</v>
      </c>
      <c r="G28" s="14">
        <v>0</v>
      </c>
      <c r="H28" s="14">
        <f t="shared" si="0"/>
        <v>0</v>
      </c>
      <c r="I28" s="14">
        <f t="shared" si="1"/>
        <v>0</v>
      </c>
      <c r="J28" s="14">
        <f t="shared" si="2"/>
        <v>0</v>
      </c>
      <c r="K28" s="14">
        <v>0.00592</v>
      </c>
      <c r="L28" s="14">
        <f t="shared" si="3"/>
        <v>1.3278560000000001</v>
      </c>
      <c r="M28" s="25" t="s">
        <v>242</v>
      </c>
      <c r="N28" s="25" t="s">
        <v>6</v>
      </c>
      <c r="O28" s="14">
        <f t="shared" si="4"/>
        <v>0</v>
      </c>
      <c r="Z28" s="14">
        <f t="shared" si="5"/>
        <v>0</v>
      </c>
      <c r="AA28" s="14">
        <f t="shared" si="6"/>
        <v>0</v>
      </c>
      <c r="AB28" s="14">
        <f t="shared" si="7"/>
        <v>0</v>
      </c>
      <c r="AD28" s="26">
        <v>21</v>
      </c>
      <c r="AE28" s="26">
        <f>G28*0.517611237976611</f>
        <v>0</v>
      </c>
      <c r="AF28" s="26">
        <f>G28*(1-0.517611237976611)</f>
        <v>0</v>
      </c>
      <c r="AM28" s="26">
        <f t="shared" si="8"/>
        <v>0</v>
      </c>
      <c r="AN28" s="26">
        <f t="shared" si="9"/>
        <v>0</v>
      </c>
      <c r="AO28" s="27" t="s">
        <v>247</v>
      </c>
      <c r="AP28" s="27" t="s">
        <v>252</v>
      </c>
      <c r="AQ28" s="21" t="s">
        <v>256</v>
      </c>
    </row>
    <row r="29" spans="1:37" ht="12.75">
      <c r="A29" s="4"/>
      <c r="B29" s="10" t="s">
        <v>55</v>
      </c>
      <c r="C29" s="10" t="s">
        <v>78</v>
      </c>
      <c r="D29" s="139" t="s">
        <v>153</v>
      </c>
      <c r="E29" s="140"/>
      <c r="F29" s="140"/>
      <c r="G29" s="140"/>
      <c r="H29" s="29">
        <f>SUM(H30:H35)</f>
        <v>0</v>
      </c>
      <c r="I29" s="29">
        <f>SUM(I30:I35)</f>
        <v>0</v>
      </c>
      <c r="J29" s="29">
        <f>H29+I29</f>
        <v>0</v>
      </c>
      <c r="K29" s="21"/>
      <c r="L29" s="29">
        <f>SUM(L30:L35)</f>
        <v>0.6653749999999999</v>
      </c>
      <c r="M29" s="21"/>
      <c r="P29" s="29">
        <f>IF(Q29="PR",J29,SUM(O30:O35))</f>
        <v>0</v>
      </c>
      <c r="Q29" s="21" t="s">
        <v>244</v>
      </c>
      <c r="R29" s="29">
        <f>IF(Q29="HS",H29,0)</f>
        <v>0</v>
      </c>
      <c r="S29" s="29">
        <f>IF(Q29="HS",I29-P29,0)</f>
        <v>0</v>
      </c>
      <c r="T29" s="29">
        <f>IF(Q29="PS",H29,0)</f>
        <v>0</v>
      </c>
      <c r="U29" s="29">
        <f>IF(Q29="PS",I29-P29,0)</f>
        <v>0</v>
      </c>
      <c r="V29" s="29">
        <f>IF(Q29="MP",H29,0)</f>
        <v>0</v>
      </c>
      <c r="W29" s="29">
        <f>IF(Q29="MP",I29-P29,0)</f>
        <v>0</v>
      </c>
      <c r="X29" s="29">
        <f>IF(Q29="OM",H29,0)</f>
        <v>0</v>
      </c>
      <c r="Y29" s="21" t="s">
        <v>55</v>
      </c>
      <c r="AI29" s="29">
        <f>SUM(Z30:Z35)</f>
        <v>0</v>
      </c>
      <c r="AJ29" s="29">
        <f>SUM(AA30:AA35)</f>
        <v>0</v>
      </c>
      <c r="AK29" s="29">
        <f>SUM(AB30:AB35)</f>
        <v>0</v>
      </c>
    </row>
    <row r="30" spans="1:43" ht="12.75">
      <c r="A30" s="5" t="s">
        <v>19</v>
      </c>
      <c r="B30" s="5" t="s">
        <v>55</v>
      </c>
      <c r="C30" s="5" t="s">
        <v>79</v>
      </c>
      <c r="D30" s="5" t="s">
        <v>154</v>
      </c>
      <c r="E30" s="5" t="s">
        <v>224</v>
      </c>
      <c r="F30" s="14">
        <v>75</v>
      </c>
      <c r="G30" s="14">
        <v>0</v>
      </c>
      <c r="H30" s="14">
        <f aca="true" t="shared" si="10" ref="H30:H35">F30*AE30</f>
        <v>0</v>
      </c>
      <c r="I30" s="14">
        <f aca="true" t="shared" si="11" ref="I30:I35">J30-H30</f>
        <v>0</v>
      </c>
      <c r="J30" s="14">
        <f aca="true" t="shared" si="12" ref="J30:J35">F30*G30</f>
        <v>0</v>
      </c>
      <c r="K30" s="14">
        <v>0.00464</v>
      </c>
      <c r="L30" s="14">
        <f aca="true" t="shared" si="13" ref="L30:L35">F30*K30</f>
        <v>0.348</v>
      </c>
      <c r="M30" s="25" t="s">
        <v>242</v>
      </c>
      <c r="N30" s="25" t="s">
        <v>8</v>
      </c>
      <c r="O30" s="14">
        <f aca="true" t="shared" si="14" ref="O30:O35">IF(N30="5",I30,0)</f>
        <v>0</v>
      </c>
      <c r="Z30" s="14">
        <f aca="true" t="shared" si="15" ref="Z30:Z35">IF(AD30=0,J30,0)</f>
        <v>0</v>
      </c>
      <c r="AA30" s="14">
        <f aca="true" t="shared" si="16" ref="AA30:AA35">IF(AD30=15,J30,0)</f>
        <v>0</v>
      </c>
      <c r="AB30" s="14">
        <f aca="true" t="shared" si="17" ref="AB30:AB35">IF(AD30=21,J30,0)</f>
        <v>0</v>
      </c>
      <c r="AD30" s="26">
        <v>21</v>
      </c>
      <c r="AE30" s="26">
        <f>G30*0</f>
        <v>0</v>
      </c>
      <c r="AF30" s="26">
        <f>G30*(1-0)</f>
        <v>0</v>
      </c>
      <c r="AM30" s="26">
        <f aca="true" t="shared" si="18" ref="AM30:AM35">F30*AE30</f>
        <v>0</v>
      </c>
      <c r="AN30" s="26">
        <f aca="true" t="shared" si="19" ref="AN30:AN35">F30*AF30</f>
        <v>0</v>
      </c>
      <c r="AO30" s="27" t="s">
        <v>248</v>
      </c>
      <c r="AP30" s="27" t="s">
        <v>252</v>
      </c>
      <c r="AQ30" s="21" t="s">
        <v>256</v>
      </c>
    </row>
    <row r="31" spans="1:43" ht="12.75">
      <c r="A31" s="5" t="s">
        <v>20</v>
      </c>
      <c r="B31" s="5" t="s">
        <v>55</v>
      </c>
      <c r="C31" s="5" t="s">
        <v>80</v>
      </c>
      <c r="D31" s="5" t="s">
        <v>155</v>
      </c>
      <c r="E31" s="5" t="s">
        <v>224</v>
      </c>
      <c r="F31" s="14">
        <v>75</v>
      </c>
      <c r="G31" s="14">
        <v>0</v>
      </c>
      <c r="H31" s="14">
        <f t="shared" si="10"/>
        <v>0</v>
      </c>
      <c r="I31" s="14">
        <f t="shared" si="11"/>
        <v>0</v>
      </c>
      <c r="J31" s="14">
        <f t="shared" si="12"/>
        <v>0</v>
      </c>
      <c r="K31" s="14">
        <v>0.003</v>
      </c>
      <c r="L31" s="14">
        <f t="shared" si="13"/>
        <v>0.225</v>
      </c>
      <c r="M31" s="25" t="s">
        <v>242</v>
      </c>
      <c r="N31" s="25" t="s">
        <v>6</v>
      </c>
      <c r="O31" s="14">
        <f t="shared" si="14"/>
        <v>0</v>
      </c>
      <c r="Z31" s="14">
        <f t="shared" si="15"/>
        <v>0</v>
      </c>
      <c r="AA31" s="14">
        <f t="shared" si="16"/>
        <v>0</v>
      </c>
      <c r="AB31" s="14">
        <f t="shared" si="17"/>
        <v>0</v>
      </c>
      <c r="AD31" s="26">
        <v>21</v>
      </c>
      <c r="AE31" s="26">
        <f>G31*0.601533018867925</f>
        <v>0</v>
      </c>
      <c r="AF31" s="26">
        <f>G31*(1-0.601533018867925)</f>
        <v>0</v>
      </c>
      <c r="AM31" s="26">
        <f t="shared" si="18"/>
        <v>0</v>
      </c>
      <c r="AN31" s="26">
        <f t="shared" si="19"/>
        <v>0</v>
      </c>
      <c r="AO31" s="27" t="s">
        <v>248</v>
      </c>
      <c r="AP31" s="27" t="s">
        <v>252</v>
      </c>
      <c r="AQ31" s="21" t="s">
        <v>256</v>
      </c>
    </row>
    <row r="32" spans="1:43" ht="12.75">
      <c r="A32" s="5" t="s">
        <v>21</v>
      </c>
      <c r="B32" s="5" t="s">
        <v>55</v>
      </c>
      <c r="C32" s="5" t="s">
        <v>81</v>
      </c>
      <c r="D32" s="5" t="s">
        <v>156</v>
      </c>
      <c r="E32" s="5" t="s">
        <v>224</v>
      </c>
      <c r="F32" s="14">
        <v>75</v>
      </c>
      <c r="G32" s="14">
        <v>0</v>
      </c>
      <c r="H32" s="14">
        <f t="shared" si="10"/>
        <v>0</v>
      </c>
      <c r="I32" s="14">
        <f t="shared" si="11"/>
        <v>0</v>
      </c>
      <c r="J32" s="14">
        <f t="shared" si="12"/>
        <v>0</v>
      </c>
      <c r="K32" s="14">
        <v>4E-05</v>
      </c>
      <c r="L32" s="14">
        <f t="shared" si="13"/>
        <v>0.003</v>
      </c>
      <c r="M32" s="25" t="s">
        <v>242</v>
      </c>
      <c r="N32" s="25" t="s">
        <v>6</v>
      </c>
      <c r="O32" s="14">
        <f t="shared" si="14"/>
        <v>0</v>
      </c>
      <c r="Z32" s="14">
        <f t="shared" si="15"/>
        <v>0</v>
      </c>
      <c r="AA32" s="14">
        <f t="shared" si="16"/>
        <v>0</v>
      </c>
      <c r="AB32" s="14">
        <f t="shared" si="17"/>
        <v>0</v>
      </c>
      <c r="AD32" s="26">
        <v>21</v>
      </c>
      <c r="AE32" s="26">
        <f>G32*0.0776363636363636</f>
        <v>0</v>
      </c>
      <c r="AF32" s="26">
        <f>G32*(1-0.0776363636363636)</f>
        <v>0</v>
      </c>
      <c r="AM32" s="26">
        <f t="shared" si="18"/>
        <v>0</v>
      </c>
      <c r="AN32" s="26">
        <f t="shared" si="19"/>
        <v>0</v>
      </c>
      <c r="AO32" s="27" t="s">
        <v>248</v>
      </c>
      <c r="AP32" s="27" t="s">
        <v>252</v>
      </c>
      <c r="AQ32" s="21" t="s">
        <v>256</v>
      </c>
    </row>
    <row r="33" spans="1:43" ht="12.75">
      <c r="A33" s="5" t="s">
        <v>22</v>
      </c>
      <c r="B33" s="5" t="s">
        <v>55</v>
      </c>
      <c r="C33" s="5" t="s">
        <v>82</v>
      </c>
      <c r="D33" s="5" t="s">
        <v>157</v>
      </c>
      <c r="E33" s="5" t="s">
        <v>224</v>
      </c>
      <c r="F33" s="14">
        <v>13.75</v>
      </c>
      <c r="G33" s="14">
        <v>0</v>
      </c>
      <c r="H33" s="14">
        <f t="shared" si="10"/>
        <v>0</v>
      </c>
      <c r="I33" s="14">
        <f t="shared" si="11"/>
        <v>0</v>
      </c>
      <c r="J33" s="14">
        <f t="shared" si="12"/>
        <v>0</v>
      </c>
      <c r="K33" s="14">
        <v>0.00336</v>
      </c>
      <c r="L33" s="14">
        <f t="shared" si="13"/>
        <v>0.046200000000000005</v>
      </c>
      <c r="M33" s="25" t="s">
        <v>242</v>
      </c>
      <c r="N33" s="25" t="s">
        <v>8</v>
      </c>
      <c r="O33" s="14">
        <f t="shared" si="14"/>
        <v>0</v>
      </c>
      <c r="Z33" s="14">
        <f t="shared" si="15"/>
        <v>0</v>
      </c>
      <c r="AA33" s="14">
        <f t="shared" si="16"/>
        <v>0</v>
      </c>
      <c r="AB33" s="14">
        <f t="shared" si="17"/>
        <v>0</v>
      </c>
      <c r="AD33" s="26">
        <v>21</v>
      </c>
      <c r="AE33" s="26">
        <f>G33*0</f>
        <v>0</v>
      </c>
      <c r="AF33" s="26">
        <f>G33*(1-0)</f>
        <v>0</v>
      </c>
      <c r="AM33" s="26">
        <f t="shared" si="18"/>
        <v>0</v>
      </c>
      <c r="AN33" s="26">
        <f t="shared" si="19"/>
        <v>0</v>
      </c>
      <c r="AO33" s="27" t="s">
        <v>248</v>
      </c>
      <c r="AP33" s="27" t="s">
        <v>252</v>
      </c>
      <c r="AQ33" s="21" t="s">
        <v>256</v>
      </c>
    </row>
    <row r="34" spans="1:43" ht="12.75">
      <c r="A34" s="5" t="s">
        <v>23</v>
      </c>
      <c r="B34" s="5" t="s">
        <v>55</v>
      </c>
      <c r="C34" s="5" t="s">
        <v>83</v>
      </c>
      <c r="D34" s="5" t="s">
        <v>158</v>
      </c>
      <c r="E34" s="5" t="s">
        <v>224</v>
      </c>
      <c r="F34" s="14">
        <v>13.75</v>
      </c>
      <c r="G34" s="14">
        <v>0</v>
      </c>
      <c r="H34" s="14">
        <f t="shared" si="10"/>
        <v>0</v>
      </c>
      <c r="I34" s="14">
        <f t="shared" si="11"/>
        <v>0</v>
      </c>
      <c r="J34" s="14">
        <f t="shared" si="12"/>
        <v>0</v>
      </c>
      <c r="K34" s="14">
        <v>0.00308</v>
      </c>
      <c r="L34" s="14">
        <f t="shared" si="13"/>
        <v>0.04235</v>
      </c>
      <c r="M34" s="25" t="s">
        <v>242</v>
      </c>
      <c r="N34" s="25" t="s">
        <v>6</v>
      </c>
      <c r="O34" s="14">
        <f t="shared" si="14"/>
        <v>0</v>
      </c>
      <c r="Z34" s="14">
        <f t="shared" si="15"/>
        <v>0</v>
      </c>
      <c r="AA34" s="14">
        <f t="shared" si="16"/>
        <v>0</v>
      </c>
      <c r="AB34" s="14">
        <f t="shared" si="17"/>
        <v>0</v>
      </c>
      <c r="AD34" s="26">
        <v>21</v>
      </c>
      <c r="AE34" s="26">
        <f>G34*0.626877256317689</f>
        <v>0</v>
      </c>
      <c r="AF34" s="26">
        <f>G34*(1-0.626877256317689)</f>
        <v>0</v>
      </c>
      <c r="AM34" s="26">
        <f t="shared" si="18"/>
        <v>0</v>
      </c>
      <c r="AN34" s="26">
        <f t="shared" si="19"/>
        <v>0</v>
      </c>
      <c r="AO34" s="27" t="s">
        <v>248</v>
      </c>
      <c r="AP34" s="27" t="s">
        <v>252</v>
      </c>
      <c r="AQ34" s="21" t="s">
        <v>256</v>
      </c>
    </row>
    <row r="35" spans="1:43" ht="12.75">
      <c r="A35" s="5" t="s">
        <v>24</v>
      </c>
      <c r="B35" s="5" t="s">
        <v>55</v>
      </c>
      <c r="C35" s="5" t="s">
        <v>84</v>
      </c>
      <c r="D35" s="5" t="s">
        <v>159</v>
      </c>
      <c r="E35" s="5" t="s">
        <v>224</v>
      </c>
      <c r="F35" s="14">
        <v>13.75</v>
      </c>
      <c r="G35" s="14">
        <v>0</v>
      </c>
      <c r="H35" s="14">
        <f t="shared" si="10"/>
        <v>0</v>
      </c>
      <c r="I35" s="14">
        <f t="shared" si="11"/>
        <v>0</v>
      </c>
      <c r="J35" s="14">
        <f t="shared" si="12"/>
        <v>0</v>
      </c>
      <c r="K35" s="14">
        <v>6E-05</v>
      </c>
      <c r="L35" s="14">
        <f t="shared" si="13"/>
        <v>0.000825</v>
      </c>
      <c r="M35" s="25" t="s">
        <v>242</v>
      </c>
      <c r="N35" s="25" t="s">
        <v>6</v>
      </c>
      <c r="O35" s="14">
        <f t="shared" si="14"/>
        <v>0</v>
      </c>
      <c r="Z35" s="14">
        <f t="shared" si="15"/>
        <v>0</v>
      </c>
      <c r="AA35" s="14">
        <f t="shared" si="16"/>
        <v>0</v>
      </c>
      <c r="AB35" s="14">
        <f t="shared" si="17"/>
        <v>0</v>
      </c>
      <c r="AD35" s="26">
        <v>21</v>
      </c>
      <c r="AE35" s="26">
        <f>G35*0.141800918359405</f>
        <v>0</v>
      </c>
      <c r="AF35" s="26">
        <f>G35*(1-0.141800918359405)</f>
        <v>0</v>
      </c>
      <c r="AM35" s="26">
        <f t="shared" si="18"/>
        <v>0</v>
      </c>
      <c r="AN35" s="26">
        <f t="shared" si="19"/>
        <v>0</v>
      </c>
      <c r="AO35" s="27" t="s">
        <v>248</v>
      </c>
      <c r="AP35" s="27" t="s">
        <v>252</v>
      </c>
      <c r="AQ35" s="21" t="s">
        <v>256</v>
      </c>
    </row>
    <row r="36" spans="1:37" ht="12.75">
      <c r="A36" s="4"/>
      <c r="B36" s="10" t="s">
        <v>55</v>
      </c>
      <c r="C36" s="10" t="s">
        <v>85</v>
      </c>
      <c r="D36" s="139" t="s">
        <v>160</v>
      </c>
      <c r="E36" s="140"/>
      <c r="F36" s="140"/>
      <c r="G36" s="140"/>
      <c r="H36" s="29">
        <f>SUM(H37:H39)</f>
        <v>0</v>
      </c>
      <c r="I36" s="29">
        <f>SUM(I37:I39)</f>
        <v>0</v>
      </c>
      <c r="J36" s="29">
        <f>H36+I36</f>
        <v>0</v>
      </c>
      <c r="K36" s="21"/>
      <c r="L36" s="29">
        <f>SUM(L37:L39)</f>
        <v>0.133804</v>
      </c>
      <c r="M36" s="21"/>
      <c r="P36" s="29">
        <f>IF(Q36="PR",J36,SUM(O37:O39))</f>
        <v>0</v>
      </c>
      <c r="Q36" s="21" t="s">
        <v>244</v>
      </c>
      <c r="R36" s="29">
        <f>IF(Q36="HS",H36,0)</f>
        <v>0</v>
      </c>
      <c r="S36" s="29">
        <f>IF(Q36="HS",I36-P36,0)</f>
        <v>0</v>
      </c>
      <c r="T36" s="29">
        <f>IF(Q36="PS",H36,0)</f>
        <v>0</v>
      </c>
      <c r="U36" s="29">
        <f>IF(Q36="PS",I36-P36,0)</f>
        <v>0</v>
      </c>
      <c r="V36" s="29">
        <f>IF(Q36="MP",H36,0)</f>
        <v>0</v>
      </c>
      <c r="W36" s="29">
        <f>IF(Q36="MP",I36-P36,0)</f>
        <v>0</v>
      </c>
      <c r="X36" s="29">
        <f>IF(Q36="OM",H36,0)</f>
        <v>0</v>
      </c>
      <c r="Y36" s="21" t="s">
        <v>55</v>
      </c>
      <c r="AI36" s="29">
        <f>SUM(Z37:Z39)</f>
        <v>0</v>
      </c>
      <c r="AJ36" s="29">
        <f>SUM(AA37:AA39)</f>
        <v>0</v>
      </c>
      <c r="AK36" s="29">
        <f>SUM(AB37:AB39)</f>
        <v>0</v>
      </c>
    </row>
    <row r="37" spans="1:43" ht="12.75">
      <c r="A37" s="5" t="s">
        <v>25</v>
      </c>
      <c r="B37" s="5" t="s">
        <v>55</v>
      </c>
      <c r="C37" s="5" t="s">
        <v>86</v>
      </c>
      <c r="D37" s="5" t="s">
        <v>161</v>
      </c>
      <c r="E37" s="5" t="s">
        <v>226</v>
      </c>
      <c r="F37" s="14">
        <v>732</v>
      </c>
      <c r="G37" s="14">
        <v>0</v>
      </c>
      <c r="H37" s="14">
        <f>F37*AE37</f>
        <v>0</v>
      </c>
      <c r="I37" s="14">
        <f>J37-H37</f>
        <v>0</v>
      </c>
      <c r="J37" s="14">
        <f>F37*G37</f>
        <v>0</v>
      </c>
      <c r="K37" s="14">
        <v>0.00016</v>
      </c>
      <c r="L37" s="14">
        <f>F37*K37</f>
        <v>0.11712000000000002</v>
      </c>
      <c r="M37" s="25" t="s">
        <v>242</v>
      </c>
      <c r="N37" s="25" t="s">
        <v>6</v>
      </c>
      <c r="O37" s="14">
        <f>IF(N37="5",I37,0)</f>
        <v>0</v>
      </c>
      <c r="Z37" s="14">
        <f>IF(AD37=0,J37,0)</f>
        <v>0</v>
      </c>
      <c r="AA37" s="14">
        <f>IF(AD37=15,J37,0)</f>
        <v>0</v>
      </c>
      <c r="AB37" s="14">
        <f>IF(AD37=21,J37,0)</f>
        <v>0</v>
      </c>
      <c r="AD37" s="26">
        <v>21</v>
      </c>
      <c r="AE37" s="26">
        <f>G37*0.280243049162217</f>
        <v>0</v>
      </c>
      <c r="AF37" s="26">
        <f>G37*(1-0.280243049162217)</f>
        <v>0</v>
      </c>
      <c r="AM37" s="26">
        <f>F37*AE37</f>
        <v>0</v>
      </c>
      <c r="AN37" s="26">
        <f>F37*AF37</f>
        <v>0</v>
      </c>
      <c r="AO37" s="27" t="s">
        <v>249</v>
      </c>
      <c r="AP37" s="27" t="s">
        <v>253</v>
      </c>
      <c r="AQ37" s="21" t="s">
        <v>256</v>
      </c>
    </row>
    <row r="38" spans="1:43" ht="12.75">
      <c r="A38" s="5" t="s">
        <v>26</v>
      </c>
      <c r="B38" s="5" t="s">
        <v>55</v>
      </c>
      <c r="C38" s="5" t="s">
        <v>87</v>
      </c>
      <c r="D38" s="5" t="s">
        <v>162</v>
      </c>
      <c r="E38" s="5" t="s">
        <v>226</v>
      </c>
      <c r="F38" s="14">
        <v>30</v>
      </c>
      <c r="G38" s="14">
        <v>0</v>
      </c>
      <c r="H38" s="14">
        <f>F38*AE38</f>
        <v>0</v>
      </c>
      <c r="I38" s="14">
        <f>J38-H38</f>
        <v>0</v>
      </c>
      <c r="J38" s="14">
        <f>F38*G38</f>
        <v>0</v>
      </c>
      <c r="K38" s="14">
        <v>1E-05</v>
      </c>
      <c r="L38" s="14">
        <f>F38*K38</f>
        <v>0.00030000000000000003</v>
      </c>
      <c r="M38" s="25" t="s">
        <v>242</v>
      </c>
      <c r="N38" s="25" t="s">
        <v>6</v>
      </c>
      <c r="O38" s="14">
        <f>IF(N38="5",I38,0)</f>
        <v>0</v>
      </c>
      <c r="Z38" s="14">
        <f>IF(AD38=0,J38,0)</f>
        <v>0</v>
      </c>
      <c r="AA38" s="14">
        <f>IF(AD38=15,J38,0)</f>
        <v>0</v>
      </c>
      <c r="AB38" s="14">
        <f>IF(AD38=21,J38,0)</f>
        <v>0</v>
      </c>
      <c r="AD38" s="26">
        <v>21</v>
      </c>
      <c r="AE38" s="26">
        <f>G38*0.0345070422535211</f>
        <v>0</v>
      </c>
      <c r="AF38" s="26">
        <f>G38*(1-0.0345070422535211)</f>
        <v>0</v>
      </c>
      <c r="AM38" s="26">
        <f>F38*AE38</f>
        <v>0</v>
      </c>
      <c r="AN38" s="26">
        <f>F38*AF38</f>
        <v>0</v>
      </c>
      <c r="AO38" s="27" t="s">
        <v>249</v>
      </c>
      <c r="AP38" s="27" t="s">
        <v>253</v>
      </c>
      <c r="AQ38" s="21" t="s">
        <v>256</v>
      </c>
    </row>
    <row r="39" spans="1:43" ht="12.75">
      <c r="A39" s="5" t="s">
        <v>27</v>
      </c>
      <c r="B39" s="5" t="s">
        <v>55</v>
      </c>
      <c r="C39" s="5" t="s">
        <v>88</v>
      </c>
      <c r="D39" s="5" t="s">
        <v>163</v>
      </c>
      <c r="E39" s="5" t="s">
        <v>226</v>
      </c>
      <c r="F39" s="14">
        <v>51.2</v>
      </c>
      <c r="G39" s="14">
        <v>0</v>
      </c>
      <c r="H39" s="14">
        <f>F39*AE39</f>
        <v>0</v>
      </c>
      <c r="I39" s="14">
        <f>J39-H39</f>
        <v>0</v>
      </c>
      <c r="J39" s="14">
        <f>F39*G39</f>
        <v>0</v>
      </c>
      <c r="K39" s="14">
        <v>0.00032</v>
      </c>
      <c r="L39" s="14">
        <f>F39*K39</f>
        <v>0.016384000000000003</v>
      </c>
      <c r="M39" s="25" t="s">
        <v>242</v>
      </c>
      <c r="N39" s="25" t="s">
        <v>6</v>
      </c>
      <c r="O39" s="14">
        <f>IF(N39="5",I39,0)</f>
        <v>0</v>
      </c>
      <c r="Z39" s="14">
        <f>IF(AD39=0,J39,0)</f>
        <v>0</v>
      </c>
      <c r="AA39" s="14">
        <f>IF(AD39=15,J39,0)</f>
        <v>0</v>
      </c>
      <c r="AB39" s="14">
        <f>IF(AD39=21,J39,0)</f>
        <v>0</v>
      </c>
      <c r="AD39" s="26">
        <v>21</v>
      </c>
      <c r="AE39" s="26">
        <f>G39*0.229217391304348</f>
        <v>0</v>
      </c>
      <c r="AF39" s="26">
        <f>G39*(1-0.229217391304348)</f>
        <v>0</v>
      </c>
      <c r="AM39" s="26">
        <f>F39*AE39</f>
        <v>0</v>
      </c>
      <c r="AN39" s="26">
        <f>F39*AF39</f>
        <v>0</v>
      </c>
      <c r="AO39" s="27" t="s">
        <v>249</v>
      </c>
      <c r="AP39" s="27" t="s">
        <v>253</v>
      </c>
      <c r="AQ39" s="21" t="s">
        <v>256</v>
      </c>
    </row>
    <row r="40" spans="1:37" ht="12.75">
      <c r="A40" s="4"/>
      <c r="B40" s="10" t="s">
        <v>55</v>
      </c>
      <c r="C40" s="10" t="s">
        <v>89</v>
      </c>
      <c r="D40" s="139" t="s">
        <v>164</v>
      </c>
      <c r="E40" s="140"/>
      <c r="F40" s="140"/>
      <c r="G40" s="140"/>
      <c r="H40" s="29">
        <f>SUM(H41:H43)</f>
        <v>0</v>
      </c>
      <c r="I40" s="29">
        <f>SUM(I41:I43)</f>
        <v>0</v>
      </c>
      <c r="J40" s="29">
        <f>H40+I40</f>
        <v>0</v>
      </c>
      <c r="K40" s="21"/>
      <c r="L40" s="29">
        <f>SUM(L41:L43)</f>
        <v>0</v>
      </c>
      <c r="M40" s="21"/>
      <c r="P40" s="29">
        <f>IF(Q40="PR",J40,SUM(O41:O43))</f>
        <v>0</v>
      </c>
      <c r="Q40" s="21" t="s">
        <v>243</v>
      </c>
      <c r="R40" s="29">
        <f>IF(Q40="HS",H40,0)</f>
        <v>0</v>
      </c>
      <c r="S40" s="29">
        <f>IF(Q40="HS",I40-P40,0)</f>
        <v>0</v>
      </c>
      <c r="T40" s="29">
        <f>IF(Q40="PS",H40,0)</f>
        <v>0</v>
      </c>
      <c r="U40" s="29">
        <f>IF(Q40="PS",I40-P40,0)</f>
        <v>0</v>
      </c>
      <c r="V40" s="29">
        <f>IF(Q40="MP",H40,0)</f>
        <v>0</v>
      </c>
      <c r="W40" s="29">
        <f>IF(Q40="MP",I40-P40,0)</f>
        <v>0</v>
      </c>
      <c r="X40" s="29">
        <f>IF(Q40="OM",H40,0)</f>
        <v>0</v>
      </c>
      <c r="Y40" s="21" t="s">
        <v>55</v>
      </c>
      <c r="AI40" s="29">
        <f>SUM(Z41:Z43)</f>
        <v>0</v>
      </c>
      <c r="AJ40" s="29">
        <f>SUM(AA41:AA43)</f>
        <v>0</v>
      </c>
      <c r="AK40" s="29">
        <f>SUM(AB41:AB43)</f>
        <v>0</v>
      </c>
    </row>
    <row r="41" spans="1:43" ht="12.75">
      <c r="A41" s="5" t="s">
        <v>28</v>
      </c>
      <c r="B41" s="5" t="s">
        <v>55</v>
      </c>
      <c r="C41" s="5" t="s">
        <v>90</v>
      </c>
      <c r="D41" s="5" t="s">
        <v>165</v>
      </c>
      <c r="E41" s="5" t="s">
        <v>227</v>
      </c>
      <c r="F41" s="14">
        <v>1.32</v>
      </c>
      <c r="G41" s="14">
        <v>0</v>
      </c>
      <c r="H41" s="14">
        <f>F41*AE41</f>
        <v>0</v>
      </c>
      <c r="I41" s="14">
        <f>J41-H41</f>
        <v>0</v>
      </c>
      <c r="J41" s="14">
        <f>F41*G41</f>
        <v>0</v>
      </c>
      <c r="K41" s="14">
        <v>0</v>
      </c>
      <c r="L41" s="14">
        <f>F41*K41</f>
        <v>0</v>
      </c>
      <c r="M41" s="25" t="s">
        <v>242</v>
      </c>
      <c r="N41" s="25" t="s">
        <v>10</v>
      </c>
      <c r="O41" s="14">
        <f>IF(N41="5",I41,0)</f>
        <v>0</v>
      </c>
      <c r="Z41" s="14">
        <f>IF(AD41=0,J41,0)</f>
        <v>0</v>
      </c>
      <c r="AA41" s="14">
        <f>IF(AD41=15,J41,0)</f>
        <v>0</v>
      </c>
      <c r="AB41" s="14">
        <f>IF(AD41=21,J41,0)</f>
        <v>0</v>
      </c>
      <c r="AD41" s="26">
        <v>21</v>
      </c>
      <c r="AE41" s="26">
        <f>G41*0</f>
        <v>0</v>
      </c>
      <c r="AF41" s="26">
        <f>G41*(1-0)</f>
        <v>0</v>
      </c>
      <c r="AM41" s="26">
        <f>F41*AE41</f>
        <v>0</v>
      </c>
      <c r="AN41" s="26">
        <f>F41*AF41</f>
        <v>0</v>
      </c>
      <c r="AO41" s="27" t="s">
        <v>250</v>
      </c>
      <c r="AP41" s="27" t="s">
        <v>254</v>
      </c>
      <c r="AQ41" s="21" t="s">
        <v>256</v>
      </c>
    </row>
    <row r="42" spans="1:43" ht="12.75">
      <c r="A42" s="5" t="s">
        <v>29</v>
      </c>
      <c r="B42" s="5" t="s">
        <v>55</v>
      </c>
      <c r="C42" s="5" t="s">
        <v>91</v>
      </c>
      <c r="D42" s="5" t="s">
        <v>166</v>
      </c>
      <c r="E42" s="5" t="s">
        <v>227</v>
      </c>
      <c r="F42" s="14">
        <v>0.2</v>
      </c>
      <c r="G42" s="14">
        <v>0</v>
      </c>
      <c r="H42" s="14">
        <f>F42*AE42</f>
        <v>0</v>
      </c>
      <c r="I42" s="14">
        <f>J42-H42</f>
        <v>0</v>
      </c>
      <c r="J42" s="14">
        <f>F42*G42</f>
        <v>0</v>
      </c>
      <c r="K42" s="14">
        <v>0</v>
      </c>
      <c r="L42" s="14">
        <f>F42*K42</f>
        <v>0</v>
      </c>
      <c r="M42" s="25" t="s">
        <v>242</v>
      </c>
      <c r="N42" s="25" t="s">
        <v>10</v>
      </c>
      <c r="O42" s="14">
        <f>IF(N42="5",I42,0)</f>
        <v>0</v>
      </c>
      <c r="Z42" s="14">
        <f>IF(AD42=0,J42,0)</f>
        <v>0</v>
      </c>
      <c r="AA42" s="14">
        <f>IF(AD42=15,J42,0)</f>
        <v>0</v>
      </c>
      <c r="AB42" s="14">
        <f>IF(AD42=21,J42,0)</f>
        <v>0</v>
      </c>
      <c r="AD42" s="26">
        <v>21</v>
      </c>
      <c r="AE42" s="26">
        <f>G42*0</f>
        <v>0</v>
      </c>
      <c r="AF42" s="26">
        <f>G42*(1-0)</f>
        <v>0</v>
      </c>
      <c r="AM42" s="26">
        <f>F42*AE42</f>
        <v>0</v>
      </c>
      <c r="AN42" s="26">
        <f>F42*AF42</f>
        <v>0</v>
      </c>
      <c r="AO42" s="27" t="s">
        <v>250</v>
      </c>
      <c r="AP42" s="27" t="s">
        <v>254</v>
      </c>
      <c r="AQ42" s="21" t="s">
        <v>256</v>
      </c>
    </row>
    <row r="43" spans="1:43" ht="12.75">
      <c r="A43" s="5" t="s">
        <v>30</v>
      </c>
      <c r="B43" s="5" t="s">
        <v>55</v>
      </c>
      <c r="C43" s="5" t="s">
        <v>92</v>
      </c>
      <c r="D43" s="5" t="s">
        <v>167</v>
      </c>
      <c r="E43" s="5" t="s">
        <v>227</v>
      </c>
      <c r="F43" s="14">
        <v>2.6</v>
      </c>
      <c r="G43" s="14">
        <v>0</v>
      </c>
      <c r="H43" s="14">
        <f>F43*AE43</f>
        <v>0</v>
      </c>
      <c r="I43" s="14">
        <f>J43-H43</f>
        <v>0</v>
      </c>
      <c r="J43" s="14">
        <f>F43*G43</f>
        <v>0</v>
      </c>
      <c r="K43" s="14">
        <v>0</v>
      </c>
      <c r="L43" s="14">
        <f>F43*K43</f>
        <v>0</v>
      </c>
      <c r="M43" s="25" t="s">
        <v>242</v>
      </c>
      <c r="N43" s="25" t="s">
        <v>10</v>
      </c>
      <c r="O43" s="14">
        <f>IF(N43="5",I43,0)</f>
        <v>0</v>
      </c>
      <c r="Z43" s="14">
        <f>IF(AD43=0,J43,0)</f>
        <v>0</v>
      </c>
      <c r="AA43" s="14">
        <f>IF(AD43=15,J43,0)</f>
        <v>0</v>
      </c>
      <c r="AB43" s="14">
        <f>IF(AD43=21,J43,0)</f>
        <v>0</v>
      </c>
      <c r="AD43" s="26">
        <v>21</v>
      </c>
      <c r="AE43" s="26">
        <f>G43*0</f>
        <v>0</v>
      </c>
      <c r="AF43" s="26">
        <f>G43*(1-0)</f>
        <v>0</v>
      </c>
      <c r="AM43" s="26">
        <f>F43*AE43</f>
        <v>0</v>
      </c>
      <c r="AN43" s="26">
        <f>F43*AF43</f>
        <v>0</v>
      </c>
      <c r="AO43" s="27" t="s">
        <v>250</v>
      </c>
      <c r="AP43" s="27" t="s">
        <v>254</v>
      </c>
      <c r="AQ43" s="21" t="s">
        <v>256</v>
      </c>
    </row>
    <row r="44" spans="1:43" ht="12.75">
      <c r="A44" s="5"/>
      <c r="B44" s="5"/>
      <c r="C44" s="5"/>
      <c r="D44" s="53" t="s">
        <v>273</v>
      </c>
      <c r="E44" s="54"/>
      <c r="F44" s="55"/>
      <c r="G44" s="55"/>
      <c r="H44" s="55"/>
      <c r="I44" s="55"/>
      <c r="J44" s="56">
        <f>J40+J36+J29+J20+J13</f>
        <v>0</v>
      </c>
      <c r="K44" s="14"/>
      <c r="L44" s="14"/>
      <c r="M44" s="25"/>
      <c r="N44" s="25"/>
      <c r="O44" s="14"/>
      <c r="Z44" s="14"/>
      <c r="AA44" s="14"/>
      <c r="AB44" s="14"/>
      <c r="AD44" s="26"/>
      <c r="AE44" s="26"/>
      <c r="AF44" s="26"/>
      <c r="AM44" s="26"/>
      <c r="AN44" s="26"/>
      <c r="AO44" s="27"/>
      <c r="AP44" s="27"/>
      <c r="AQ44" s="21"/>
    </row>
    <row r="45" spans="1:51" ht="12.75">
      <c r="A45" s="5"/>
      <c r="B45" s="5"/>
      <c r="C45" s="5"/>
      <c r="D45" s="57" t="s">
        <v>268</v>
      </c>
      <c r="E45" s="5"/>
      <c r="F45" s="14"/>
      <c r="G45" s="14"/>
      <c r="H45" s="14"/>
      <c r="I45" s="14"/>
      <c r="J45" s="14"/>
      <c r="K45" s="14"/>
      <c r="L45" s="14"/>
      <c r="M45" s="25"/>
      <c r="N45" s="25"/>
      <c r="O45" s="14"/>
      <c r="Z45" s="14"/>
      <c r="AA45" s="14"/>
      <c r="AB45" s="14"/>
      <c r="AD45" s="26"/>
      <c r="AE45" s="26"/>
      <c r="AF45" s="26"/>
      <c r="AM45" s="26"/>
      <c r="AN45" s="26"/>
      <c r="AO45" s="27"/>
      <c r="AP45" s="27"/>
      <c r="AQ45" s="21"/>
      <c r="AV45" s="83"/>
      <c r="AW45" s="83"/>
      <c r="AX45" s="83"/>
      <c r="AY45" s="83"/>
    </row>
    <row r="46" spans="1:51" ht="12.75">
      <c r="A46" s="32" t="s">
        <v>31</v>
      </c>
      <c r="B46" s="32" t="s">
        <v>55</v>
      </c>
      <c r="C46" s="32" t="s">
        <v>62</v>
      </c>
      <c r="D46" s="5" t="s">
        <v>271</v>
      </c>
      <c r="E46" s="113" t="s">
        <v>223</v>
      </c>
      <c r="F46" s="14">
        <v>0.55</v>
      </c>
      <c r="G46" s="14">
        <v>0</v>
      </c>
      <c r="H46" s="14">
        <v>0</v>
      </c>
      <c r="I46" s="14">
        <f>J46-H46</f>
        <v>0</v>
      </c>
      <c r="J46" s="14">
        <f>G46*F46</f>
        <v>0</v>
      </c>
      <c r="K46" s="14"/>
      <c r="L46" s="14"/>
      <c r="M46" s="25"/>
      <c r="N46" s="25"/>
      <c r="O46" s="14"/>
      <c r="Z46" s="14"/>
      <c r="AA46" s="14"/>
      <c r="AB46" s="14"/>
      <c r="AD46" s="26"/>
      <c r="AE46" s="26"/>
      <c r="AF46" s="26"/>
      <c r="AM46" s="26"/>
      <c r="AN46" s="26"/>
      <c r="AO46" s="27"/>
      <c r="AP46" s="27"/>
      <c r="AQ46" s="21"/>
      <c r="AV46" s="83"/>
      <c r="AW46" s="83"/>
      <c r="AX46" s="83"/>
      <c r="AY46" s="83"/>
    </row>
    <row r="47" spans="1:49" ht="12.75">
      <c r="A47" s="5"/>
      <c r="B47" s="5"/>
      <c r="C47" s="5"/>
      <c r="D47" s="53" t="s">
        <v>274</v>
      </c>
      <c r="E47" s="54"/>
      <c r="F47" s="55"/>
      <c r="G47" s="55"/>
      <c r="H47" s="55"/>
      <c r="I47" s="55"/>
      <c r="J47" s="56">
        <f>SUM(J46)</f>
        <v>0</v>
      </c>
      <c r="K47" s="14"/>
      <c r="L47" s="14"/>
      <c r="M47" s="25"/>
      <c r="N47" s="25"/>
      <c r="O47" s="14"/>
      <c r="Z47" s="14"/>
      <c r="AA47" s="14"/>
      <c r="AB47" s="14"/>
      <c r="AD47" s="26"/>
      <c r="AE47" s="26"/>
      <c r="AF47" s="26"/>
      <c r="AM47" s="26"/>
      <c r="AN47" s="26"/>
      <c r="AO47" s="27"/>
      <c r="AP47" s="27"/>
      <c r="AQ47" s="21"/>
      <c r="AV47" s="82"/>
      <c r="AW47" s="82"/>
    </row>
    <row r="48" spans="1:37" ht="12.75">
      <c r="A48" s="4"/>
      <c r="B48" s="10" t="s">
        <v>55</v>
      </c>
      <c r="C48" s="10" t="s">
        <v>59</v>
      </c>
      <c r="D48" s="139" t="s">
        <v>97</v>
      </c>
      <c r="E48" s="140"/>
      <c r="F48" s="140"/>
      <c r="G48" s="140"/>
      <c r="H48" s="29">
        <f>SUM(H50:H67)</f>
        <v>0</v>
      </c>
      <c r="I48" s="29">
        <f>SUM(I50:I67)</f>
        <v>0</v>
      </c>
      <c r="J48" s="29">
        <f>H48+I48</f>
        <v>0</v>
      </c>
      <c r="K48" s="21"/>
      <c r="L48" s="29">
        <f>SUM(L50:L67)</f>
        <v>0</v>
      </c>
      <c r="M48" s="21"/>
      <c r="P48" s="29">
        <f>IF(Q48="PR",J48,SUM(O50:O67))</f>
        <v>0</v>
      </c>
      <c r="Q48" s="21" t="s">
        <v>243</v>
      </c>
      <c r="R48" s="29">
        <f>IF(Q48="HS",H48,0)</f>
        <v>0</v>
      </c>
      <c r="S48" s="29">
        <f>IF(Q48="HS",I48-P48,0)</f>
        <v>0</v>
      </c>
      <c r="T48" s="29">
        <f>IF(Q48="PS",H48,0)</f>
        <v>0</v>
      </c>
      <c r="U48" s="29">
        <f>IF(Q48="PS",I48-P48,0)</f>
        <v>0</v>
      </c>
      <c r="V48" s="29">
        <f>IF(Q48="MP",H48,0)</f>
        <v>0</v>
      </c>
      <c r="W48" s="29">
        <f>IF(Q48="MP",I48-P48,0)</f>
        <v>0</v>
      </c>
      <c r="X48" s="29">
        <f>IF(Q48="OM",H48,0)</f>
        <v>0</v>
      </c>
      <c r="Y48" s="21" t="s">
        <v>55</v>
      </c>
      <c r="AI48" s="29">
        <f>SUM(Z50:Z67)</f>
        <v>0</v>
      </c>
      <c r="AJ48" s="29">
        <f>SUM(AA50:AA67)</f>
        <v>0</v>
      </c>
      <c r="AK48" s="29">
        <f>SUM(AB50:AB67)</f>
        <v>0</v>
      </c>
    </row>
    <row r="49" spans="1:37" ht="12.75">
      <c r="A49" s="4"/>
      <c r="B49" s="10"/>
      <c r="C49" s="10"/>
      <c r="D49" s="37" t="s">
        <v>266</v>
      </c>
      <c r="E49" s="31"/>
      <c r="F49" s="31"/>
      <c r="G49" s="31"/>
      <c r="H49" s="29"/>
      <c r="I49" s="29"/>
      <c r="J49" s="29"/>
      <c r="K49" s="21"/>
      <c r="L49" s="29"/>
      <c r="M49" s="21"/>
      <c r="P49" s="29"/>
      <c r="Q49" s="21"/>
      <c r="R49" s="29"/>
      <c r="S49" s="29"/>
      <c r="T49" s="29"/>
      <c r="U49" s="29"/>
      <c r="V49" s="29"/>
      <c r="W49" s="29"/>
      <c r="X49" s="29"/>
      <c r="Y49" s="21"/>
      <c r="AI49" s="29"/>
      <c r="AJ49" s="29"/>
      <c r="AK49" s="29"/>
    </row>
    <row r="50" spans="1:43" ht="12.75">
      <c r="A50" s="32" t="s">
        <v>32</v>
      </c>
      <c r="B50" s="5" t="s">
        <v>55</v>
      </c>
      <c r="C50" s="5" t="s">
        <v>93</v>
      </c>
      <c r="D50" s="5" t="s">
        <v>168</v>
      </c>
      <c r="E50" s="5" t="s">
        <v>223</v>
      </c>
      <c r="F50" s="14">
        <v>23</v>
      </c>
      <c r="G50" s="14">
        <f>'SO 01.1'!G15</f>
        <v>0</v>
      </c>
      <c r="H50" s="14">
        <f aca="true" t="shared" si="20" ref="H50:H67">F50*AE50</f>
        <v>0</v>
      </c>
      <c r="I50" s="14">
        <f aca="true" t="shared" si="21" ref="I50:I68">J50-H50</f>
        <v>0</v>
      </c>
      <c r="J50" s="14">
        <f aca="true" t="shared" si="22" ref="J50:J67">F50*G50</f>
        <v>0</v>
      </c>
      <c r="K50" s="14">
        <v>0</v>
      </c>
      <c r="L50" s="14">
        <f aca="true" t="shared" si="23" ref="L50:L67">F50*K50</f>
        <v>0</v>
      </c>
      <c r="M50" s="25"/>
      <c r="N50" s="25" t="s">
        <v>6</v>
      </c>
      <c r="O50" s="14">
        <f aca="true" t="shared" si="24" ref="O50:O67">IF(N50="5",I50,0)</f>
        <v>0</v>
      </c>
      <c r="Z50" s="14">
        <f aca="true" t="shared" si="25" ref="Z50:Z67">IF(AD50=0,J50,0)</f>
        <v>0</v>
      </c>
      <c r="AA50" s="14">
        <f aca="true" t="shared" si="26" ref="AA50:AA67">IF(AD50=15,J50,0)</f>
        <v>0</v>
      </c>
      <c r="AB50" s="14">
        <f aca="true" t="shared" si="27" ref="AB50:AB67">IF(AD50=21,J50,0)</f>
        <v>0</v>
      </c>
      <c r="AD50" s="26">
        <v>21</v>
      </c>
      <c r="AE50" s="26">
        <f>G50*1</f>
        <v>0</v>
      </c>
      <c r="AF50" s="26">
        <f>G50*(1-1)</f>
        <v>0</v>
      </c>
      <c r="AM50" s="26">
        <f aca="true" t="shared" si="28" ref="AM50:AM67">F50*AE50</f>
        <v>0</v>
      </c>
      <c r="AN50" s="26">
        <f aca="true" t="shared" si="29" ref="AN50:AN67">F50*AF50</f>
        <v>0</v>
      </c>
      <c r="AO50" s="27" t="s">
        <v>245</v>
      </c>
      <c r="AP50" s="27" t="s">
        <v>251</v>
      </c>
      <c r="AQ50" s="21" t="s">
        <v>256</v>
      </c>
    </row>
    <row r="51" spans="1:43" ht="12.75">
      <c r="A51" s="32" t="s">
        <v>33</v>
      </c>
      <c r="B51" s="5" t="s">
        <v>55</v>
      </c>
      <c r="C51" s="5" t="s">
        <v>93</v>
      </c>
      <c r="D51" s="5" t="s">
        <v>169</v>
      </c>
      <c r="E51" s="5" t="s">
        <v>223</v>
      </c>
      <c r="F51" s="14">
        <v>23</v>
      </c>
      <c r="G51" s="14">
        <f>'SO 01.1'!G16</f>
        <v>0</v>
      </c>
      <c r="H51" s="14">
        <f t="shared" si="20"/>
        <v>0</v>
      </c>
      <c r="I51" s="14">
        <f t="shared" si="21"/>
        <v>0</v>
      </c>
      <c r="J51" s="14">
        <f t="shared" si="22"/>
        <v>0</v>
      </c>
      <c r="K51" s="14">
        <v>0</v>
      </c>
      <c r="L51" s="14">
        <f t="shared" si="23"/>
        <v>0</v>
      </c>
      <c r="M51" s="25"/>
      <c r="N51" s="25" t="s">
        <v>6</v>
      </c>
      <c r="O51" s="14">
        <f t="shared" si="24"/>
        <v>0</v>
      </c>
      <c r="Z51" s="14">
        <f t="shared" si="25"/>
        <v>0</v>
      </c>
      <c r="AA51" s="14">
        <f t="shared" si="26"/>
        <v>0</v>
      </c>
      <c r="AB51" s="14">
        <f t="shared" si="27"/>
        <v>0</v>
      </c>
      <c r="AD51" s="26">
        <v>21</v>
      </c>
      <c r="AE51" s="26">
        <f>G51*0</f>
        <v>0</v>
      </c>
      <c r="AF51" s="26">
        <f>G51*(1-0)</f>
        <v>0</v>
      </c>
      <c r="AM51" s="26">
        <f t="shared" si="28"/>
        <v>0</v>
      </c>
      <c r="AN51" s="26">
        <f t="shared" si="29"/>
        <v>0</v>
      </c>
      <c r="AO51" s="27" t="s">
        <v>245</v>
      </c>
      <c r="AP51" s="27" t="s">
        <v>251</v>
      </c>
      <c r="AQ51" s="21" t="s">
        <v>256</v>
      </c>
    </row>
    <row r="52" spans="1:43" ht="12.75">
      <c r="A52" s="32" t="s">
        <v>278</v>
      </c>
      <c r="B52" s="5" t="s">
        <v>55</v>
      </c>
      <c r="C52" s="5" t="s">
        <v>93</v>
      </c>
      <c r="D52" s="5" t="s">
        <v>170</v>
      </c>
      <c r="E52" s="5" t="s">
        <v>223</v>
      </c>
      <c r="F52" s="14">
        <v>48</v>
      </c>
      <c r="G52" s="14">
        <f>'SO 01.1'!G17</f>
        <v>0</v>
      </c>
      <c r="H52" s="14">
        <f t="shared" si="20"/>
        <v>0</v>
      </c>
      <c r="I52" s="14">
        <f t="shared" si="21"/>
        <v>0</v>
      </c>
      <c r="J52" s="14">
        <f t="shared" si="22"/>
        <v>0</v>
      </c>
      <c r="K52" s="14">
        <v>0</v>
      </c>
      <c r="L52" s="14">
        <f t="shared" si="23"/>
        <v>0</v>
      </c>
      <c r="M52" s="25"/>
      <c r="N52" s="25" t="s">
        <v>6</v>
      </c>
      <c r="O52" s="14">
        <f t="shared" si="24"/>
        <v>0</v>
      </c>
      <c r="Z52" s="14">
        <f t="shared" si="25"/>
        <v>0</v>
      </c>
      <c r="AA52" s="14">
        <f t="shared" si="26"/>
        <v>0</v>
      </c>
      <c r="AB52" s="14">
        <f t="shared" si="27"/>
        <v>0</v>
      </c>
      <c r="AD52" s="26">
        <v>21</v>
      </c>
      <c r="AE52" s="26">
        <f>G52*1</f>
        <v>0</v>
      </c>
      <c r="AF52" s="26">
        <f>G52*(1-1)</f>
        <v>0</v>
      </c>
      <c r="AM52" s="26">
        <f t="shared" si="28"/>
        <v>0</v>
      </c>
      <c r="AN52" s="26">
        <f t="shared" si="29"/>
        <v>0</v>
      </c>
      <c r="AO52" s="27" t="s">
        <v>245</v>
      </c>
      <c r="AP52" s="27" t="s">
        <v>251</v>
      </c>
      <c r="AQ52" s="21" t="s">
        <v>256</v>
      </c>
    </row>
    <row r="53" spans="1:43" ht="12.75">
      <c r="A53" s="32" t="s">
        <v>279</v>
      </c>
      <c r="B53" s="5" t="s">
        <v>55</v>
      </c>
      <c r="C53" s="5" t="s">
        <v>93</v>
      </c>
      <c r="D53" s="5" t="s">
        <v>171</v>
      </c>
      <c r="E53" s="5" t="s">
        <v>223</v>
      </c>
      <c r="F53" s="14">
        <v>48</v>
      </c>
      <c r="G53" s="14">
        <f>'SO 01.1'!G18</f>
        <v>0</v>
      </c>
      <c r="H53" s="14">
        <f t="shared" si="20"/>
        <v>0</v>
      </c>
      <c r="I53" s="14">
        <f t="shared" si="21"/>
        <v>0</v>
      </c>
      <c r="J53" s="14">
        <f t="shared" si="22"/>
        <v>0</v>
      </c>
      <c r="K53" s="14">
        <v>0</v>
      </c>
      <c r="L53" s="14">
        <f t="shared" si="23"/>
        <v>0</v>
      </c>
      <c r="M53" s="25"/>
      <c r="N53" s="25" t="s">
        <v>6</v>
      </c>
      <c r="O53" s="14">
        <f t="shared" si="24"/>
        <v>0</v>
      </c>
      <c r="Z53" s="14">
        <f t="shared" si="25"/>
        <v>0</v>
      </c>
      <c r="AA53" s="14">
        <f t="shared" si="26"/>
        <v>0</v>
      </c>
      <c r="AB53" s="14">
        <f t="shared" si="27"/>
        <v>0</v>
      </c>
      <c r="AD53" s="26">
        <v>21</v>
      </c>
      <c r="AE53" s="26">
        <f>G53*0</f>
        <v>0</v>
      </c>
      <c r="AF53" s="26">
        <f>G53*(1-0)</f>
        <v>0</v>
      </c>
      <c r="AM53" s="26">
        <f t="shared" si="28"/>
        <v>0</v>
      </c>
      <c r="AN53" s="26">
        <f t="shared" si="29"/>
        <v>0</v>
      </c>
      <c r="AO53" s="27" t="s">
        <v>245</v>
      </c>
      <c r="AP53" s="27" t="s">
        <v>251</v>
      </c>
      <c r="AQ53" s="21" t="s">
        <v>256</v>
      </c>
    </row>
    <row r="54" spans="1:43" ht="12.75">
      <c r="A54" s="32" t="s">
        <v>34</v>
      </c>
      <c r="B54" s="5" t="s">
        <v>55</v>
      </c>
      <c r="C54" s="5" t="s">
        <v>93</v>
      </c>
      <c r="D54" s="5" t="s">
        <v>102</v>
      </c>
      <c r="E54" s="5" t="s">
        <v>223</v>
      </c>
      <c r="F54" s="14">
        <v>48</v>
      </c>
      <c r="G54" s="14">
        <f>'SO 01.1'!G19</f>
        <v>0</v>
      </c>
      <c r="H54" s="14">
        <f t="shared" si="20"/>
        <v>0</v>
      </c>
      <c r="I54" s="14">
        <f t="shared" si="21"/>
        <v>0</v>
      </c>
      <c r="J54" s="14">
        <f t="shared" si="22"/>
        <v>0</v>
      </c>
      <c r="K54" s="14">
        <v>0</v>
      </c>
      <c r="L54" s="14">
        <f t="shared" si="23"/>
        <v>0</v>
      </c>
      <c r="M54" s="25"/>
      <c r="N54" s="25" t="s">
        <v>6</v>
      </c>
      <c r="O54" s="14">
        <f t="shared" si="24"/>
        <v>0</v>
      </c>
      <c r="Z54" s="14">
        <f t="shared" si="25"/>
        <v>0</v>
      </c>
      <c r="AA54" s="14">
        <f t="shared" si="26"/>
        <v>0</v>
      </c>
      <c r="AB54" s="14">
        <f t="shared" si="27"/>
        <v>0</v>
      </c>
      <c r="AD54" s="26">
        <v>21</v>
      </c>
      <c r="AE54" s="26">
        <f>G54*1</f>
        <v>0</v>
      </c>
      <c r="AF54" s="26">
        <f>G54*(1-1)</f>
        <v>0</v>
      </c>
      <c r="AM54" s="26">
        <f t="shared" si="28"/>
        <v>0</v>
      </c>
      <c r="AN54" s="26">
        <f t="shared" si="29"/>
        <v>0</v>
      </c>
      <c r="AO54" s="27" t="s">
        <v>245</v>
      </c>
      <c r="AP54" s="27" t="s">
        <v>251</v>
      </c>
      <c r="AQ54" s="21" t="s">
        <v>256</v>
      </c>
    </row>
    <row r="55" spans="1:43" ht="12.75">
      <c r="A55" s="32" t="s">
        <v>35</v>
      </c>
      <c r="B55" s="5" t="s">
        <v>55</v>
      </c>
      <c r="C55" s="5" t="s">
        <v>93</v>
      </c>
      <c r="D55" s="5" t="s">
        <v>172</v>
      </c>
      <c r="E55" s="5" t="s">
        <v>223</v>
      </c>
      <c r="F55" s="14">
        <v>48</v>
      </c>
      <c r="G55" s="14">
        <f>'SO 01.1'!G20</f>
        <v>0</v>
      </c>
      <c r="H55" s="14">
        <f t="shared" si="20"/>
        <v>0</v>
      </c>
      <c r="I55" s="14">
        <f t="shared" si="21"/>
        <v>0</v>
      </c>
      <c r="J55" s="14">
        <f t="shared" si="22"/>
        <v>0</v>
      </c>
      <c r="K55" s="14">
        <v>0</v>
      </c>
      <c r="L55" s="14">
        <f t="shared" si="23"/>
        <v>0</v>
      </c>
      <c r="M55" s="25"/>
      <c r="N55" s="25" t="s">
        <v>6</v>
      </c>
      <c r="O55" s="14">
        <f t="shared" si="24"/>
        <v>0</v>
      </c>
      <c r="Z55" s="14">
        <f t="shared" si="25"/>
        <v>0</v>
      </c>
      <c r="AA55" s="14">
        <f t="shared" si="26"/>
        <v>0</v>
      </c>
      <c r="AB55" s="14">
        <f t="shared" si="27"/>
        <v>0</v>
      </c>
      <c r="AD55" s="26">
        <v>21</v>
      </c>
      <c r="AE55" s="26">
        <f>G55*0</f>
        <v>0</v>
      </c>
      <c r="AF55" s="26">
        <f>G55*(1-0)</f>
        <v>0</v>
      </c>
      <c r="AM55" s="26">
        <f t="shared" si="28"/>
        <v>0</v>
      </c>
      <c r="AN55" s="26">
        <f t="shared" si="29"/>
        <v>0</v>
      </c>
      <c r="AO55" s="27" t="s">
        <v>245</v>
      </c>
      <c r="AP55" s="27" t="s">
        <v>251</v>
      </c>
      <c r="AQ55" s="21" t="s">
        <v>256</v>
      </c>
    </row>
    <row r="56" spans="1:43" ht="12.75">
      <c r="A56" s="32" t="s">
        <v>36</v>
      </c>
      <c r="B56" s="5" t="s">
        <v>55</v>
      </c>
      <c r="C56" s="5" t="s">
        <v>93</v>
      </c>
      <c r="D56" s="5" t="s">
        <v>175</v>
      </c>
      <c r="E56" s="5" t="s">
        <v>223</v>
      </c>
      <c r="F56" s="14">
        <v>4</v>
      </c>
      <c r="G56" s="14">
        <f>'SO 01.1'!G21</f>
        <v>0</v>
      </c>
      <c r="H56" s="14">
        <f t="shared" si="20"/>
        <v>0</v>
      </c>
      <c r="I56" s="14">
        <f t="shared" si="21"/>
        <v>0</v>
      </c>
      <c r="J56" s="14">
        <f t="shared" si="22"/>
        <v>0</v>
      </c>
      <c r="K56" s="14">
        <v>0</v>
      </c>
      <c r="L56" s="14">
        <f t="shared" si="23"/>
        <v>0</v>
      </c>
      <c r="M56" s="25"/>
      <c r="N56" s="25" t="s">
        <v>6</v>
      </c>
      <c r="O56" s="14">
        <f t="shared" si="24"/>
        <v>0</v>
      </c>
      <c r="Z56" s="14">
        <f t="shared" si="25"/>
        <v>0</v>
      </c>
      <c r="AA56" s="14">
        <f t="shared" si="26"/>
        <v>0</v>
      </c>
      <c r="AB56" s="14">
        <f t="shared" si="27"/>
        <v>0</v>
      </c>
      <c r="AD56" s="26">
        <v>21</v>
      </c>
      <c r="AE56" s="26">
        <f>G56*1</f>
        <v>0</v>
      </c>
      <c r="AF56" s="26">
        <f>G56*(1-1)</f>
        <v>0</v>
      </c>
      <c r="AM56" s="26">
        <f t="shared" si="28"/>
        <v>0</v>
      </c>
      <c r="AN56" s="26">
        <f t="shared" si="29"/>
        <v>0</v>
      </c>
      <c r="AO56" s="27" t="s">
        <v>245</v>
      </c>
      <c r="AP56" s="27" t="s">
        <v>251</v>
      </c>
      <c r="AQ56" s="21" t="s">
        <v>256</v>
      </c>
    </row>
    <row r="57" spans="1:43" ht="12.75">
      <c r="A57" s="32" t="s">
        <v>37</v>
      </c>
      <c r="B57" s="5" t="s">
        <v>55</v>
      </c>
      <c r="C57" s="5" t="s">
        <v>93</v>
      </c>
      <c r="D57" s="5" t="s">
        <v>176</v>
      </c>
      <c r="E57" s="5" t="s">
        <v>223</v>
      </c>
      <c r="F57" s="14">
        <v>4</v>
      </c>
      <c r="G57" s="14">
        <f>'SO 01.1'!G22</f>
        <v>0</v>
      </c>
      <c r="H57" s="14">
        <f t="shared" si="20"/>
        <v>0</v>
      </c>
      <c r="I57" s="14">
        <f t="shared" si="21"/>
        <v>0</v>
      </c>
      <c r="J57" s="14">
        <f t="shared" si="22"/>
        <v>0</v>
      </c>
      <c r="K57" s="14">
        <v>0</v>
      </c>
      <c r="L57" s="14">
        <f t="shared" si="23"/>
        <v>0</v>
      </c>
      <c r="M57" s="25"/>
      <c r="N57" s="25" t="s">
        <v>6</v>
      </c>
      <c r="O57" s="14">
        <f t="shared" si="24"/>
        <v>0</v>
      </c>
      <c r="Z57" s="14">
        <f t="shared" si="25"/>
        <v>0</v>
      </c>
      <c r="AA57" s="14">
        <f t="shared" si="26"/>
        <v>0</v>
      </c>
      <c r="AB57" s="14">
        <f t="shared" si="27"/>
        <v>0</v>
      </c>
      <c r="AD57" s="26">
        <v>21</v>
      </c>
      <c r="AE57" s="26">
        <f>G57*0</f>
        <v>0</v>
      </c>
      <c r="AF57" s="26">
        <f>G57*(1-0)</f>
        <v>0</v>
      </c>
      <c r="AM57" s="26">
        <f t="shared" si="28"/>
        <v>0</v>
      </c>
      <c r="AN57" s="26">
        <f t="shared" si="29"/>
        <v>0</v>
      </c>
      <c r="AO57" s="27" t="s">
        <v>245</v>
      </c>
      <c r="AP57" s="27" t="s">
        <v>251</v>
      </c>
      <c r="AQ57" s="21" t="s">
        <v>256</v>
      </c>
    </row>
    <row r="58" spans="1:43" ht="12.75">
      <c r="A58" s="32" t="s">
        <v>38</v>
      </c>
      <c r="B58" s="5" t="s">
        <v>55</v>
      </c>
      <c r="C58" s="5" t="s">
        <v>93</v>
      </c>
      <c r="D58" s="5" t="s">
        <v>108</v>
      </c>
      <c r="E58" s="5" t="s">
        <v>224</v>
      </c>
      <c r="F58" s="14">
        <v>6</v>
      </c>
      <c r="G58" s="14">
        <f>'SO 01.1'!G23</f>
        <v>0</v>
      </c>
      <c r="H58" s="14">
        <f t="shared" si="20"/>
        <v>0</v>
      </c>
      <c r="I58" s="14">
        <f t="shared" si="21"/>
        <v>0</v>
      </c>
      <c r="J58" s="14">
        <f t="shared" si="22"/>
        <v>0</v>
      </c>
      <c r="K58" s="14">
        <v>0</v>
      </c>
      <c r="L58" s="14">
        <f t="shared" si="23"/>
        <v>0</v>
      </c>
      <c r="M58" s="25"/>
      <c r="N58" s="25" t="s">
        <v>6</v>
      </c>
      <c r="O58" s="14">
        <f t="shared" si="24"/>
        <v>0</v>
      </c>
      <c r="Z58" s="14">
        <f t="shared" si="25"/>
        <v>0</v>
      </c>
      <c r="AA58" s="14">
        <f t="shared" si="26"/>
        <v>0</v>
      </c>
      <c r="AB58" s="14">
        <f t="shared" si="27"/>
        <v>0</v>
      </c>
      <c r="AD58" s="26">
        <v>21</v>
      </c>
      <c r="AE58" s="26">
        <f>G58*1</f>
        <v>0</v>
      </c>
      <c r="AF58" s="26">
        <f>G58*(1-1)</f>
        <v>0</v>
      </c>
      <c r="AM58" s="26">
        <f t="shared" si="28"/>
        <v>0</v>
      </c>
      <c r="AN58" s="26">
        <f t="shared" si="29"/>
        <v>0</v>
      </c>
      <c r="AO58" s="27" t="s">
        <v>245</v>
      </c>
      <c r="AP58" s="27" t="s">
        <v>251</v>
      </c>
      <c r="AQ58" s="21" t="s">
        <v>256</v>
      </c>
    </row>
    <row r="59" spans="1:43" ht="12.75">
      <c r="A59" s="32" t="s">
        <v>39</v>
      </c>
      <c r="B59" s="5" t="s">
        <v>55</v>
      </c>
      <c r="C59" s="5" t="s">
        <v>93</v>
      </c>
      <c r="D59" s="5" t="s">
        <v>109</v>
      </c>
      <c r="E59" s="5" t="s">
        <v>224</v>
      </c>
      <c r="F59" s="14">
        <v>6</v>
      </c>
      <c r="G59" s="14">
        <f>'SO 01.1'!G24</f>
        <v>0</v>
      </c>
      <c r="H59" s="14">
        <f t="shared" si="20"/>
        <v>0</v>
      </c>
      <c r="I59" s="14">
        <f t="shared" si="21"/>
        <v>0</v>
      </c>
      <c r="J59" s="14">
        <f t="shared" si="22"/>
        <v>0</v>
      </c>
      <c r="K59" s="14">
        <v>0</v>
      </c>
      <c r="L59" s="14">
        <f t="shared" si="23"/>
        <v>0</v>
      </c>
      <c r="M59" s="25"/>
      <c r="N59" s="25" t="s">
        <v>6</v>
      </c>
      <c r="O59" s="14">
        <f t="shared" si="24"/>
        <v>0</v>
      </c>
      <c r="Z59" s="14">
        <f t="shared" si="25"/>
        <v>0</v>
      </c>
      <c r="AA59" s="14">
        <f t="shared" si="26"/>
        <v>0</v>
      </c>
      <c r="AB59" s="14">
        <f t="shared" si="27"/>
        <v>0</v>
      </c>
      <c r="AD59" s="26">
        <v>21</v>
      </c>
      <c r="AE59" s="26">
        <f>G59*0</f>
        <v>0</v>
      </c>
      <c r="AF59" s="26">
        <f>G59*(1-0)</f>
        <v>0</v>
      </c>
      <c r="AM59" s="26">
        <f t="shared" si="28"/>
        <v>0</v>
      </c>
      <c r="AN59" s="26">
        <f t="shared" si="29"/>
        <v>0</v>
      </c>
      <c r="AO59" s="27" t="s">
        <v>245</v>
      </c>
      <c r="AP59" s="27" t="s">
        <v>251</v>
      </c>
      <c r="AQ59" s="21" t="s">
        <v>256</v>
      </c>
    </row>
    <row r="60" spans="1:43" ht="12.75">
      <c r="A60" s="32" t="s">
        <v>40</v>
      </c>
      <c r="B60" s="5" t="s">
        <v>55</v>
      </c>
      <c r="C60" s="5" t="s">
        <v>93</v>
      </c>
      <c r="D60" s="5" t="s">
        <v>177</v>
      </c>
      <c r="E60" s="5" t="s">
        <v>223</v>
      </c>
      <c r="F60" s="14">
        <v>18</v>
      </c>
      <c r="G60" s="14">
        <f>'SO 01.1'!G25</f>
        <v>0</v>
      </c>
      <c r="H60" s="14">
        <f t="shared" si="20"/>
        <v>0</v>
      </c>
      <c r="I60" s="14">
        <f t="shared" si="21"/>
        <v>0</v>
      </c>
      <c r="J60" s="14">
        <f t="shared" si="22"/>
        <v>0</v>
      </c>
      <c r="K60" s="14">
        <v>0</v>
      </c>
      <c r="L60" s="14">
        <f t="shared" si="23"/>
        <v>0</v>
      </c>
      <c r="M60" s="25"/>
      <c r="N60" s="25" t="s">
        <v>6</v>
      </c>
      <c r="O60" s="14">
        <f t="shared" si="24"/>
        <v>0</v>
      </c>
      <c r="Z60" s="14">
        <f t="shared" si="25"/>
        <v>0</v>
      </c>
      <c r="AA60" s="14">
        <f t="shared" si="26"/>
        <v>0</v>
      </c>
      <c r="AB60" s="14">
        <f t="shared" si="27"/>
        <v>0</v>
      </c>
      <c r="AD60" s="26">
        <v>21</v>
      </c>
      <c r="AE60" s="26">
        <f>G60*1</f>
        <v>0</v>
      </c>
      <c r="AF60" s="26">
        <f>G60*(1-1)</f>
        <v>0</v>
      </c>
      <c r="AM60" s="26">
        <f t="shared" si="28"/>
        <v>0</v>
      </c>
      <c r="AN60" s="26">
        <f t="shared" si="29"/>
        <v>0</v>
      </c>
      <c r="AO60" s="27" t="s">
        <v>245</v>
      </c>
      <c r="AP60" s="27" t="s">
        <v>251</v>
      </c>
      <c r="AQ60" s="21" t="s">
        <v>256</v>
      </c>
    </row>
    <row r="61" spans="1:43" ht="12.75">
      <c r="A61" s="32" t="s">
        <v>41</v>
      </c>
      <c r="B61" s="5" t="s">
        <v>55</v>
      </c>
      <c r="C61" s="5" t="s">
        <v>93</v>
      </c>
      <c r="D61" s="5" t="s">
        <v>178</v>
      </c>
      <c r="E61" s="5" t="s">
        <v>223</v>
      </c>
      <c r="F61" s="14">
        <v>18</v>
      </c>
      <c r="G61" s="14">
        <f>'SO 01.1'!G26</f>
        <v>0</v>
      </c>
      <c r="H61" s="14">
        <f t="shared" si="20"/>
        <v>0</v>
      </c>
      <c r="I61" s="14">
        <f t="shared" si="21"/>
        <v>0</v>
      </c>
      <c r="J61" s="14">
        <f t="shared" si="22"/>
        <v>0</v>
      </c>
      <c r="K61" s="14">
        <v>0</v>
      </c>
      <c r="L61" s="14">
        <f t="shared" si="23"/>
        <v>0</v>
      </c>
      <c r="M61" s="25"/>
      <c r="N61" s="25" t="s">
        <v>6</v>
      </c>
      <c r="O61" s="14">
        <f t="shared" si="24"/>
        <v>0</v>
      </c>
      <c r="Z61" s="14">
        <f t="shared" si="25"/>
        <v>0</v>
      </c>
      <c r="AA61" s="14">
        <f t="shared" si="26"/>
        <v>0</v>
      </c>
      <c r="AB61" s="14">
        <f t="shared" si="27"/>
        <v>0</v>
      </c>
      <c r="AD61" s="26">
        <v>21</v>
      </c>
      <c r="AE61" s="26">
        <f>G61*0</f>
        <v>0</v>
      </c>
      <c r="AF61" s="26">
        <f>G61*(1-0)</f>
        <v>0</v>
      </c>
      <c r="AM61" s="26">
        <f t="shared" si="28"/>
        <v>0</v>
      </c>
      <c r="AN61" s="26">
        <f t="shared" si="29"/>
        <v>0</v>
      </c>
      <c r="AO61" s="27" t="s">
        <v>245</v>
      </c>
      <c r="AP61" s="27" t="s">
        <v>251</v>
      </c>
      <c r="AQ61" s="21" t="s">
        <v>256</v>
      </c>
    </row>
    <row r="62" spans="1:43" ht="12.75">
      <c r="A62" s="32" t="s">
        <v>42</v>
      </c>
      <c r="B62" s="5" t="s">
        <v>55</v>
      </c>
      <c r="C62" s="5" t="s">
        <v>93</v>
      </c>
      <c r="D62" s="5" t="s">
        <v>179</v>
      </c>
      <c r="E62" s="5" t="s">
        <v>224</v>
      </c>
      <c r="F62" s="14">
        <v>5</v>
      </c>
      <c r="G62" s="14">
        <f>'SO 01.1'!G27</f>
        <v>0</v>
      </c>
      <c r="H62" s="14">
        <f t="shared" si="20"/>
        <v>0</v>
      </c>
      <c r="I62" s="14">
        <f t="shared" si="21"/>
        <v>0</v>
      </c>
      <c r="J62" s="14">
        <f t="shared" si="22"/>
        <v>0</v>
      </c>
      <c r="K62" s="14">
        <v>0</v>
      </c>
      <c r="L62" s="14">
        <f t="shared" si="23"/>
        <v>0</v>
      </c>
      <c r="M62" s="25"/>
      <c r="N62" s="25" t="s">
        <v>6</v>
      </c>
      <c r="O62" s="14">
        <f t="shared" si="24"/>
        <v>0</v>
      </c>
      <c r="Z62" s="14">
        <f t="shared" si="25"/>
        <v>0</v>
      </c>
      <c r="AA62" s="14">
        <f t="shared" si="26"/>
        <v>0</v>
      </c>
      <c r="AB62" s="14">
        <f t="shared" si="27"/>
        <v>0</v>
      </c>
      <c r="AD62" s="26">
        <v>21</v>
      </c>
      <c r="AE62" s="26">
        <f>G62*1</f>
        <v>0</v>
      </c>
      <c r="AF62" s="26">
        <f>G62*(1-1)</f>
        <v>0</v>
      </c>
      <c r="AM62" s="26">
        <f t="shared" si="28"/>
        <v>0</v>
      </c>
      <c r="AN62" s="26">
        <f t="shared" si="29"/>
        <v>0</v>
      </c>
      <c r="AO62" s="27" t="s">
        <v>245</v>
      </c>
      <c r="AP62" s="27" t="s">
        <v>251</v>
      </c>
      <c r="AQ62" s="21" t="s">
        <v>256</v>
      </c>
    </row>
    <row r="63" spans="1:43" ht="12.75">
      <c r="A63" s="32" t="s">
        <v>43</v>
      </c>
      <c r="B63" s="5" t="s">
        <v>55</v>
      </c>
      <c r="C63" s="5" t="s">
        <v>93</v>
      </c>
      <c r="D63" s="5" t="s">
        <v>180</v>
      </c>
      <c r="E63" s="5" t="s">
        <v>224</v>
      </c>
      <c r="F63" s="14">
        <v>5</v>
      </c>
      <c r="G63" s="14">
        <f>'SO 01.1'!G28</f>
        <v>0</v>
      </c>
      <c r="H63" s="14">
        <f t="shared" si="20"/>
        <v>0</v>
      </c>
      <c r="I63" s="14">
        <f t="shared" si="21"/>
        <v>0</v>
      </c>
      <c r="J63" s="14">
        <f t="shared" si="22"/>
        <v>0</v>
      </c>
      <c r="K63" s="14">
        <v>0</v>
      </c>
      <c r="L63" s="14">
        <f t="shared" si="23"/>
        <v>0</v>
      </c>
      <c r="M63" s="25"/>
      <c r="N63" s="25" t="s">
        <v>6</v>
      </c>
      <c r="O63" s="14">
        <f t="shared" si="24"/>
        <v>0</v>
      </c>
      <c r="Z63" s="14">
        <f t="shared" si="25"/>
        <v>0</v>
      </c>
      <c r="AA63" s="14">
        <f t="shared" si="26"/>
        <v>0</v>
      </c>
      <c r="AB63" s="14">
        <f t="shared" si="27"/>
        <v>0</v>
      </c>
      <c r="AD63" s="26">
        <v>21</v>
      </c>
      <c r="AE63" s="26">
        <f>G63*0</f>
        <v>0</v>
      </c>
      <c r="AF63" s="26">
        <f>G63*(1-0)</f>
        <v>0</v>
      </c>
      <c r="AM63" s="26">
        <f t="shared" si="28"/>
        <v>0</v>
      </c>
      <c r="AN63" s="26">
        <f t="shared" si="29"/>
        <v>0</v>
      </c>
      <c r="AO63" s="27" t="s">
        <v>245</v>
      </c>
      <c r="AP63" s="27" t="s">
        <v>251</v>
      </c>
      <c r="AQ63" s="21" t="s">
        <v>256</v>
      </c>
    </row>
    <row r="64" spans="1:43" ht="12.75">
      <c r="A64" s="32" t="s">
        <v>44</v>
      </c>
      <c r="B64" s="5" t="s">
        <v>55</v>
      </c>
      <c r="C64" s="5" t="s">
        <v>93</v>
      </c>
      <c r="D64" s="5" t="s">
        <v>114</v>
      </c>
      <c r="E64" s="5" t="s">
        <v>225</v>
      </c>
      <c r="F64" s="14">
        <v>0.55</v>
      </c>
      <c r="G64" s="14">
        <f>'SO 01.1'!G29</f>
        <v>0</v>
      </c>
      <c r="H64" s="14">
        <f t="shared" si="20"/>
        <v>0</v>
      </c>
      <c r="I64" s="14">
        <f t="shared" si="21"/>
        <v>0</v>
      </c>
      <c r="J64" s="14">
        <f t="shared" si="22"/>
        <v>0</v>
      </c>
      <c r="K64" s="14">
        <v>0</v>
      </c>
      <c r="L64" s="14">
        <f t="shared" si="23"/>
        <v>0</v>
      </c>
      <c r="M64" s="25"/>
      <c r="N64" s="25" t="s">
        <v>6</v>
      </c>
      <c r="O64" s="14">
        <f t="shared" si="24"/>
        <v>0</v>
      </c>
      <c r="Z64" s="14">
        <f t="shared" si="25"/>
        <v>0</v>
      </c>
      <c r="AA64" s="14">
        <f t="shared" si="26"/>
        <v>0</v>
      </c>
      <c r="AB64" s="14">
        <f t="shared" si="27"/>
        <v>0</v>
      </c>
      <c r="AD64" s="26">
        <v>21</v>
      </c>
      <c r="AE64" s="26">
        <f>G64*1</f>
        <v>0</v>
      </c>
      <c r="AF64" s="26">
        <f>G64*(1-1)</f>
        <v>0</v>
      </c>
      <c r="AM64" s="26">
        <f t="shared" si="28"/>
        <v>0</v>
      </c>
      <c r="AN64" s="26">
        <f t="shared" si="29"/>
        <v>0</v>
      </c>
      <c r="AO64" s="27" t="s">
        <v>245</v>
      </c>
      <c r="AP64" s="27" t="s">
        <v>251</v>
      </c>
      <c r="AQ64" s="21" t="s">
        <v>256</v>
      </c>
    </row>
    <row r="65" spans="1:43" ht="12.75">
      <c r="A65" s="32" t="s">
        <v>45</v>
      </c>
      <c r="B65" s="5" t="s">
        <v>55</v>
      </c>
      <c r="C65" s="5" t="s">
        <v>93</v>
      </c>
      <c r="D65" s="5" t="s">
        <v>115</v>
      </c>
      <c r="E65" s="5" t="s">
        <v>225</v>
      </c>
      <c r="F65" s="14">
        <v>0.55</v>
      </c>
      <c r="G65" s="14">
        <f>'SO 01.1'!G30</f>
        <v>0</v>
      </c>
      <c r="H65" s="14">
        <f t="shared" si="20"/>
        <v>0</v>
      </c>
      <c r="I65" s="14">
        <f t="shared" si="21"/>
        <v>0</v>
      </c>
      <c r="J65" s="14">
        <f t="shared" si="22"/>
        <v>0</v>
      </c>
      <c r="K65" s="14">
        <v>0</v>
      </c>
      <c r="L65" s="14">
        <f t="shared" si="23"/>
        <v>0</v>
      </c>
      <c r="M65" s="25"/>
      <c r="N65" s="25" t="s">
        <v>6</v>
      </c>
      <c r="O65" s="14">
        <f t="shared" si="24"/>
        <v>0</v>
      </c>
      <c r="Z65" s="14">
        <f t="shared" si="25"/>
        <v>0</v>
      </c>
      <c r="AA65" s="14">
        <f t="shared" si="26"/>
        <v>0</v>
      </c>
      <c r="AB65" s="14">
        <f t="shared" si="27"/>
        <v>0</v>
      </c>
      <c r="AD65" s="26">
        <v>21</v>
      </c>
      <c r="AE65" s="26">
        <f>G65*0</f>
        <v>0</v>
      </c>
      <c r="AF65" s="26">
        <f>G65*(1-0)</f>
        <v>0</v>
      </c>
      <c r="AM65" s="26">
        <f t="shared" si="28"/>
        <v>0</v>
      </c>
      <c r="AN65" s="26">
        <f t="shared" si="29"/>
        <v>0</v>
      </c>
      <c r="AO65" s="27" t="s">
        <v>245</v>
      </c>
      <c r="AP65" s="27" t="s">
        <v>251</v>
      </c>
      <c r="AQ65" s="21" t="s">
        <v>256</v>
      </c>
    </row>
    <row r="66" spans="1:43" ht="12.75">
      <c r="A66" s="32" t="s">
        <v>46</v>
      </c>
      <c r="B66" s="5" t="s">
        <v>55</v>
      </c>
      <c r="C66" s="5" t="s">
        <v>93</v>
      </c>
      <c r="D66" s="5" t="s">
        <v>116</v>
      </c>
      <c r="E66" s="5" t="s">
        <v>225</v>
      </c>
      <c r="F66" s="14">
        <v>0.55</v>
      </c>
      <c r="G66" s="14">
        <f>'SO 01.1'!G31</f>
        <v>0</v>
      </c>
      <c r="H66" s="14">
        <f t="shared" si="20"/>
        <v>0</v>
      </c>
      <c r="I66" s="14">
        <f t="shared" si="21"/>
        <v>0</v>
      </c>
      <c r="J66" s="14">
        <f t="shared" si="22"/>
        <v>0</v>
      </c>
      <c r="K66" s="14">
        <v>0</v>
      </c>
      <c r="L66" s="14">
        <f t="shared" si="23"/>
        <v>0</v>
      </c>
      <c r="M66" s="25"/>
      <c r="N66" s="25" t="s">
        <v>6</v>
      </c>
      <c r="O66" s="14">
        <f t="shared" si="24"/>
        <v>0</v>
      </c>
      <c r="Z66" s="14">
        <f t="shared" si="25"/>
        <v>0</v>
      </c>
      <c r="AA66" s="14">
        <f t="shared" si="26"/>
        <v>0</v>
      </c>
      <c r="AB66" s="14">
        <f t="shared" si="27"/>
        <v>0</v>
      </c>
      <c r="AD66" s="26">
        <v>21</v>
      </c>
      <c r="AE66" s="26">
        <f>G66*1</f>
        <v>0</v>
      </c>
      <c r="AF66" s="26">
        <f>G66*(1-1)</f>
        <v>0</v>
      </c>
      <c r="AM66" s="26">
        <f t="shared" si="28"/>
        <v>0</v>
      </c>
      <c r="AN66" s="26">
        <f t="shared" si="29"/>
        <v>0</v>
      </c>
      <c r="AO66" s="27" t="s">
        <v>245</v>
      </c>
      <c r="AP66" s="27" t="s">
        <v>251</v>
      </c>
      <c r="AQ66" s="21" t="s">
        <v>256</v>
      </c>
    </row>
    <row r="67" spans="1:43" ht="12.75">
      <c r="A67" s="32" t="s">
        <v>47</v>
      </c>
      <c r="B67" s="5" t="s">
        <v>55</v>
      </c>
      <c r="C67" s="5" t="s">
        <v>93</v>
      </c>
      <c r="D67" s="5" t="s">
        <v>117</v>
      </c>
      <c r="E67" s="5" t="s">
        <v>225</v>
      </c>
      <c r="F67" s="14">
        <v>0.55</v>
      </c>
      <c r="G67" s="14">
        <f>'SO 01.1'!G32</f>
        <v>0</v>
      </c>
      <c r="H67" s="14">
        <f t="shared" si="20"/>
        <v>0</v>
      </c>
      <c r="I67" s="14">
        <f t="shared" si="21"/>
        <v>0</v>
      </c>
      <c r="J67" s="14">
        <f t="shared" si="22"/>
        <v>0</v>
      </c>
      <c r="K67" s="14">
        <v>0</v>
      </c>
      <c r="L67" s="14">
        <f t="shared" si="23"/>
        <v>0</v>
      </c>
      <c r="M67" s="25"/>
      <c r="N67" s="25" t="s">
        <v>6</v>
      </c>
      <c r="O67" s="14">
        <f t="shared" si="24"/>
        <v>0</v>
      </c>
      <c r="Z67" s="14">
        <f t="shared" si="25"/>
        <v>0</v>
      </c>
      <c r="AA67" s="14">
        <f t="shared" si="26"/>
        <v>0</v>
      </c>
      <c r="AB67" s="14">
        <f t="shared" si="27"/>
        <v>0</v>
      </c>
      <c r="AD67" s="26">
        <v>21</v>
      </c>
      <c r="AE67" s="26">
        <f>G67*0</f>
        <v>0</v>
      </c>
      <c r="AF67" s="26">
        <f>G67*(1-0)</f>
        <v>0</v>
      </c>
      <c r="AM67" s="26">
        <f t="shared" si="28"/>
        <v>0</v>
      </c>
      <c r="AN67" s="26">
        <f t="shared" si="29"/>
        <v>0</v>
      </c>
      <c r="AO67" s="27" t="s">
        <v>245</v>
      </c>
      <c r="AP67" s="27" t="s">
        <v>251</v>
      </c>
      <c r="AQ67" s="21" t="s">
        <v>256</v>
      </c>
    </row>
    <row r="68" spans="1:43" ht="12.75">
      <c r="A68" s="5"/>
      <c r="B68" s="5"/>
      <c r="C68" s="5"/>
      <c r="D68" s="53" t="s">
        <v>275</v>
      </c>
      <c r="E68" s="61"/>
      <c r="F68" s="62"/>
      <c r="G68" s="62"/>
      <c r="H68" s="62">
        <f>SUM(H50:H67)</f>
        <v>0</v>
      </c>
      <c r="I68" s="62">
        <f t="shared" si="21"/>
        <v>0</v>
      </c>
      <c r="J68" s="56">
        <f>SUM(J50:J67)</f>
        <v>0</v>
      </c>
      <c r="K68" s="14"/>
      <c r="L68" s="14"/>
      <c r="M68" s="25"/>
      <c r="N68" s="25"/>
      <c r="O68" s="14"/>
      <c r="Z68" s="14"/>
      <c r="AA68" s="14"/>
      <c r="AB68" s="14"/>
      <c r="AD68" s="26"/>
      <c r="AE68" s="26"/>
      <c r="AF68" s="26"/>
      <c r="AM68" s="26"/>
      <c r="AN68" s="26"/>
      <c r="AO68" s="27"/>
      <c r="AP68" s="27"/>
      <c r="AQ68" s="21"/>
    </row>
    <row r="69" spans="1:43" ht="13.5" thickBot="1">
      <c r="A69" s="5"/>
      <c r="B69" s="5"/>
      <c r="C69" s="5"/>
      <c r="D69" s="58" t="s">
        <v>262</v>
      </c>
      <c r="E69" s="59"/>
      <c r="F69" s="60"/>
      <c r="G69" s="60"/>
      <c r="H69" s="60"/>
      <c r="I69" s="60"/>
      <c r="J69" s="52">
        <f>J68+J47</f>
        <v>0</v>
      </c>
      <c r="K69" s="14"/>
      <c r="L69" s="14"/>
      <c r="M69" s="25"/>
      <c r="N69" s="25"/>
      <c r="O69" s="14"/>
      <c r="Z69" s="14"/>
      <c r="AA69" s="14"/>
      <c r="AB69" s="14"/>
      <c r="AD69" s="26"/>
      <c r="AE69" s="26"/>
      <c r="AF69" s="26"/>
      <c r="AM69" s="26"/>
      <c r="AN69" s="26"/>
      <c r="AO69" s="27"/>
      <c r="AP69" s="27"/>
      <c r="AQ69" s="21"/>
    </row>
    <row r="70" spans="1:43" ht="12.75">
      <c r="A70" s="5"/>
      <c r="B70" s="5"/>
      <c r="C70" s="5"/>
      <c r="D70" s="34" t="s">
        <v>260</v>
      </c>
      <c r="E70" s="5"/>
      <c r="F70" s="14"/>
      <c r="G70" s="14"/>
      <c r="H70" s="14"/>
      <c r="I70" s="14"/>
      <c r="J70" s="14"/>
      <c r="K70" s="14"/>
      <c r="L70" s="14"/>
      <c r="M70" s="25"/>
      <c r="N70" s="25"/>
      <c r="O70" s="14"/>
      <c r="Z70" s="14"/>
      <c r="AA70" s="14"/>
      <c r="AB70" s="14"/>
      <c r="AD70" s="26"/>
      <c r="AE70" s="26"/>
      <c r="AF70" s="26"/>
      <c r="AM70" s="26"/>
      <c r="AN70" s="26"/>
      <c r="AO70" s="27"/>
      <c r="AP70" s="27"/>
      <c r="AQ70" s="21"/>
    </row>
    <row r="71" spans="1:43" ht="12.75">
      <c r="A71" s="32" t="s">
        <v>48</v>
      </c>
      <c r="B71" s="5" t="s">
        <v>55</v>
      </c>
      <c r="C71" s="5" t="s">
        <v>93</v>
      </c>
      <c r="D71" s="5" t="s">
        <v>173</v>
      </c>
      <c r="E71" s="5" t="s">
        <v>224</v>
      </c>
      <c r="F71" s="14">
        <v>52</v>
      </c>
      <c r="G71" s="14">
        <f>'SO 01.1'!G35</f>
        <v>0</v>
      </c>
      <c r="H71" s="14">
        <f>G71*F71</f>
        <v>0</v>
      </c>
      <c r="I71" s="14">
        <v>0</v>
      </c>
      <c r="J71" s="14">
        <f>I71+H71</f>
        <v>0</v>
      </c>
      <c r="K71" s="14">
        <v>0</v>
      </c>
      <c r="L71" s="14"/>
      <c r="M71" s="25"/>
      <c r="N71" s="25"/>
      <c r="O71" s="14"/>
      <c r="Z71" s="14"/>
      <c r="AA71" s="14"/>
      <c r="AB71" s="14"/>
      <c r="AD71" s="26"/>
      <c r="AE71" s="26"/>
      <c r="AF71" s="26"/>
      <c r="AM71" s="26"/>
      <c r="AN71" s="26"/>
      <c r="AO71" s="27"/>
      <c r="AP71" s="27"/>
      <c r="AQ71" s="21"/>
    </row>
    <row r="72" spans="1:43" ht="12.75">
      <c r="A72" s="32" t="s">
        <v>49</v>
      </c>
      <c r="B72" s="5" t="s">
        <v>55</v>
      </c>
      <c r="C72" s="5" t="s">
        <v>93</v>
      </c>
      <c r="D72" s="5" t="s">
        <v>174</v>
      </c>
      <c r="E72" s="5" t="s">
        <v>224</v>
      </c>
      <c r="F72" s="14">
        <v>52</v>
      </c>
      <c r="G72" s="14">
        <f>'SO 01.1'!G36</f>
        <v>0</v>
      </c>
      <c r="H72" s="14">
        <v>0</v>
      </c>
      <c r="I72" s="14">
        <f>G72*F72</f>
        <v>0</v>
      </c>
      <c r="J72" s="14">
        <f>I72+H72</f>
        <v>0</v>
      </c>
      <c r="K72" s="14">
        <v>0</v>
      </c>
      <c r="L72" s="14"/>
      <c r="M72" s="25"/>
      <c r="N72" s="25"/>
      <c r="O72" s="14"/>
      <c r="Z72" s="14"/>
      <c r="AA72" s="14"/>
      <c r="AB72" s="14"/>
      <c r="AD72" s="26"/>
      <c r="AE72" s="26"/>
      <c r="AF72" s="26"/>
      <c r="AM72" s="26"/>
      <c r="AN72" s="26"/>
      <c r="AO72" s="27"/>
      <c r="AP72" s="27"/>
      <c r="AQ72" s="21"/>
    </row>
    <row r="73" spans="1:43" ht="12.75">
      <c r="A73" s="32" t="s">
        <v>50</v>
      </c>
      <c r="B73" s="5" t="s">
        <v>55</v>
      </c>
      <c r="C73" s="5" t="s">
        <v>93</v>
      </c>
      <c r="D73" s="5" t="s">
        <v>118</v>
      </c>
      <c r="E73" s="5" t="s">
        <v>225</v>
      </c>
      <c r="F73" s="14">
        <v>0.55</v>
      </c>
      <c r="G73" s="14">
        <f>'SO 01.1'!G37</f>
        <v>0</v>
      </c>
      <c r="H73" s="14">
        <f>G73*F73</f>
        <v>0</v>
      </c>
      <c r="I73" s="14">
        <v>0</v>
      </c>
      <c r="J73" s="14">
        <f>I73+H73</f>
        <v>0</v>
      </c>
      <c r="K73" s="14">
        <v>0</v>
      </c>
      <c r="L73" s="14"/>
      <c r="M73" s="25"/>
      <c r="N73" s="25"/>
      <c r="O73" s="14"/>
      <c r="Z73" s="14"/>
      <c r="AA73" s="14"/>
      <c r="AB73" s="14"/>
      <c r="AD73" s="26"/>
      <c r="AE73" s="26"/>
      <c r="AF73" s="26"/>
      <c r="AM73" s="26"/>
      <c r="AN73" s="26"/>
      <c r="AO73" s="27"/>
      <c r="AP73" s="27"/>
      <c r="AQ73" s="21"/>
    </row>
    <row r="74" spans="1:43" ht="12.75">
      <c r="A74" s="32" t="s">
        <v>51</v>
      </c>
      <c r="B74" s="5" t="s">
        <v>55</v>
      </c>
      <c r="C74" s="5" t="s">
        <v>93</v>
      </c>
      <c r="D74" s="5" t="s">
        <v>119</v>
      </c>
      <c r="E74" s="5" t="s">
        <v>225</v>
      </c>
      <c r="F74" s="14">
        <v>0.55</v>
      </c>
      <c r="G74" s="14">
        <f>'SO 01.1'!G38</f>
        <v>0</v>
      </c>
      <c r="H74" s="14">
        <v>0</v>
      </c>
      <c r="I74" s="14">
        <f>G74*F74</f>
        <v>0</v>
      </c>
      <c r="J74" s="14">
        <f>I74+H74</f>
        <v>0</v>
      </c>
      <c r="K74" s="14">
        <v>0</v>
      </c>
      <c r="L74" s="14"/>
      <c r="M74" s="25"/>
      <c r="N74" s="25"/>
      <c r="O74" s="14"/>
      <c r="Z74" s="14"/>
      <c r="AA74" s="14"/>
      <c r="AB74" s="14"/>
      <c r="AD74" s="26"/>
      <c r="AE74" s="26"/>
      <c r="AF74" s="26"/>
      <c r="AM74" s="26"/>
      <c r="AN74" s="26"/>
      <c r="AO74" s="27"/>
      <c r="AP74" s="27"/>
      <c r="AQ74" s="21"/>
    </row>
    <row r="75" spans="1:43" ht="12.75">
      <c r="A75" s="5"/>
      <c r="B75" s="5"/>
      <c r="C75" s="5"/>
      <c r="D75" s="63" t="s">
        <v>267</v>
      </c>
      <c r="E75" s="54"/>
      <c r="F75" s="55"/>
      <c r="G75" s="55"/>
      <c r="H75" s="55">
        <f>SUM(H71:H74)</f>
        <v>0</v>
      </c>
      <c r="I75" s="55">
        <f>SUM(I71:I74)</f>
        <v>0</v>
      </c>
      <c r="J75" s="64">
        <f>SUM(J71:J74)</f>
        <v>0</v>
      </c>
      <c r="K75" s="14"/>
      <c r="L75" s="14"/>
      <c r="M75" s="25"/>
      <c r="N75" s="25"/>
      <c r="O75" s="14"/>
      <c r="Z75" s="14"/>
      <c r="AA75" s="14"/>
      <c r="AB75" s="14"/>
      <c r="AD75" s="26"/>
      <c r="AE75" s="26"/>
      <c r="AF75" s="26"/>
      <c r="AM75" s="26"/>
      <c r="AN75" s="26"/>
      <c r="AO75" s="27"/>
      <c r="AP75" s="27"/>
      <c r="AQ75" s="21"/>
    </row>
    <row r="76" spans="1:43" ht="13.5" thickBot="1">
      <c r="A76" s="5"/>
      <c r="B76" s="5"/>
      <c r="C76" s="5"/>
      <c r="D76" s="58" t="s">
        <v>263</v>
      </c>
      <c r="E76" s="59"/>
      <c r="F76" s="60"/>
      <c r="G76" s="60"/>
      <c r="H76" s="60"/>
      <c r="I76" s="60"/>
      <c r="J76" s="52">
        <f>J75+J40+J36+J29+J20+J13</f>
        <v>0</v>
      </c>
      <c r="K76" s="14"/>
      <c r="L76" s="14"/>
      <c r="M76" s="25"/>
      <c r="N76" s="25"/>
      <c r="O76" s="14"/>
      <c r="Z76" s="14"/>
      <c r="AA76" s="14"/>
      <c r="AB76" s="14"/>
      <c r="AD76" s="26"/>
      <c r="AE76" s="26"/>
      <c r="AF76" s="26"/>
      <c r="AM76" s="26"/>
      <c r="AN76" s="26"/>
      <c r="AO76" s="27"/>
      <c r="AP76" s="27"/>
      <c r="AQ76" s="21"/>
    </row>
    <row r="79" ht="12.75">
      <c r="G79" s="48"/>
    </row>
  </sheetData>
  <sheetProtection/>
  <mergeCells count="33">
    <mergeCell ref="D36:G36"/>
    <mergeCell ref="D40:G40"/>
    <mergeCell ref="D48:G48"/>
    <mergeCell ref="H10:J10"/>
    <mergeCell ref="K10:L10"/>
    <mergeCell ref="D12:G12"/>
    <mergeCell ref="D13:G13"/>
    <mergeCell ref="D20:G20"/>
    <mergeCell ref="D29:G29"/>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2:C3"/>
    <mergeCell ref="D2:D3"/>
    <mergeCell ref="E2:F3"/>
    <mergeCell ref="G2:H3"/>
    <mergeCell ref="I2:I3"/>
    <mergeCell ref="J2:M3"/>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BA39"/>
  <sheetViews>
    <sheetView zoomScalePageLayoutView="0" workbookViewId="0" topLeftCell="A1">
      <selection activeCell="AY24" sqref="AY24"/>
    </sheetView>
  </sheetViews>
  <sheetFormatPr defaultColWidth="9.140625" defaultRowHeight="12.75"/>
  <cols>
    <col min="1" max="1" width="3.7109375" style="0" customWidth="1"/>
    <col min="2" max="2" width="6.8515625" style="0" customWidth="1"/>
    <col min="3" max="3" width="13.28125" style="0" customWidth="1"/>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53" ht="12.75">
      <c r="D1" s="114" t="s">
        <v>293</v>
      </c>
      <c r="G1" s="48"/>
      <c r="H1" s="48"/>
      <c r="I1" s="48"/>
      <c r="AV1" s="114"/>
      <c r="AW1" s="85"/>
      <c r="AX1" s="85"/>
      <c r="AY1" s="85"/>
      <c r="AZ1" s="85"/>
      <c r="BA1" s="85"/>
    </row>
    <row r="2" spans="1:53" ht="9.75" customHeight="1">
      <c r="A2" s="166" t="s">
        <v>0</v>
      </c>
      <c r="B2" s="156"/>
      <c r="C2" s="156"/>
      <c r="D2" s="176" t="str">
        <f>'SO 01.3 jalovice'!D2:D3</f>
        <v>Modernizace chovu skotu</v>
      </c>
      <c r="E2" s="155" t="s">
        <v>218</v>
      </c>
      <c r="F2" s="156"/>
      <c r="G2" s="155"/>
      <c r="H2" s="156"/>
      <c r="I2" s="178" t="s">
        <v>233</v>
      </c>
      <c r="J2" s="157" t="s">
        <v>296</v>
      </c>
      <c r="K2" s="156"/>
      <c r="L2" s="156"/>
      <c r="M2" s="158"/>
      <c r="AV2" s="86"/>
      <c r="AW2" s="86"/>
      <c r="AX2" s="86"/>
      <c r="AY2" s="86"/>
      <c r="AZ2" s="85"/>
      <c r="BA2" s="85"/>
    </row>
    <row r="3" spans="1:53" ht="9.75" customHeight="1">
      <c r="A3" s="167"/>
      <c r="B3" s="142"/>
      <c r="C3" s="142"/>
      <c r="D3" s="177"/>
      <c r="E3" s="142"/>
      <c r="F3" s="142"/>
      <c r="G3" s="142"/>
      <c r="H3" s="142"/>
      <c r="I3" s="179"/>
      <c r="J3" s="142"/>
      <c r="K3" s="142"/>
      <c r="L3" s="142"/>
      <c r="M3" s="149"/>
      <c r="AV3" s="86"/>
      <c r="AW3" s="85"/>
      <c r="AX3" s="85"/>
      <c r="AY3" s="85"/>
      <c r="AZ3" s="85"/>
      <c r="BA3" s="85"/>
    </row>
    <row r="4" spans="1:53" ht="12.75">
      <c r="A4" s="168" t="s">
        <v>1</v>
      </c>
      <c r="B4" s="142"/>
      <c r="C4" s="142"/>
      <c r="D4" s="141" t="s">
        <v>303</v>
      </c>
      <c r="E4" s="143" t="s">
        <v>219</v>
      </c>
      <c r="F4" s="142"/>
      <c r="G4" s="151"/>
      <c r="H4" s="142"/>
      <c r="I4" s="141" t="s">
        <v>234</v>
      </c>
      <c r="J4" s="141"/>
      <c r="K4" s="142"/>
      <c r="L4" s="142"/>
      <c r="M4" s="149"/>
      <c r="AV4" s="85"/>
      <c r="AW4" s="85"/>
      <c r="AX4" s="85"/>
      <c r="AY4" s="85"/>
      <c r="AZ4" s="85"/>
      <c r="BA4" s="85"/>
    </row>
    <row r="5" spans="1:53" ht="12.75">
      <c r="A5" s="167"/>
      <c r="B5" s="142"/>
      <c r="C5" s="142"/>
      <c r="D5" s="142"/>
      <c r="E5" s="142"/>
      <c r="F5" s="142"/>
      <c r="G5" s="142"/>
      <c r="H5" s="142"/>
      <c r="I5" s="142"/>
      <c r="J5" s="142"/>
      <c r="K5" s="142"/>
      <c r="L5" s="142"/>
      <c r="M5" s="149"/>
      <c r="AV5" s="85"/>
      <c r="AW5" s="85"/>
      <c r="AX5" s="85"/>
      <c r="AY5" s="85"/>
      <c r="AZ5" s="85"/>
      <c r="BA5" s="85"/>
    </row>
    <row r="6" spans="1:53" ht="12.75">
      <c r="A6" s="168" t="s">
        <v>2</v>
      </c>
      <c r="B6" s="142"/>
      <c r="C6" s="142"/>
      <c r="D6" s="141" t="s">
        <v>94</v>
      </c>
      <c r="E6" s="143" t="s">
        <v>220</v>
      </c>
      <c r="F6" s="142"/>
      <c r="G6" s="142"/>
      <c r="H6" s="142"/>
      <c r="I6" s="141" t="s">
        <v>235</v>
      </c>
      <c r="J6" s="141"/>
      <c r="K6" s="142"/>
      <c r="L6" s="142"/>
      <c r="M6" s="149"/>
      <c r="AV6" s="85"/>
      <c r="AW6" s="85"/>
      <c r="AX6" s="85"/>
      <c r="AY6" s="85"/>
      <c r="AZ6" s="85"/>
      <c r="BA6" s="85"/>
    </row>
    <row r="7" spans="1:53" ht="12.75">
      <c r="A7" s="167"/>
      <c r="B7" s="142"/>
      <c r="C7" s="142"/>
      <c r="D7" s="142"/>
      <c r="E7" s="142"/>
      <c r="F7" s="142"/>
      <c r="G7" s="142"/>
      <c r="H7" s="142"/>
      <c r="I7" s="142"/>
      <c r="J7" s="142"/>
      <c r="K7" s="142"/>
      <c r="L7" s="142"/>
      <c r="M7" s="149"/>
      <c r="AV7" s="85"/>
      <c r="AW7" s="85"/>
      <c r="AX7" s="85"/>
      <c r="AY7" s="85"/>
      <c r="AZ7" s="85"/>
      <c r="BA7" s="85"/>
    </row>
    <row r="8" spans="1:53" ht="12.75">
      <c r="A8" s="168" t="s">
        <v>3</v>
      </c>
      <c r="B8" s="142"/>
      <c r="C8" s="142"/>
      <c r="D8" s="141"/>
      <c r="E8" s="143" t="s">
        <v>221</v>
      </c>
      <c r="F8" s="142"/>
      <c r="G8" s="180"/>
      <c r="H8" s="179"/>
      <c r="I8" s="141" t="s">
        <v>236</v>
      </c>
      <c r="J8" s="141"/>
      <c r="K8" s="142"/>
      <c r="L8" s="142"/>
      <c r="M8" s="149"/>
      <c r="AV8" s="115"/>
      <c r="AW8" s="85"/>
      <c r="AX8" s="85"/>
      <c r="AY8" s="85"/>
      <c r="AZ8" s="85"/>
      <c r="BA8" s="85"/>
    </row>
    <row r="9" spans="1:53" ht="13.5" thickBot="1">
      <c r="A9" s="169"/>
      <c r="B9" s="150"/>
      <c r="C9" s="150"/>
      <c r="D9" s="150"/>
      <c r="E9" s="150"/>
      <c r="F9" s="150"/>
      <c r="G9" s="181"/>
      <c r="H9" s="181"/>
      <c r="I9" s="150"/>
      <c r="J9" s="150"/>
      <c r="K9" s="150"/>
      <c r="L9" s="150"/>
      <c r="M9" s="152"/>
      <c r="AV9" s="85"/>
      <c r="AW9" s="85"/>
      <c r="AX9" s="85"/>
      <c r="AY9" s="85"/>
      <c r="AZ9" s="85"/>
      <c r="BA9" s="85"/>
    </row>
    <row r="10" spans="1:13" ht="12.75">
      <c r="A10" s="1" t="s">
        <v>4</v>
      </c>
      <c r="B10" s="7" t="s">
        <v>52</v>
      </c>
      <c r="C10" s="7" t="s">
        <v>58</v>
      </c>
      <c r="D10" s="7" t="s">
        <v>95</v>
      </c>
      <c r="E10" s="7" t="s">
        <v>222</v>
      </c>
      <c r="F10" s="13" t="s">
        <v>228</v>
      </c>
      <c r="G10" s="15" t="s">
        <v>229</v>
      </c>
      <c r="H10" s="146" t="s">
        <v>231</v>
      </c>
      <c r="I10" s="147"/>
      <c r="J10" s="148"/>
      <c r="K10" s="146" t="s">
        <v>239</v>
      </c>
      <c r="L10" s="148"/>
      <c r="M10" s="23" t="s">
        <v>240</v>
      </c>
    </row>
    <row r="11" spans="1:13" ht="13.5" thickBot="1">
      <c r="A11" s="2" t="s">
        <v>5</v>
      </c>
      <c r="B11" s="8" t="s">
        <v>5</v>
      </c>
      <c r="C11" s="8" t="s">
        <v>5</v>
      </c>
      <c r="D11" s="12" t="s">
        <v>96</v>
      </c>
      <c r="E11" s="8" t="s">
        <v>5</v>
      </c>
      <c r="F11" s="8" t="s">
        <v>5</v>
      </c>
      <c r="G11" s="16" t="s">
        <v>230</v>
      </c>
      <c r="H11" s="17" t="s">
        <v>232</v>
      </c>
      <c r="I11" s="18" t="s">
        <v>237</v>
      </c>
      <c r="J11" s="19" t="s">
        <v>238</v>
      </c>
      <c r="K11" s="17" t="s">
        <v>229</v>
      </c>
      <c r="L11" s="19" t="s">
        <v>238</v>
      </c>
      <c r="M11" s="24" t="s">
        <v>241</v>
      </c>
    </row>
    <row r="12" spans="1:12" ht="12.75">
      <c r="A12" s="6"/>
      <c r="B12" s="11" t="s">
        <v>54</v>
      </c>
      <c r="C12" s="11"/>
      <c r="D12" s="164" t="s">
        <v>265</v>
      </c>
      <c r="E12" s="165"/>
      <c r="F12" s="165"/>
      <c r="G12" s="165"/>
      <c r="H12" s="30">
        <f>H13</f>
        <v>0</v>
      </c>
      <c r="I12" s="30">
        <f>I13</f>
        <v>0</v>
      </c>
      <c r="J12" s="30">
        <f>H12+I12</f>
        <v>0</v>
      </c>
      <c r="K12" s="22"/>
      <c r="L12" s="30">
        <f>L13</f>
        <v>0</v>
      </c>
    </row>
    <row r="13" spans="1:12" ht="12.75">
      <c r="A13" s="4"/>
      <c r="B13" s="10" t="s">
        <v>54</v>
      </c>
      <c r="C13" s="10" t="s">
        <v>59</v>
      </c>
      <c r="D13" s="139" t="s">
        <v>97</v>
      </c>
      <c r="E13" s="140"/>
      <c r="F13" s="140"/>
      <c r="G13" s="140"/>
      <c r="H13" s="29">
        <f>H33+H39</f>
        <v>0</v>
      </c>
      <c r="I13" s="29">
        <f>I33+I39</f>
        <v>0</v>
      </c>
      <c r="J13" s="29">
        <f>H13+I13</f>
        <v>0</v>
      </c>
      <c r="K13" s="21"/>
      <c r="L13" s="29">
        <f>SUM(L15:L38)</f>
        <v>0</v>
      </c>
    </row>
    <row r="14" spans="1:12" ht="12.75">
      <c r="A14" s="4"/>
      <c r="B14" s="10"/>
      <c r="C14" s="10"/>
      <c r="D14" s="35" t="s">
        <v>261</v>
      </c>
      <c r="E14" s="31"/>
      <c r="F14" s="31"/>
      <c r="G14" s="31"/>
      <c r="H14" s="29"/>
      <c r="I14" s="29"/>
      <c r="J14" s="29"/>
      <c r="K14" s="21"/>
      <c r="L14" s="29"/>
    </row>
    <row r="15" spans="1:43" ht="12.75">
      <c r="A15" s="5" t="s">
        <v>6</v>
      </c>
      <c r="B15" s="5" t="s">
        <v>54</v>
      </c>
      <c r="C15" s="5" t="s">
        <v>62</v>
      </c>
      <c r="D15" s="5" t="s">
        <v>120</v>
      </c>
      <c r="E15" s="5" t="s">
        <v>223</v>
      </c>
      <c r="F15" s="14">
        <v>43</v>
      </c>
      <c r="G15" s="14">
        <f>'SO 01.1'!G15</f>
        <v>0</v>
      </c>
      <c r="H15" s="14">
        <f aca="true" t="shared" si="0" ref="H15:H32">F15*AE15</f>
        <v>0</v>
      </c>
      <c r="I15" s="14">
        <f aca="true" t="shared" si="1" ref="I15:I33">J15-H15</f>
        <v>0</v>
      </c>
      <c r="J15" s="14">
        <f aca="true" t="shared" si="2" ref="J15:J32">F15*G15</f>
        <v>0</v>
      </c>
      <c r="K15" s="14">
        <v>0</v>
      </c>
      <c r="L15" s="14">
        <f aca="true" t="shared" si="3" ref="L15:L38">F15*K15</f>
        <v>0</v>
      </c>
      <c r="M15" s="25"/>
      <c r="N15" s="25" t="s">
        <v>6</v>
      </c>
      <c r="O15" s="14">
        <f aca="true" t="shared" si="4" ref="O15:O38">IF(N15="5",I15,0)</f>
        <v>0</v>
      </c>
      <c r="Z15" s="14">
        <f aca="true" t="shared" si="5" ref="Z15:Z38">IF(AD15=0,J15,0)</f>
        <v>0</v>
      </c>
      <c r="AA15" s="14">
        <f aca="true" t="shared" si="6" ref="AA15:AA38">IF(AD15=15,J15,0)</f>
        <v>0</v>
      </c>
      <c r="AB15" s="14">
        <f aca="true" t="shared" si="7" ref="AB15:AB38">IF(AD15=21,J15,0)</f>
        <v>0</v>
      </c>
      <c r="AD15" s="26">
        <v>21</v>
      </c>
      <c r="AE15" s="26">
        <f>G15*1</f>
        <v>0</v>
      </c>
      <c r="AF15" s="26">
        <f>G15*(1-1)</f>
        <v>0</v>
      </c>
      <c r="AM15" s="26">
        <f aca="true" t="shared" si="8" ref="AM15:AM38">F15*AE15</f>
        <v>0</v>
      </c>
      <c r="AN15" s="26">
        <f aca="true" t="shared" si="9" ref="AN15:AN38">F15*AF15</f>
        <v>0</v>
      </c>
      <c r="AO15" s="27" t="s">
        <v>245</v>
      </c>
      <c r="AP15" s="27" t="s">
        <v>251</v>
      </c>
      <c r="AQ15" s="21" t="s">
        <v>255</v>
      </c>
    </row>
    <row r="16" spans="1:43" ht="12.75">
      <c r="A16" s="5" t="s">
        <v>7</v>
      </c>
      <c r="B16" s="5" t="s">
        <v>54</v>
      </c>
      <c r="C16" s="5" t="s">
        <v>62</v>
      </c>
      <c r="D16" s="5" t="s">
        <v>121</v>
      </c>
      <c r="E16" s="5" t="s">
        <v>223</v>
      </c>
      <c r="F16" s="14">
        <v>43</v>
      </c>
      <c r="G16" s="14">
        <f>'SO 01.1'!G16</f>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255</v>
      </c>
    </row>
    <row r="17" spans="1:43" ht="12.75">
      <c r="A17" s="5" t="s">
        <v>8</v>
      </c>
      <c r="B17" s="5" t="s">
        <v>54</v>
      </c>
      <c r="C17" s="5" t="s">
        <v>62</v>
      </c>
      <c r="D17" s="5" t="s">
        <v>122</v>
      </c>
      <c r="E17" s="5" t="s">
        <v>223</v>
      </c>
      <c r="F17" s="14">
        <v>88</v>
      </c>
      <c r="G17" s="14">
        <f>'SO 01.1'!G17</f>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255</v>
      </c>
    </row>
    <row r="18" spans="1:43" ht="12.75">
      <c r="A18" s="5" t="s">
        <v>9</v>
      </c>
      <c r="B18" s="5" t="s">
        <v>54</v>
      </c>
      <c r="C18" s="5" t="s">
        <v>62</v>
      </c>
      <c r="D18" s="5" t="s">
        <v>123</v>
      </c>
      <c r="E18" s="5" t="s">
        <v>223</v>
      </c>
      <c r="F18" s="14">
        <v>88</v>
      </c>
      <c r="G18" s="14">
        <f>'SO 01.1'!G18</f>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255</v>
      </c>
    </row>
    <row r="19" spans="1:43" ht="12.75">
      <c r="A19" s="5" t="s">
        <v>10</v>
      </c>
      <c r="B19" s="5" t="s">
        <v>54</v>
      </c>
      <c r="C19" s="5" t="s">
        <v>62</v>
      </c>
      <c r="D19" s="5" t="s">
        <v>124</v>
      </c>
      <c r="E19" s="5" t="s">
        <v>223</v>
      </c>
      <c r="F19" s="14">
        <v>88</v>
      </c>
      <c r="G19" s="14">
        <f>'SO 01.1'!G19</f>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255</v>
      </c>
    </row>
    <row r="20" spans="1:43" ht="12.75">
      <c r="A20" s="5" t="s">
        <v>11</v>
      </c>
      <c r="B20" s="5" t="s">
        <v>54</v>
      </c>
      <c r="C20" s="5" t="s">
        <v>62</v>
      </c>
      <c r="D20" s="5" t="s">
        <v>125</v>
      </c>
      <c r="E20" s="5" t="s">
        <v>223</v>
      </c>
      <c r="F20" s="14">
        <v>88</v>
      </c>
      <c r="G20" s="14">
        <f>'SO 01.1'!G20</f>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255</v>
      </c>
    </row>
    <row r="21" spans="1:43" ht="12.75">
      <c r="A21" s="32" t="s">
        <v>12</v>
      </c>
      <c r="B21" s="5" t="s">
        <v>54</v>
      </c>
      <c r="C21" s="5" t="s">
        <v>62</v>
      </c>
      <c r="D21" s="5" t="s">
        <v>127</v>
      </c>
      <c r="E21" s="5" t="s">
        <v>223</v>
      </c>
      <c r="F21" s="14">
        <v>8</v>
      </c>
      <c r="G21" s="14">
        <f>'SO 01.1'!G21</f>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255</v>
      </c>
    </row>
    <row r="22" spans="1:43" ht="12.75">
      <c r="A22" s="32" t="s">
        <v>13</v>
      </c>
      <c r="B22" s="5" t="s">
        <v>54</v>
      </c>
      <c r="C22" s="5" t="s">
        <v>62</v>
      </c>
      <c r="D22" s="5" t="s">
        <v>128</v>
      </c>
      <c r="E22" s="5" t="s">
        <v>223</v>
      </c>
      <c r="F22" s="14">
        <v>8</v>
      </c>
      <c r="G22" s="14">
        <f>'SO 01.1'!G22</f>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255</v>
      </c>
    </row>
    <row r="23" spans="1:43" ht="12.75">
      <c r="A23" s="32" t="s">
        <v>14</v>
      </c>
      <c r="B23" s="5" t="s">
        <v>54</v>
      </c>
      <c r="C23" s="5" t="s">
        <v>62</v>
      </c>
      <c r="D23" s="5" t="s">
        <v>129</v>
      </c>
      <c r="E23" s="5" t="s">
        <v>224</v>
      </c>
      <c r="F23" s="14">
        <v>12</v>
      </c>
      <c r="G23" s="14">
        <f>'SO 01.1'!G23</f>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255</v>
      </c>
    </row>
    <row r="24" spans="1:43" ht="12.75">
      <c r="A24" s="32" t="s">
        <v>15</v>
      </c>
      <c r="B24" s="5" t="s">
        <v>54</v>
      </c>
      <c r="C24" s="5" t="s">
        <v>62</v>
      </c>
      <c r="D24" s="5" t="s">
        <v>130</v>
      </c>
      <c r="E24" s="5" t="s">
        <v>224</v>
      </c>
      <c r="F24" s="14">
        <v>12</v>
      </c>
      <c r="G24" s="14">
        <f>'SO 01.1'!G24</f>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255</v>
      </c>
    </row>
    <row r="25" spans="1:43" ht="12.75">
      <c r="A25" s="32" t="s">
        <v>16</v>
      </c>
      <c r="B25" s="5" t="s">
        <v>54</v>
      </c>
      <c r="C25" s="5" t="s">
        <v>62</v>
      </c>
      <c r="D25" s="5" t="s">
        <v>131</v>
      </c>
      <c r="E25" s="5" t="s">
        <v>223</v>
      </c>
      <c r="F25" s="14">
        <v>37</v>
      </c>
      <c r="G25" s="14">
        <f>'SO 01.1'!G25</f>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255</v>
      </c>
    </row>
    <row r="26" spans="1:43" ht="12.75">
      <c r="A26" s="32" t="s">
        <v>17</v>
      </c>
      <c r="B26" s="5" t="s">
        <v>54</v>
      </c>
      <c r="C26" s="5" t="s">
        <v>62</v>
      </c>
      <c r="D26" s="5" t="s">
        <v>132</v>
      </c>
      <c r="E26" s="5" t="s">
        <v>223</v>
      </c>
      <c r="F26" s="14">
        <v>37</v>
      </c>
      <c r="G26" s="14">
        <f>'SO 01.1'!G26</f>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255</v>
      </c>
    </row>
    <row r="27" spans="1:43" ht="12.75">
      <c r="A27" s="32" t="s">
        <v>18</v>
      </c>
      <c r="B27" s="5" t="s">
        <v>54</v>
      </c>
      <c r="C27" s="5" t="s">
        <v>62</v>
      </c>
      <c r="D27" s="5" t="s">
        <v>133</v>
      </c>
      <c r="E27" s="5" t="s">
        <v>224</v>
      </c>
      <c r="F27" s="14">
        <v>10</v>
      </c>
      <c r="G27" s="14">
        <f>'SO 01.1'!G27</f>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255</v>
      </c>
    </row>
    <row r="28" spans="1:43" ht="12.75">
      <c r="A28" s="32" t="s">
        <v>19</v>
      </c>
      <c r="B28" s="5" t="s">
        <v>54</v>
      </c>
      <c r="C28" s="5" t="s">
        <v>62</v>
      </c>
      <c r="D28" s="5" t="s">
        <v>134</v>
      </c>
      <c r="E28" s="5" t="s">
        <v>224</v>
      </c>
      <c r="F28" s="14">
        <v>10</v>
      </c>
      <c r="G28" s="14">
        <f>'SO 01.1'!G28</f>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255</v>
      </c>
    </row>
    <row r="29" spans="1:43" ht="12.75">
      <c r="A29" s="32" t="s">
        <v>20</v>
      </c>
      <c r="B29" s="5" t="s">
        <v>54</v>
      </c>
      <c r="C29" s="5" t="s">
        <v>62</v>
      </c>
      <c r="D29" s="5" t="s">
        <v>114</v>
      </c>
      <c r="E29" s="5" t="s">
        <v>225</v>
      </c>
      <c r="F29" s="14">
        <v>1</v>
      </c>
      <c r="G29" s="14">
        <f>'SO 01.1'!G29</f>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255</v>
      </c>
    </row>
    <row r="30" spans="1:43" ht="12.75">
      <c r="A30" s="32" t="s">
        <v>21</v>
      </c>
      <c r="B30" s="5" t="s">
        <v>54</v>
      </c>
      <c r="C30" s="5" t="s">
        <v>62</v>
      </c>
      <c r="D30" s="5" t="s">
        <v>115</v>
      </c>
      <c r="E30" s="5" t="s">
        <v>225</v>
      </c>
      <c r="F30" s="14">
        <v>1</v>
      </c>
      <c r="G30" s="14">
        <f>'SO 01.1'!G30</f>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255</v>
      </c>
    </row>
    <row r="31" spans="1:43" ht="12.75">
      <c r="A31" s="32" t="s">
        <v>22</v>
      </c>
      <c r="B31" s="5" t="s">
        <v>54</v>
      </c>
      <c r="C31" s="5" t="s">
        <v>62</v>
      </c>
      <c r="D31" s="5" t="s">
        <v>135</v>
      </c>
      <c r="E31" s="5" t="s">
        <v>225</v>
      </c>
      <c r="F31" s="14">
        <v>1</v>
      </c>
      <c r="G31" s="14">
        <f>'SO 01.1'!G31</f>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255</v>
      </c>
    </row>
    <row r="32" spans="1:43" ht="13.5" thickBot="1">
      <c r="A32" s="32" t="s">
        <v>23</v>
      </c>
      <c r="B32" s="5" t="s">
        <v>54</v>
      </c>
      <c r="C32" s="5" t="s">
        <v>62</v>
      </c>
      <c r="D32" s="32" t="s">
        <v>269</v>
      </c>
      <c r="E32" s="5" t="s">
        <v>225</v>
      </c>
      <c r="F32" s="14">
        <v>1</v>
      </c>
      <c r="G32" s="14">
        <f>'SO 01.1'!G32</f>
        <v>0</v>
      </c>
      <c r="H32" s="14">
        <f t="shared" si="0"/>
        <v>0</v>
      </c>
      <c r="I32" s="14">
        <f t="shared" si="1"/>
        <v>0</v>
      </c>
      <c r="J32" s="14">
        <f t="shared" si="2"/>
        <v>0</v>
      </c>
      <c r="K32" s="14">
        <v>0</v>
      </c>
      <c r="L32" s="14">
        <f t="shared" si="3"/>
        <v>0</v>
      </c>
      <c r="M32" s="25"/>
      <c r="N32" s="25" t="s">
        <v>6</v>
      </c>
      <c r="O32" s="14">
        <f t="shared" si="4"/>
        <v>0</v>
      </c>
      <c r="Z32" s="14">
        <f t="shared" si="5"/>
        <v>0</v>
      </c>
      <c r="AA32" s="14">
        <f t="shared" si="6"/>
        <v>0</v>
      </c>
      <c r="AB32" s="14">
        <f t="shared" si="7"/>
        <v>0</v>
      </c>
      <c r="AD32" s="26">
        <v>21</v>
      </c>
      <c r="AE32" s="26">
        <f>G32*0</f>
        <v>0</v>
      </c>
      <c r="AF32" s="26">
        <f>G32*(1-0)</f>
        <v>0</v>
      </c>
      <c r="AM32" s="26">
        <f t="shared" si="8"/>
        <v>0</v>
      </c>
      <c r="AN32" s="26">
        <f t="shared" si="9"/>
        <v>0</v>
      </c>
      <c r="AO32" s="27" t="s">
        <v>245</v>
      </c>
      <c r="AP32" s="27" t="s">
        <v>251</v>
      </c>
      <c r="AQ32" s="21" t="s">
        <v>255</v>
      </c>
    </row>
    <row r="33" spans="1:43" ht="13.5" thickBot="1">
      <c r="A33" s="65"/>
      <c r="B33" s="50"/>
      <c r="C33" s="50"/>
      <c r="D33" s="66" t="s">
        <v>262</v>
      </c>
      <c r="E33" s="50"/>
      <c r="F33" s="51"/>
      <c r="G33" s="51"/>
      <c r="H33" s="51">
        <f>SUM(H15:H32)</f>
        <v>0</v>
      </c>
      <c r="I33" s="51">
        <f t="shared" si="1"/>
        <v>0</v>
      </c>
      <c r="J33" s="97">
        <f>SUM(J15:J32)</f>
        <v>0</v>
      </c>
      <c r="K33" s="14"/>
      <c r="L33" s="14"/>
      <c r="M33" s="25"/>
      <c r="N33" s="25"/>
      <c r="O33" s="14"/>
      <c r="Z33" s="14"/>
      <c r="AA33" s="14"/>
      <c r="AB33" s="14"/>
      <c r="AD33" s="26"/>
      <c r="AE33" s="26"/>
      <c r="AF33" s="26"/>
      <c r="AM33" s="26"/>
      <c r="AN33" s="26"/>
      <c r="AO33" s="27"/>
      <c r="AP33" s="27"/>
      <c r="AQ33" s="21"/>
    </row>
    <row r="34" spans="1:43" ht="12.75">
      <c r="A34" s="32"/>
      <c r="B34" s="5"/>
      <c r="C34" s="5"/>
      <c r="D34" s="34" t="s">
        <v>260</v>
      </c>
      <c r="E34" s="5"/>
      <c r="F34" s="14"/>
      <c r="G34" s="14"/>
      <c r="H34" s="14"/>
      <c r="I34" s="14"/>
      <c r="J34" s="36"/>
      <c r="K34" s="14"/>
      <c r="L34" s="14"/>
      <c r="M34" s="25"/>
      <c r="N34" s="25"/>
      <c r="O34" s="14"/>
      <c r="Z34" s="14"/>
      <c r="AA34" s="14"/>
      <c r="AB34" s="14"/>
      <c r="AD34" s="26"/>
      <c r="AE34" s="26"/>
      <c r="AF34" s="26"/>
      <c r="AM34" s="26"/>
      <c r="AN34" s="26"/>
      <c r="AO34" s="27"/>
      <c r="AP34" s="27"/>
      <c r="AQ34" s="21"/>
    </row>
    <row r="35" spans="1:43" ht="12.75">
      <c r="A35" s="32" t="s">
        <v>24</v>
      </c>
      <c r="B35" s="5" t="s">
        <v>54</v>
      </c>
      <c r="C35" s="5" t="s">
        <v>62</v>
      </c>
      <c r="D35" s="5" t="s">
        <v>104</v>
      </c>
      <c r="E35" s="5" t="s">
        <v>224</v>
      </c>
      <c r="F35" s="14">
        <v>98</v>
      </c>
      <c r="G35" s="14">
        <f>'SO 01.1'!G35</f>
        <v>0</v>
      </c>
      <c r="H35" s="14">
        <f>G35*F35</f>
        <v>0</v>
      </c>
      <c r="I35" s="14">
        <v>0</v>
      </c>
      <c r="J35" s="14">
        <f>I35+H35</f>
        <v>0</v>
      </c>
      <c r="K35" s="14">
        <v>0</v>
      </c>
      <c r="L35" s="14">
        <f>F35*K35</f>
        <v>0</v>
      </c>
      <c r="M35" s="25"/>
      <c r="N35" s="25"/>
      <c r="O35" s="14"/>
      <c r="Z35" s="14"/>
      <c r="AA35" s="14"/>
      <c r="AB35" s="14"/>
      <c r="AD35" s="26"/>
      <c r="AE35" s="26"/>
      <c r="AF35" s="26"/>
      <c r="AM35" s="26"/>
      <c r="AN35" s="26"/>
      <c r="AO35" s="27"/>
      <c r="AP35" s="27"/>
      <c r="AQ35" s="21"/>
    </row>
    <row r="36" spans="1:43" ht="12.75">
      <c r="A36" s="32" t="s">
        <v>25</v>
      </c>
      <c r="B36" s="5" t="s">
        <v>54</v>
      </c>
      <c r="C36" s="5" t="s">
        <v>62</v>
      </c>
      <c r="D36" s="5" t="s">
        <v>126</v>
      </c>
      <c r="E36" s="5" t="s">
        <v>224</v>
      </c>
      <c r="F36" s="14">
        <v>98</v>
      </c>
      <c r="G36" s="14">
        <f>'SO 01.1'!G36</f>
        <v>0</v>
      </c>
      <c r="H36" s="14">
        <v>0</v>
      </c>
      <c r="I36" s="14">
        <f>G36*F36</f>
        <v>0</v>
      </c>
      <c r="J36" s="14">
        <f>I36+H36</f>
        <v>0</v>
      </c>
      <c r="K36" s="14">
        <v>0</v>
      </c>
      <c r="L36" s="14">
        <f>F36*K36</f>
        <v>0</v>
      </c>
      <c r="M36" s="25"/>
      <c r="N36" s="25"/>
      <c r="O36" s="14"/>
      <c r="Z36" s="14"/>
      <c r="AA36" s="14"/>
      <c r="AB36" s="14"/>
      <c r="AD36" s="26"/>
      <c r="AE36" s="26"/>
      <c r="AF36" s="26"/>
      <c r="AM36" s="26"/>
      <c r="AN36" s="26"/>
      <c r="AO36" s="27"/>
      <c r="AP36" s="27"/>
      <c r="AQ36" s="21"/>
    </row>
    <row r="37" spans="1:43" ht="12.75">
      <c r="A37" s="5" t="s">
        <v>26</v>
      </c>
      <c r="B37" s="5" t="s">
        <v>54</v>
      </c>
      <c r="C37" s="5" t="s">
        <v>62</v>
      </c>
      <c r="D37" s="5" t="s">
        <v>136</v>
      </c>
      <c r="E37" s="5" t="s">
        <v>225</v>
      </c>
      <c r="F37" s="14">
        <v>1</v>
      </c>
      <c r="G37" s="14">
        <f>'SO 01.1'!G37</f>
        <v>0</v>
      </c>
      <c r="H37" s="14">
        <f>G37*F37</f>
        <v>0</v>
      </c>
      <c r="I37" s="14">
        <v>0</v>
      </c>
      <c r="J37" s="14">
        <f>I37+H37</f>
        <v>0</v>
      </c>
      <c r="K37" s="14">
        <v>0</v>
      </c>
      <c r="L37" s="14">
        <f t="shared" si="3"/>
        <v>0</v>
      </c>
      <c r="M37" s="25"/>
      <c r="N37" s="25" t="s">
        <v>6</v>
      </c>
      <c r="O37" s="14">
        <f t="shared" si="4"/>
        <v>0</v>
      </c>
      <c r="Z37" s="14">
        <f t="shared" si="5"/>
        <v>0</v>
      </c>
      <c r="AA37" s="14">
        <f t="shared" si="6"/>
        <v>0</v>
      </c>
      <c r="AB37" s="14">
        <f t="shared" si="7"/>
        <v>0</v>
      </c>
      <c r="AD37" s="26">
        <v>21</v>
      </c>
      <c r="AE37" s="26">
        <f>G37*1</f>
        <v>0</v>
      </c>
      <c r="AF37" s="26">
        <f>G37*(1-1)</f>
        <v>0</v>
      </c>
      <c r="AM37" s="26">
        <f t="shared" si="8"/>
        <v>0</v>
      </c>
      <c r="AN37" s="26">
        <f t="shared" si="9"/>
        <v>0</v>
      </c>
      <c r="AO37" s="27" t="s">
        <v>245</v>
      </c>
      <c r="AP37" s="27" t="s">
        <v>251</v>
      </c>
      <c r="AQ37" s="21" t="s">
        <v>255</v>
      </c>
    </row>
    <row r="38" spans="1:43" ht="13.5" thickBot="1">
      <c r="A38" s="5" t="s">
        <v>27</v>
      </c>
      <c r="B38" s="5" t="s">
        <v>54</v>
      </c>
      <c r="C38" s="5" t="s">
        <v>62</v>
      </c>
      <c r="D38" s="5" t="s">
        <v>137</v>
      </c>
      <c r="E38" s="5" t="s">
        <v>225</v>
      </c>
      <c r="F38" s="14">
        <v>1</v>
      </c>
      <c r="G38" s="14">
        <f>'SO 01.1'!G38</f>
        <v>0</v>
      </c>
      <c r="H38" s="14">
        <v>0</v>
      </c>
      <c r="I38" s="14">
        <f>G38*F38</f>
        <v>0</v>
      </c>
      <c r="J38" s="14">
        <f>I38+H38</f>
        <v>0</v>
      </c>
      <c r="K38" s="14">
        <v>0</v>
      </c>
      <c r="L38" s="14">
        <f t="shared" si="3"/>
        <v>0</v>
      </c>
      <c r="M38" s="25"/>
      <c r="N38" s="25" t="s">
        <v>6</v>
      </c>
      <c r="O38" s="14">
        <f t="shared" si="4"/>
        <v>0</v>
      </c>
      <c r="Z38" s="14">
        <f t="shared" si="5"/>
        <v>0</v>
      </c>
      <c r="AA38" s="14">
        <f t="shared" si="6"/>
        <v>0</v>
      </c>
      <c r="AB38" s="14">
        <f t="shared" si="7"/>
        <v>0</v>
      </c>
      <c r="AD38" s="26">
        <v>21</v>
      </c>
      <c r="AE38" s="26">
        <f>G38*0</f>
        <v>0</v>
      </c>
      <c r="AF38" s="26">
        <f>G38*(1-0)</f>
        <v>0</v>
      </c>
      <c r="AM38" s="26">
        <f t="shared" si="8"/>
        <v>0</v>
      </c>
      <c r="AN38" s="26">
        <f t="shared" si="9"/>
        <v>0</v>
      </c>
      <c r="AO38" s="27" t="s">
        <v>245</v>
      </c>
      <c r="AP38" s="27" t="s">
        <v>251</v>
      </c>
      <c r="AQ38" s="21" t="s">
        <v>255</v>
      </c>
    </row>
    <row r="39" spans="1:43" ht="13.5" thickBot="1">
      <c r="A39" s="93"/>
      <c r="B39" s="50"/>
      <c r="C39" s="50"/>
      <c r="D39" s="66" t="s">
        <v>263</v>
      </c>
      <c r="E39" s="50"/>
      <c r="F39" s="51"/>
      <c r="G39" s="51"/>
      <c r="H39" s="51">
        <f>SUM(H35:H38)</f>
        <v>0</v>
      </c>
      <c r="I39" s="51">
        <f>SUM(I35:I38)</f>
        <v>0</v>
      </c>
      <c r="J39" s="97">
        <f>SUM(J35:J38)</f>
        <v>0</v>
      </c>
      <c r="K39" s="14"/>
      <c r="L39" s="14"/>
      <c r="M39" s="25"/>
      <c r="N39" s="25"/>
      <c r="O39" s="14"/>
      <c r="Z39" s="14"/>
      <c r="AA39" s="14"/>
      <c r="AB39" s="14"/>
      <c r="AD39" s="26"/>
      <c r="AE39" s="26"/>
      <c r="AF39" s="26"/>
      <c r="AM39" s="26"/>
      <c r="AN39" s="26"/>
      <c r="AO39" s="27"/>
      <c r="AP39" s="27"/>
      <c r="AQ39" s="21"/>
    </row>
  </sheetData>
  <sheetProtection/>
  <mergeCells count="28">
    <mergeCell ref="D12:G12"/>
    <mergeCell ref="D13:G13"/>
    <mergeCell ref="H10:J10"/>
    <mergeCell ref="K10:L10"/>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2:C3"/>
    <mergeCell ref="D2:D3"/>
    <mergeCell ref="E2:F3"/>
    <mergeCell ref="G2:H3"/>
    <mergeCell ref="I2:I3"/>
    <mergeCell ref="J2:M3"/>
  </mergeCells>
  <printOptions horizontalCentered="1"/>
  <pageMargins left="0.1968503937007874" right="0.1968503937007874" top="0.7874015748031497" bottom="0.7874015748031497" header="0.31496062992125984" footer="0.31496062992125984"/>
  <pageSetup horizontalDpi="600" verticalDpi="600" orientation="landscape" paperSize="9" scale="70"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AY40"/>
  <sheetViews>
    <sheetView zoomScalePageLayoutView="0" workbookViewId="0" topLeftCell="A1">
      <selection activeCell="AY19" sqref="AY19"/>
    </sheetView>
  </sheetViews>
  <sheetFormatPr defaultColWidth="9.140625" defaultRowHeight="12.75"/>
  <cols>
    <col min="1" max="1" width="3.7109375" style="0" customWidth="1"/>
    <col min="2" max="2" width="6.8515625" style="0" customWidth="1"/>
    <col min="3" max="3" width="13.28125" style="0" customWidth="1"/>
    <col min="4" max="4" width="75.7109375" style="0" customWidth="1"/>
    <col min="5" max="5" width="4.28125" style="0" customWidth="1"/>
    <col min="6" max="6" width="12.8515625" style="0" customWidth="1"/>
    <col min="7" max="7" width="12.00390625" style="0" customWidth="1"/>
    <col min="8" max="10" width="14.28125" style="0" customWidth="1"/>
    <col min="11" max="13" width="11.7109375" style="0" customWidth="1"/>
    <col min="14" max="47" width="0" style="0" hidden="1" customWidth="1"/>
  </cols>
  <sheetData>
    <row r="1" spans="4:51" ht="12.75">
      <c r="D1" s="114" t="s">
        <v>293</v>
      </c>
      <c r="G1" s="48"/>
      <c r="H1" s="48"/>
      <c r="I1" s="48"/>
      <c r="AV1" s="111"/>
      <c r="AW1" s="85"/>
      <c r="AX1" s="85"/>
      <c r="AY1" s="85"/>
    </row>
    <row r="2" spans="1:51" ht="12.75">
      <c r="A2" s="166" t="s">
        <v>0</v>
      </c>
      <c r="B2" s="156"/>
      <c r="C2" s="156"/>
      <c r="D2" s="176" t="str">
        <f>'SO 01.2'!D2:D3</f>
        <v>Modernizace chovu skotu</v>
      </c>
      <c r="E2" s="155" t="s">
        <v>218</v>
      </c>
      <c r="F2" s="156"/>
      <c r="G2" s="155"/>
      <c r="H2" s="156"/>
      <c r="I2" s="178" t="s">
        <v>233</v>
      </c>
      <c r="J2" s="157" t="s">
        <v>296</v>
      </c>
      <c r="K2" s="156"/>
      <c r="L2" s="156"/>
      <c r="M2" s="158"/>
      <c r="AV2" s="86"/>
      <c r="AW2" s="86"/>
      <c r="AX2" s="85"/>
      <c r="AY2" s="85"/>
    </row>
    <row r="3" spans="1:51" ht="12.75">
      <c r="A3" s="167"/>
      <c r="B3" s="142"/>
      <c r="C3" s="142"/>
      <c r="D3" s="177"/>
      <c r="E3" s="142"/>
      <c r="F3" s="142"/>
      <c r="G3" s="142"/>
      <c r="H3" s="142"/>
      <c r="I3" s="179"/>
      <c r="J3" s="142"/>
      <c r="K3" s="142"/>
      <c r="L3" s="142"/>
      <c r="M3" s="149"/>
      <c r="AV3" s="86"/>
      <c r="AW3" s="86"/>
      <c r="AX3" s="86"/>
      <c r="AY3" s="86"/>
    </row>
    <row r="4" spans="1:51" ht="12.75">
      <c r="A4" s="168" t="s">
        <v>1</v>
      </c>
      <c r="B4" s="142"/>
      <c r="C4" s="142"/>
      <c r="D4" s="141" t="s">
        <v>304</v>
      </c>
      <c r="E4" s="143" t="s">
        <v>219</v>
      </c>
      <c r="F4" s="142"/>
      <c r="G4" s="151"/>
      <c r="H4" s="142"/>
      <c r="I4" s="141" t="s">
        <v>234</v>
      </c>
      <c r="J4" s="141"/>
      <c r="K4" s="142"/>
      <c r="L4" s="142"/>
      <c r="M4" s="149"/>
      <c r="AV4" s="85"/>
      <c r="AW4" s="85"/>
      <c r="AX4" s="85"/>
      <c r="AY4" s="85"/>
    </row>
    <row r="5" spans="1:51" ht="12.75">
      <c r="A5" s="167"/>
      <c r="B5" s="142"/>
      <c r="C5" s="142"/>
      <c r="D5" s="142"/>
      <c r="E5" s="142"/>
      <c r="F5" s="142"/>
      <c r="G5" s="142"/>
      <c r="H5" s="142"/>
      <c r="I5" s="142"/>
      <c r="J5" s="142"/>
      <c r="K5" s="142"/>
      <c r="L5" s="142"/>
      <c r="M5" s="149"/>
      <c r="AV5" s="85"/>
      <c r="AW5" s="85"/>
      <c r="AX5" s="85"/>
      <c r="AY5" s="85"/>
    </row>
    <row r="6" spans="1:51" ht="12.75">
      <c r="A6" s="168" t="s">
        <v>2</v>
      </c>
      <c r="B6" s="142"/>
      <c r="C6" s="142"/>
      <c r="D6" s="141" t="s">
        <v>94</v>
      </c>
      <c r="E6" s="143" t="s">
        <v>220</v>
      </c>
      <c r="F6" s="142"/>
      <c r="G6" s="142"/>
      <c r="H6" s="142"/>
      <c r="I6" s="141" t="s">
        <v>235</v>
      </c>
      <c r="J6" s="141"/>
      <c r="K6" s="142"/>
      <c r="L6" s="142"/>
      <c r="M6" s="149"/>
      <c r="AV6" s="85"/>
      <c r="AW6" s="85"/>
      <c r="AX6" s="85"/>
      <c r="AY6" s="85"/>
    </row>
    <row r="7" spans="1:51" ht="12.75">
      <c r="A7" s="167"/>
      <c r="B7" s="142"/>
      <c r="C7" s="142"/>
      <c r="D7" s="142"/>
      <c r="E7" s="142"/>
      <c r="F7" s="142"/>
      <c r="G7" s="142"/>
      <c r="H7" s="142"/>
      <c r="I7" s="142"/>
      <c r="J7" s="142"/>
      <c r="K7" s="142"/>
      <c r="L7" s="142"/>
      <c r="M7" s="149"/>
      <c r="AV7" s="85"/>
      <c r="AW7" s="85"/>
      <c r="AX7" s="85"/>
      <c r="AY7" s="85"/>
    </row>
    <row r="8" spans="1:51" ht="12.75">
      <c r="A8" s="168" t="s">
        <v>3</v>
      </c>
      <c r="B8" s="142"/>
      <c r="C8" s="142"/>
      <c r="D8" s="141"/>
      <c r="E8" s="143" t="s">
        <v>221</v>
      </c>
      <c r="F8" s="142"/>
      <c r="G8" s="180"/>
      <c r="H8" s="179"/>
      <c r="I8" s="141" t="s">
        <v>236</v>
      </c>
      <c r="J8" s="141"/>
      <c r="K8" s="142"/>
      <c r="L8" s="142"/>
      <c r="M8" s="149"/>
      <c r="AV8" s="86"/>
      <c r="AW8" s="85"/>
      <c r="AX8" s="85"/>
      <c r="AY8" s="85"/>
    </row>
    <row r="9" spans="1:13" ht="13.5" thickBot="1">
      <c r="A9" s="169"/>
      <c r="B9" s="150"/>
      <c r="C9" s="150"/>
      <c r="D9" s="150"/>
      <c r="E9" s="150"/>
      <c r="F9" s="150"/>
      <c r="G9" s="181"/>
      <c r="H9" s="181"/>
      <c r="I9" s="150"/>
      <c r="J9" s="150"/>
      <c r="K9" s="150"/>
      <c r="L9" s="150"/>
      <c r="M9" s="152"/>
    </row>
    <row r="10" spans="1:13" ht="12.75">
      <c r="A10" s="1" t="s">
        <v>4</v>
      </c>
      <c r="B10" s="7" t="s">
        <v>52</v>
      </c>
      <c r="C10" s="7" t="s">
        <v>58</v>
      </c>
      <c r="D10" s="7" t="s">
        <v>95</v>
      </c>
      <c r="E10" s="7" t="s">
        <v>222</v>
      </c>
      <c r="F10" s="13" t="s">
        <v>228</v>
      </c>
      <c r="G10" s="15" t="s">
        <v>229</v>
      </c>
      <c r="H10" s="146" t="s">
        <v>231</v>
      </c>
      <c r="I10" s="147"/>
      <c r="J10" s="148"/>
      <c r="K10" s="146" t="s">
        <v>239</v>
      </c>
      <c r="L10" s="148"/>
      <c r="M10" s="23" t="s">
        <v>240</v>
      </c>
    </row>
    <row r="11" spans="1:13" ht="13.5" thickBot="1">
      <c r="A11" s="2" t="s">
        <v>5</v>
      </c>
      <c r="B11" s="8" t="s">
        <v>5</v>
      </c>
      <c r="C11" s="8" t="s">
        <v>5</v>
      </c>
      <c r="D11" s="12" t="s">
        <v>96</v>
      </c>
      <c r="E11" s="8" t="s">
        <v>5</v>
      </c>
      <c r="F11" s="8" t="s">
        <v>5</v>
      </c>
      <c r="G11" s="16" t="s">
        <v>230</v>
      </c>
      <c r="H11" s="17" t="s">
        <v>232</v>
      </c>
      <c r="I11" s="18" t="s">
        <v>237</v>
      </c>
      <c r="J11" s="19" t="s">
        <v>238</v>
      </c>
      <c r="K11" s="17" t="s">
        <v>229</v>
      </c>
      <c r="L11" s="19" t="s">
        <v>238</v>
      </c>
      <c r="M11" s="24" t="s">
        <v>241</v>
      </c>
    </row>
    <row r="12" spans="1:13" ht="12.75">
      <c r="A12" s="3"/>
      <c r="B12" s="9" t="s">
        <v>53</v>
      </c>
      <c r="C12" s="9"/>
      <c r="D12" s="182" t="s">
        <v>264</v>
      </c>
      <c r="E12" s="183"/>
      <c r="F12" s="183"/>
      <c r="G12" s="183"/>
      <c r="H12" s="28">
        <f>H33+H40</f>
        <v>0</v>
      </c>
      <c r="I12" s="28">
        <f>I13</f>
        <v>0</v>
      </c>
      <c r="J12" s="28">
        <f>H12+I12</f>
        <v>0</v>
      </c>
      <c r="K12" s="20"/>
      <c r="L12" s="28">
        <f>L13</f>
        <v>0</v>
      </c>
      <c r="M12" s="20"/>
    </row>
    <row r="13" spans="1:13" ht="12.75">
      <c r="A13" s="4"/>
      <c r="B13" s="10" t="s">
        <v>53</v>
      </c>
      <c r="C13" s="10" t="s">
        <v>59</v>
      </c>
      <c r="D13" s="139" t="s">
        <v>97</v>
      </c>
      <c r="E13" s="140"/>
      <c r="F13" s="140"/>
      <c r="G13" s="140"/>
      <c r="H13" s="29">
        <f>H12</f>
        <v>0</v>
      </c>
      <c r="I13" s="29">
        <f>I33+I40</f>
        <v>0</v>
      </c>
      <c r="J13" s="29">
        <f>H13+I13</f>
        <v>0</v>
      </c>
      <c r="K13" s="21"/>
      <c r="L13" s="29">
        <f>SUM(L15:L38)</f>
        <v>0</v>
      </c>
      <c r="M13" s="21"/>
    </row>
    <row r="14" spans="1:13" ht="12.75">
      <c r="A14" s="4"/>
      <c r="B14" s="10"/>
      <c r="C14" s="10"/>
      <c r="D14" s="35" t="s">
        <v>261</v>
      </c>
      <c r="E14" s="31"/>
      <c r="F14" s="31"/>
      <c r="G14" s="31"/>
      <c r="H14" s="29"/>
      <c r="I14" s="29"/>
      <c r="J14" s="29"/>
      <c r="K14" s="21"/>
      <c r="L14" s="29"/>
      <c r="M14" s="21"/>
    </row>
    <row r="15" spans="1:43" ht="12.75">
      <c r="A15" s="5" t="s">
        <v>6</v>
      </c>
      <c r="B15" s="5" t="s">
        <v>53</v>
      </c>
      <c r="C15" s="5" t="s">
        <v>60</v>
      </c>
      <c r="D15" s="5" t="s">
        <v>98</v>
      </c>
      <c r="E15" s="5" t="s">
        <v>223</v>
      </c>
      <c r="F15" s="14">
        <v>49</v>
      </c>
      <c r="G15" s="14">
        <v>0</v>
      </c>
      <c r="H15" s="14">
        <f aca="true" t="shared" si="0" ref="H15:H32">F15*AE15</f>
        <v>0</v>
      </c>
      <c r="I15" s="14">
        <f aca="true" t="shared" si="1" ref="I15:I33">J15-H15</f>
        <v>0</v>
      </c>
      <c r="J15" s="14">
        <f aca="true" t="shared" si="2" ref="J15:J32">F15*G15</f>
        <v>0</v>
      </c>
      <c r="K15" s="14">
        <v>0</v>
      </c>
      <c r="L15" s="14">
        <f aca="true" t="shared" si="3" ref="L15:L38">F15*K15</f>
        <v>0</v>
      </c>
      <c r="M15" s="25"/>
      <c r="N15" s="25" t="s">
        <v>6</v>
      </c>
      <c r="O15" s="14">
        <f aca="true" t="shared" si="4" ref="O15:O38">IF(N15="5",I15,0)</f>
        <v>0</v>
      </c>
      <c r="Z15" s="14">
        <f aca="true" t="shared" si="5" ref="Z15:Z38">IF(AD15=0,J15,0)</f>
        <v>0</v>
      </c>
      <c r="AA15" s="14">
        <f aca="true" t="shared" si="6" ref="AA15:AA38">IF(AD15=15,J15,0)</f>
        <v>0</v>
      </c>
      <c r="AB15" s="14">
        <f aca="true" t="shared" si="7" ref="AB15:AB38">IF(AD15=21,J15,0)</f>
        <v>0</v>
      </c>
      <c r="AD15" s="26">
        <v>21</v>
      </c>
      <c r="AE15" s="26">
        <f>G15*1</f>
        <v>0</v>
      </c>
      <c r="AF15" s="26">
        <f>G15*(1-1)</f>
        <v>0</v>
      </c>
      <c r="AM15" s="26">
        <f aca="true" t="shared" si="8" ref="AM15:AM38">F15*AE15</f>
        <v>0</v>
      </c>
      <c r="AN15" s="26">
        <f aca="true" t="shared" si="9" ref="AN15:AN38">F15*AF15</f>
        <v>0</v>
      </c>
      <c r="AO15" s="27" t="s">
        <v>245</v>
      </c>
      <c r="AP15" s="27" t="s">
        <v>251</v>
      </c>
      <c r="AQ15" s="21" t="s">
        <v>255</v>
      </c>
    </row>
    <row r="16" spans="1:43" ht="12.75">
      <c r="A16" s="5" t="s">
        <v>7</v>
      </c>
      <c r="B16" s="5" t="s">
        <v>53</v>
      </c>
      <c r="C16" s="5" t="s">
        <v>60</v>
      </c>
      <c r="D16" s="5" t="s">
        <v>99</v>
      </c>
      <c r="E16" s="5" t="s">
        <v>223</v>
      </c>
      <c r="F16" s="14">
        <v>49</v>
      </c>
      <c r="G16" s="14">
        <v>0</v>
      </c>
      <c r="H16" s="14">
        <f t="shared" si="0"/>
        <v>0</v>
      </c>
      <c r="I16" s="14">
        <f t="shared" si="1"/>
        <v>0</v>
      </c>
      <c r="J16" s="14">
        <f t="shared" si="2"/>
        <v>0</v>
      </c>
      <c r="K16" s="14">
        <v>0</v>
      </c>
      <c r="L16" s="14">
        <f t="shared" si="3"/>
        <v>0</v>
      </c>
      <c r="M16" s="25"/>
      <c r="N16" s="25" t="s">
        <v>6</v>
      </c>
      <c r="O16" s="14">
        <f t="shared" si="4"/>
        <v>0</v>
      </c>
      <c r="Z16" s="14">
        <f t="shared" si="5"/>
        <v>0</v>
      </c>
      <c r="AA16" s="14">
        <f t="shared" si="6"/>
        <v>0</v>
      </c>
      <c r="AB16" s="14">
        <f t="shared" si="7"/>
        <v>0</v>
      </c>
      <c r="AD16" s="26">
        <v>21</v>
      </c>
      <c r="AE16" s="26">
        <f>G16*0</f>
        <v>0</v>
      </c>
      <c r="AF16" s="26">
        <f>G16*(1-0)</f>
        <v>0</v>
      </c>
      <c r="AM16" s="26">
        <f t="shared" si="8"/>
        <v>0</v>
      </c>
      <c r="AN16" s="26">
        <f t="shared" si="9"/>
        <v>0</v>
      </c>
      <c r="AO16" s="27" t="s">
        <v>245</v>
      </c>
      <c r="AP16" s="27" t="s">
        <v>251</v>
      </c>
      <c r="AQ16" s="21" t="s">
        <v>255</v>
      </c>
    </row>
    <row r="17" spans="1:43" ht="12.75">
      <c r="A17" s="5" t="s">
        <v>8</v>
      </c>
      <c r="B17" s="5" t="s">
        <v>53</v>
      </c>
      <c r="C17" s="5" t="s">
        <v>60</v>
      </c>
      <c r="D17" s="5" t="s">
        <v>100</v>
      </c>
      <c r="E17" s="5" t="s">
        <v>223</v>
      </c>
      <c r="F17" s="14">
        <v>98</v>
      </c>
      <c r="G17" s="14">
        <v>0</v>
      </c>
      <c r="H17" s="14">
        <f t="shared" si="0"/>
        <v>0</v>
      </c>
      <c r="I17" s="14">
        <f t="shared" si="1"/>
        <v>0</v>
      </c>
      <c r="J17" s="14">
        <f t="shared" si="2"/>
        <v>0</v>
      </c>
      <c r="K17" s="14">
        <v>0</v>
      </c>
      <c r="L17" s="14">
        <f t="shared" si="3"/>
        <v>0</v>
      </c>
      <c r="M17" s="25"/>
      <c r="N17" s="25" t="s">
        <v>6</v>
      </c>
      <c r="O17" s="14">
        <f t="shared" si="4"/>
        <v>0</v>
      </c>
      <c r="Z17" s="14">
        <f t="shared" si="5"/>
        <v>0</v>
      </c>
      <c r="AA17" s="14">
        <f t="shared" si="6"/>
        <v>0</v>
      </c>
      <c r="AB17" s="14">
        <f t="shared" si="7"/>
        <v>0</v>
      </c>
      <c r="AD17" s="26">
        <v>21</v>
      </c>
      <c r="AE17" s="26">
        <f>G17*1</f>
        <v>0</v>
      </c>
      <c r="AF17" s="26">
        <f>G17*(1-1)</f>
        <v>0</v>
      </c>
      <c r="AM17" s="26">
        <f t="shared" si="8"/>
        <v>0</v>
      </c>
      <c r="AN17" s="26">
        <f t="shared" si="9"/>
        <v>0</v>
      </c>
      <c r="AO17" s="27" t="s">
        <v>245</v>
      </c>
      <c r="AP17" s="27" t="s">
        <v>251</v>
      </c>
      <c r="AQ17" s="21" t="s">
        <v>255</v>
      </c>
    </row>
    <row r="18" spans="1:43" ht="12.75">
      <c r="A18" s="5" t="s">
        <v>9</v>
      </c>
      <c r="B18" s="5" t="s">
        <v>53</v>
      </c>
      <c r="C18" s="5" t="s">
        <v>60</v>
      </c>
      <c r="D18" s="5" t="s">
        <v>101</v>
      </c>
      <c r="E18" s="5" t="s">
        <v>223</v>
      </c>
      <c r="F18" s="14">
        <v>98</v>
      </c>
      <c r="G18" s="14">
        <v>0</v>
      </c>
      <c r="H18" s="14">
        <f t="shared" si="0"/>
        <v>0</v>
      </c>
      <c r="I18" s="14">
        <f t="shared" si="1"/>
        <v>0</v>
      </c>
      <c r="J18" s="14">
        <f t="shared" si="2"/>
        <v>0</v>
      </c>
      <c r="K18" s="14">
        <v>0</v>
      </c>
      <c r="L18" s="14">
        <f t="shared" si="3"/>
        <v>0</v>
      </c>
      <c r="M18" s="25"/>
      <c r="N18" s="25" t="s">
        <v>6</v>
      </c>
      <c r="O18" s="14">
        <f t="shared" si="4"/>
        <v>0</v>
      </c>
      <c r="Z18" s="14">
        <f t="shared" si="5"/>
        <v>0</v>
      </c>
      <c r="AA18" s="14">
        <f t="shared" si="6"/>
        <v>0</v>
      </c>
      <c r="AB18" s="14">
        <f t="shared" si="7"/>
        <v>0</v>
      </c>
      <c r="AD18" s="26">
        <v>21</v>
      </c>
      <c r="AE18" s="26">
        <f>G18*0</f>
        <v>0</v>
      </c>
      <c r="AF18" s="26">
        <f>G18*(1-0)</f>
        <v>0</v>
      </c>
      <c r="AM18" s="26">
        <f t="shared" si="8"/>
        <v>0</v>
      </c>
      <c r="AN18" s="26">
        <f t="shared" si="9"/>
        <v>0</v>
      </c>
      <c r="AO18" s="27" t="s">
        <v>245</v>
      </c>
      <c r="AP18" s="27" t="s">
        <v>251</v>
      </c>
      <c r="AQ18" s="21" t="s">
        <v>255</v>
      </c>
    </row>
    <row r="19" spans="1:43" ht="12.75">
      <c r="A19" s="5" t="s">
        <v>10</v>
      </c>
      <c r="B19" s="5" t="s">
        <v>53</v>
      </c>
      <c r="C19" s="5" t="s">
        <v>60</v>
      </c>
      <c r="D19" s="5" t="s">
        <v>102</v>
      </c>
      <c r="E19" s="5" t="s">
        <v>223</v>
      </c>
      <c r="F19" s="14">
        <v>98</v>
      </c>
      <c r="G19" s="14">
        <v>0</v>
      </c>
      <c r="H19" s="14">
        <f t="shared" si="0"/>
        <v>0</v>
      </c>
      <c r="I19" s="14">
        <f t="shared" si="1"/>
        <v>0</v>
      </c>
      <c r="J19" s="14">
        <f t="shared" si="2"/>
        <v>0</v>
      </c>
      <c r="K19" s="14">
        <v>0</v>
      </c>
      <c r="L19" s="14">
        <f t="shared" si="3"/>
        <v>0</v>
      </c>
      <c r="M19" s="25"/>
      <c r="N19" s="25" t="s">
        <v>6</v>
      </c>
      <c r="O19" s="14">
        <f t="shared" si="4"/>
        <v>0</v>
      </c>
      <c r="Z19" s="14">
        <f t="shared" si="5"/>
        <v>0</v>
      </c>
      <c r="AA19" s="14">
        <f t="shared" si="6"/>
        <v>0</v>
      </c>
      <c r="AB19" s="14">
        <f t="shared" si="7"/>
        <v>0</v>
      </c>
      <c r="AD19" s="26">
        <v>21</v>
      </c>
      <c r="AE19" s="26">
        <f>G19*1</f>
        <v>0</v>
      </c>
      <c r="AF19" s="26">
        <f>G19*(1-1)</f>
        <v>0</v>
      </c>
      <c r="AM19" s="26">
        <f t="shared" si="8"/>
        <v>0</v>
      </c>
      <c r="AN19" s="26">
        <f t="shared" si="9"/>
        <v>0</v>
      </c>
      <c r="AO19" s="27" t="s">
        <v>245</v>
      </c>
      <c r="AP19" s="27" t="s">
        <v>251</v>
      </c>
      <c r="AQ19" s="21" t="s">
        <v>255</v>
      </c>
    </row>
    <row r="20" spans="1:43" ht="12.75">
      <c r="A20" s="5" t="s">
        <v>11</v>
      </c>
      <c r="B20" s="5" t="s">
        <v>53</v>
      </c>
      <c r="C20" s="5" t="s">
        <v>60</v>
      </c>
      <c r="D20" s="5" t="s">
        <v>103</v>
      </c>
      <c r="E20" s="5" t="s">
        <v>223</v>
      </c>
      <c r="F20" s="14">
        <v>98</v>
      </c>
      <c r="G20" s="14">
        <v>0</v>
      </c>
      <c r="H20" s="14">
        <f t="shared" si="0"/>
        <v>0</v>
      </c>
      <c r="I20" s="14">
        <f t="shared" si="1"/>
        <v>0</v>
      </c>
      <c r="J20" s="14">
        <f t="shared" si="2"/>
        <v>0</v>
      </c>
      <c r="K20" s="14">
        <v>0</v>
      </c>
      <c r="L20" s="14">
        <f t="shared" si="3"/>
        <v>0</v>
      </c>
      <c r="M20" s="25"/>
      <c r="N20" s="25" t="s">
        <v>6</v>
      </c>
      <c r="O20" s="14">
        <f t="shared" si="4"/>
        <v>0</v>
      </c>
      <c r="Z20" s="14">
        <f t="shared" si="5"/>
        <v>0</v>
      </c>
      <c r="AA20" s="14">
        <f t="shared" si="6"/>
        <v>0</v>
      </c>
      <c r="AB20" s="14">
        <f t="shared" si="7"/>
        <v>0</v>
      </c>
      <c r="AD20" s="26">
        <v>21</v>
      </c>
      <c r="AE20" s="26">
        <f>G20*0</f>
        <v>0</v>
      </c>
      <c r="AF20" s="26">
        <f>G20*(1-0)</f>
        <v>0</v>
      </c>
      <c r="AM20" s="26">
        <f t="shared" si="8"/>
        <v>0</v>
      </c>
      <c r="AN20" s="26">
        <f t="shared" si="9"/>
        <v>0</v>
      </c>
      <c r="AO20" s="27" t="s">
        <v>245</v>
      </c>
      <c r="AP20" s="27" t="s">
        <v>251</v>
      </c>
      <c r="AQ20" s="21" t="s">
        <v>255</v>
      </c>
    </row>
    <row r="21" spans="1:43" ht="12.75">
      <c r="A21" s="32" t="s">
        <v>12</v>
      </c>
      <c r="B21" s="5" t="s">
        <v>53</v>
      </c>
      <c r="C21" s="5" t="s">
        <v>61</v>
      </c>
      <c r="D21" s="5" t="s">
        <v>106</v>
      </c>
      <c r="E21" s="5" t="s">
        <v>223</v>
      </c>
      <c r="F21" s="14">
        <v>12</v>
      </c>
      <c r="G21" s="14">
        <v>0</v>
      </c>
      <c r="H21" s="14">
        <f t="shared" si="0"/>
        <v>0</v>
      </c>
      <c r="I21" s="14">
        <f t="shared" si="1"/>
        <v>0</v>
      </c>
      <c r="J21" s="14">
        <f t="shared" si="2"/>
        <v>0</v>
      </c>
      <c r="K21" s="14">
        <v>0</v>
      </c>
      <c r="L21" s="14">
        <f t="shared" si="3"/>
        <v>0</v>
      </c>
      <c r="M21" s="25"/>
      <c r="N21" s="25" t="s">
        <v>6</v>
      </c>
      <c r="O21" s="14">
        <f t="shared" si="4"/>
        <v>0</v>
      </c>
      <c r="Z21" s="14">
        <f t="shared" si="5"/>
        <v>0</v>
      </c>
      <c r="AA21" s="14">
        <f t="shared" si="6"/>
        <v>0</v>
      </c>
      <c r="AB21" s="14">
        <f t="shared" si="7"/>
        <v>0</v>
      </c>
      <c r="AD21" s="26">
        <v>21</v>
      </c>
      <c r="AE21" s="26">
        <f>G21*1</f>
        <v>0</v>
      </c>
      <c r="AF21" s="26">
        <f>G21*(1-1)</f>
        <v>0</v>
      </c>
      <c r="AM21" s="26">
        <f t="shared" si="8"/>
        <v>0</v>
      </c>
      <c r="AN21" s="26">
        <f t="shared" si="9"/>
        <v>0</v>
      </c>
      <c r="AO21" s="27" t="s">
        <v>245</v>
      </c>
      <c r="AP21" s="27" t="s">
        <v>251</v>
      </c>
      <c r="AQ21" s="21" t="s">
        <v>255</v>
      </c>
    </row>
    <row r="22" spans="1:43" ht="12.75">
      <c r="A22" s="32" t="s">
        <v>13</v>
      </c>
      <c r="B22" s="5" t="s">
        <v>53</v>
      </c>
      <c r="C22" s="5" t="s">
        <v>61</v>
      </c>
      <c r="D22" s="5" t="s">
        <v>107</v>
      </c>
      <c r="E22" s="5" t="s">
        <v>223</v>
      </c>
      <c r="F22" s="14">
        <v>12</v>
      </c>
      <c r="G22" s="14">
        <v>0</v>
      </c>
      <c r="H22" s="14">
        <f t="shared" si="0"/>
        <v>0</v>
      </c>
      <c r="I22" s="14">
        <f t="shared" si="1"/>
        <v>0</v>
      </c>
      <c r="J22" s="14">
        <f t="shared" si="2"/>
        <v>0</v>
      </c>
      <c r="K22" s="14">
        <v>0</v>
      </c>
      <c r="L22" s="14">
        <f t="shared" si="3"/>
        <v>0</v>
      </c>
      <c r="M22" s="25"/>
      <c r="N22" s="25" t="s">
        <v>6</v>
      </c>
      <c r="O22" s="14">
        <f t="shared" si="4"/>
        <v>0</v>
      </c>
      <c r="Z22" s="14">
        <f t="shared" si="5"/>
        <v>0</v>
      </c>
      <c r="AA22" s="14">
        <f t="shared" si="6"/>
        <v>0</v>
      </c>
      <c r="AB22" s="14">
        <f t="shared" si="7"/>
        <v>0</v>
      </c>
      <c r="AD22" s="26">
        <v>21</v>
      </c>
      <c r="AE22" s="26">
        <f>G22*0</f>
        <v>0</v>
      </c>
      <c r="AF22" s="26">
        <f>G22*(1-0)</f>
        <v>0</v>
      </c>
      <c r="AM22" s="26">
        <f t="shared" si="8"/>
        <v>0</v>
      </c>
      <c r="AN22" s="26">
        <f t="shared" si="9"/>
        <v>0</v>
      </c>
      <c r="AO22" s="27" t="s">
        <v>245</v>
      </c>
      <c r="AP22" s="27" t="s">
        <v>251</v>
      </c>
      <c r="AQ22" s="21" t="s">
        <v>255</v>
      </c>
    </row>
    <row r="23" spans="1:43" ht="12.75">
      <c r="A23" s="32" t="s">
        <v>14</v>
      </c>
      <c r="B23" s="5" t="s">
        <v>53</v>
      </c>
      <c r="C23" s="5" t="s">
        <v>61</v>
      </c>
      <c r="D23" s="5" t="s">
        <v>108</v>
      </c>
      <c r="E23" s="5" t="s">
        <v>224</v>
      </c>
      <c r="F23" s="14">
        <v>18</v>
      </c>
      <c r="G23" s="14">
        <v>0</v>
      </c>
      <c r="H23" s="14">
        <f t="shared" si="0"/>
        <v>0</v>
      </c>
      <c r="I23" s="14">
        <f t="shared" si="1"/>
        <v>0</v>
      </c>
      <c r="J23" s="14">
        <f t="shared" si="2"/>
        <v>0</v>
      </c>
      <c r="K23" s="14">
        <v>0</v>
      </c>
      <c r="L23" s="14">
        <f t="shared" si="3"/>
        <v>0</v>
      </c>
      <c r="M23" s="25"/>
      <c r="N23" s="25" t="s">
        <v>6</v>
      </c>
      <c r="O23" s="14">
        <f t="shared" si="4"/>
        <v>0</v>
      </c>
      <c r="Z23" s="14">
        <f t="shared" si="5"/>
        <v>0</v>
      </c>
      <c r="AA23" s="14">
        <f t="shared" si="6"/>
        <v>0</v>
      </c>
      <c r="AB23" s="14">
        <f t="shared" si="7"/>
        <v>0</v>
      </c>
      <c r="AD23" s="26">
        <v>21</v>
      </c>
      <c r="AE23" s="26">
        <f>G23*1</f>
        <v>0</v>
      </c>
      <c r="AF23" s="26">
        <f>G23*(1-1)</f>
        <v>0</v>
      </c>
      <c r="AM23" s="26">
        <f t="shared" si="8"/>
        <v>0</v>
      </c>
      <c r="AN23" s="26">
        <f t="shared" si="9"/>
        <v>0</v>
      </c>
      <c r="AO23" s="27" t="s">
        <v>245</v>
      </c>
      <c r="AP23" s="27" t="s">
        <v>251</v>
      </c>
      <c r="AQ23" s="21" t="s">
        <v>255</v>
      </c>
    </row>
    <row r="24" spans="1:43" ht="12.75">
      <c r="A24" s="32" t="s">
        <v>15</v>
      </c>
      <c r="B24" s="5" t="s">
        <v>53</v>
      </c>
      <c r="C24" s="5" t="s">
        <v>61</v>
      </c>
      <c r="D24" s="5" t="s">
        <v>109</v>
      </c>
      <c r="E24" s="5" t="s">
        <v>224</v>
      </c>
      <c r="F24" s="14">
        <v>18</v>
      </c>
      <c r="G24" s="14">
        <v>0</v>
      </c>
      <c r="H24" s="14">
        <f t="shared" si="0"/>
        <v>0</v>
      </c>
      <c r="I24" s="14">
        <f t="shared" si="1"/>
        <v>0</v>
      </c>
      <c r="J24" s="14">
        <f t="shared" si="2"/>
        <v>0</v>
      </c>
      <c r="K24" s="14">
        <v>0</v>
      </c>
      <c r="L24" s="14">
        <f t="shared" si="3"/>
        <v>0</v>
      </c>
      <c r="M24" s="25"/>
      <c r="N24" s="25" t="s">
        <v>6</v>
      </c>
      <c r="O24" s="14">
        <f t="shared" si="4"/>
        <v>0</v>
      </c>
      <c r="Z24" s="14">
        <f t="shared" si="5"/>
        <v>0</v>
      </c>
      <c r="AA24" s="14">
        <f t="shared" si="6"/>
        <v>0</v>
      </c>
      <c r="AB24" s="14">
        <f t="shared" si="7"/>
        <v>0</v>
      </c>
      <c r="AD24" s="26">
        <v>21</v>
      </c>
      <c r="AE24" s="26">
        <f>G24*0</f>
        <v>0</v>
      </c>
      <c r="AF24" s="26">
        <f>G24*(1-0)</f>
        <v>0</v>
      </c>
      <c r="AM24" s="26">
        <f t="shared" si="8"/>
        <v>0</v>
      </c>
      <c r="AN24" s="26">
        <f t="shared" si="9"/>
        <v>0</v>
      </c>
      <c r="AO24" s="27" t="s">
        <v>245</v>
      </c>
      <c r="AP24" s="27" t="s">
        <v>251</v>
      </c>
      <c r="AQ24" s="21" t="s">
        <v>255</v>
      </c>
    </row>
    <row r="25" spans="1:43" ht="12.75">
      <c r="A25" s="32" t="s">
        <v>16</v>
      </c>
      <c r="B25" s="5" t="s">
        <v>53</v>
      </c>
      <c r="C25" s="5" t="s">
        <v>61</v>
      </c>
      <c r="D25" s="5" t="s">
        <v>110</v>
      </c>
      <c r="E25" s="5" t="s">
        <v>223</v>
      </c>
      <c r="F25" s="14">
        <v>37</v>
      </c>
      <c r="G25" s="14">
        <v>0</v>
      </c>
      <c r="H25" s="14">
        <f t="shared" si="0"/>
        <v>0</v>
      </c>
      <c r="I25" s="14">
        <f t="shared" si="1"/>
        <v>0</v>
      </c>
      <c r="J25" s="14">
        <f t="shared" si="2"/>
        <v>0</v>
      </c>
      <c r="K25" s="14">
        <v>0</v>
      </c>
      <c r="L25" s="14">
        <f t="shared" si="3"/>
        <v>0</v>
      </c>
      <c r="M25" s="25"/>
      <c r="N25" s="25" t="s">
        <v>6</v>
      </c>
      <c r="O25" s="14">
        <f t="shared" si="4"/>
        <v>0</v>
      </c>
      <c r="Z25" s="14">
        <f t="shared" si="5"/>
        <v>0</v>
      </c>
      <c r="AA25" s="14">
        <f t="shared" si="6"/>
        <v>0</v>
      </c>
      <c r="AB25" s="14">
        <f t="shared" si="7"/>
        <v>0</v>
      </c>
      <c r="AD25" s="26">
        <v>21</v>
      </c>
      <c r="AE25" s="26">
        <f>G25*1</f>
        <v>0</v>
      </c>
      <c r="AF25" s="26">
        <f>G25*(1-1)</f>
        <v>0</v>
      </c>
      <c r="AM25" s="26">
        <f t="shared" si="8"/>
        <v>0</v>
      </c>
      <c r="AN25" s="26">
        <f t="shared" si="9"/>
        <v>0</v>
      </c>
      <c r="AO25" s="27" t="s">
        <v>245</v>
      </c>
      <c r="AP25" s="27" t="s">
        <v>251</v>
      </c>
      <c r="AQ25" s="21" t="s">
        <v>255</v>
      </c>
    </row>
    <row r="26" spans="1:43" ht="12.75">
      <c r="A26" s="32" t="s">
        <v>17</v>
      </c>
      <c r="B26" s="5" t="s">
        <v>53</v>
      </c>
      <c r="C26" s="5" t="s">
        <v>61</v>
      </c>
      <c r="D26" s="5" t="s">
        <v>111</v>
      </c>
      <c r="E26" s="5" t="s">
        <v>223</v>
      </c>
      <c r="F26" s="14">
        <v>37</v>
      </c>
      <c r="G26" s="14">
        <v>0</v>
      </c>
      <c r="H26" s="14">
        <f t="shared" si="0"/>
        <v>0</v>
      </c>
      <c r="I26" s="14">
        <f t="shared" si="1"/>
        <v>0</v>
      </c>
      <c r="J26" s="14">
        <f t="shared" si="2"/>
        <v>0</v>
      </c>
      <c r="K26" s="14">
        <v>0</v>
      </c>
      <c r="L26" s="14">
        <f t="shared" si="3"/>
        <v>0</v>
      </c>
      <c r="M26" s="25"/>
      <c r="N26" s="25" t="s">
        <v>6</v>
      </c>
      <c r="O26" s="14">
        <f t="shared" si="4"/>
        <v>0</v>
      </c>
      <c r="Z26" s="14">
        <f t="shared" si="5"/>
        <v>0</v>
      </c>
      <c r="AA26" s="14">
        <f t="shared" si="6"/>
        <v>0</v>
      </c>
      <c r="AB26" s="14">
        <f t="shared" si="7"/>
        <v>0</v>
      </c>
      <c r="AD26" s="26">
        <v>21</v>
      </c>
      <c r="AE26" s="26">
        <f>G26*0</f>
        <v>0</v>
      </c>
      <c r="AF26" s="26">
        <f>G26*(1-0)</f>
        <v>0</v>
      </c>
      <c r="AM26" s="26">
        <f t="shared" si="8"/>
        <v>0</v>
      </c>
      <c r="AN26" s="26">
        <f t="shared" si="9"/>
        <v>0</v>
      </c>
      <c r="AO26" s="27" t="s">
        <v>245</v>
      </c>
      <c r="AP26" s="27" t="s">
        <v>251</v>
      </c>
      <c r="AQ26" s="21" t="s">
        <v>255</v>
      </c>
    </row>
    <row r="27" spans="1:43" ht="12.75">
      <c r="A27" s="32" t="s">
        <v>18</v>
      </c>
      <c r="B27" s="5" t="s">
        <v>53</v>
      </c>
      <c r="C27" s="5" t="s">
        <v>61</v>
      </c>
      <c r="D27" s="5" t="s">
        <v>112</v>
      </c>
      <c r="E27" s="5" t="s">
        <v>224</v>
      </c>
      <c r="F27" s="14">
        <v>10</v>
      </c>
      <c r="G27" s="14">
        <v>0</v>
      </c>
      <c r="H27" s="14">
        <f t="shared" si="0"/>
        <v>0</v>
      </c>
      <c r="I27" s="14">
        <f t="shared" si="1"/>
        <v>0</v>
      </c>
      <c r="J27" s="14">
        <f t="shared" si="2"/>
        <v>0</v>
      </c>
      <c r="K27" s="14">
        <v>0</v>
      </c>
      <c r="L27" s="14">
        <f t="shared" si="3"/>
        <v>0</v>
      </c>
      <c r="M27" s="25"/>
      <c r="N27" s="25" t="s">
        <v>6</v>
      </c>
      <c r="O27" s="14">
        <f t="shared" si="4"/>
        <v>0</v>
      </c>
      <c r="Z27" s="14">
        <f t="shared" si="5"/>
        <v>0</v>
      </c>
      <c r="AA27" s="14">
        <f t="shared" si="6"/>
        <v>0</v>
      </c>
      <c r="AB27" s="14">
        <f t="shared" si="7"/>
        <v>0</v>
      </c>
      <c r="AD27" s="26">
        <v>21</v>
      </c>
      <c r="AE27" s="26">
        <f>G27*1</f>
        <v>0</v>
      </c>
      <c r="AF27" s="26">
        <f>G27*(1-1)</f>
        <v>0</v>
      </c>
      <c r="AM27" s="26">
        <f t="shared" si="8"/>
        <v>0</v>
      </c>
      <c r="AN27" s="26">
        <f t="shared" si="9"/>
        <v>0</v>
      </c>
      <c r="AO27" s="27" t="s">
        <v>245</v>
      </c>
      <c r="AP27" s="27" t="s">
        <v>251</v>
      </c>
      <c r="AQ27" s="21" t="s">
        <v>255</v>
      </c>
    </row>
    <row r="28" spans="1:43" ht="12.75">
      <c r="A28" s="32" t="s">
        <v>19</v>
      </c>
      <c r="B28" s="5" t="s">
        <v>53</v>
      </c>
      <c r="C28" s="5" t="s">
        <v>61</v>
      </c>
      <c r="D28" s="5" t="s">
        <v>113</v>
      </c>
      <c r="E28" s="5" t="s">
        <v>224</v>
      </c>
      <c r="F28" s="14">
        <v>10</v>
      </c>
      <c r="G28" s="14">
        <v>0</v>
      </c>
      <c r="H28" s="14">
        <f t="shared" si="0"/>
        <v>0</v>
      </c>
      <c r="I28" s="14">
        <f t="shared" si="1"/>
        <v>0</v>
      </c>
      <c r="J28" s="14">
        <f t="shared" si="2"/>
        <v>0</v>
      </c>
      <c r="K28" s="14">
        <v>0</v>
      </c>
      <c r="L28" s="14">
        <f t="shared" si="3"/>
        <v>0</v>
      </c>
      <c r="M28" s="25"/>
      <c r="N28" s="25" t="s">
        <v>6</v>
      </c>
      <c r="O28" s="14">
        <f t="shared" si="4"/>
        <v>0</v>
      </c>
      <c r="Z28" s="14">
        <f t="shared" si="5"/>
        <v>0</v>
      </c>
      <c r="AA28" s="14">
        <f t="shared" si="6"/>
        <v>0</v>
      </c>
      <c r="AB28" s="14">
        <f t="shared" si="7"/>
        <v>0</v>
      </c>
      <c r="AD28" s="26">
        <v>21</v>
      </c>
      <c r="AE28" s="26">
        <f>G28*0</f>
        <v>0</v>
      </c>
      <c r="AF28" s="26">
        <f>G28*(1-0)</f>
        <v>0</v>
      </c>
      <c r="AM28" s="26">
        <f t="shared" si="8"/>
        <v>0</v>
      </c>
      <c r="AN28" s="26">
        <f t="shared" si="9"/>
        <v>0</v>
      </c>
      <c r="AO28" s="27" t="s">
        <v>245</v>
      </c>
      <c r="AP28" s="27" t="s">
        <v>251</v>
      </c>
      <c r="AQ28" s="21" t="s">
        <v>255</v>
      </c>
    </row>
    <row r="29" spans="1:43" ht="12.75">
      <c r="A29" s="32" t="s">
        <v>20</v>
      </c>
      <c r="B29" s="5" t="s">
        <v>53</v>
      </c>
      <c r="C29" s="5" t="s">
        <v>61</v>
      </c>
      <c r="D29" s="5" t="s">
        <v>114</v>
      </c>
      <c r="E29" s="5" t="s">
        <v>225</v>
      </c>
      <c r="F29" s="14">
        <v>1</v>
      </c>
      <c r="G29" s="14">
        <v>0</v>
      </c>
      <c r="H29" s="14">
        <f t="shared" si="0"/>
        <v>0</v>
      </c>
      <c r="I29" s="14">
        <f t="shared" si="1"/>
        <v>0</v>
      </c>
      <c r="J29" s="14">
        <f t="shared" si="2"/>
        <v>0</v>
      </c>
      <c r="K29" s="14">
        <v>0</v>
      </c>
      <c r="L29" s="14">
        <f t="shared" si="3"/>
        <v>0</v>
      </c>
      <c r="M29" s="25"/>
      <c r="N29" s="25" t="s">
        <v>6</v>
      </c>
      <c r="O29" s="14">
        <f t="shared" si="4"/>
        <v>0</v>
      </c>
      <c r="Z29" s="14">
        <f t="shared" si="5"/>
        <v>0</v>
      </c>
      <c r="AA29" s="14">
        <f t="shared" si="6"/>
        <v>0</v>
      </c>
      <c r="AB29" s="14">
        <f t="shared" si="7"/>
        <v>0</v>
      </c>
      <c r="AD29" s="26">
        <v>21</v>
      </c>
      <c r="AE29" s="26">
        <f>G29*1</f>
        <v>0</v>
      </c>
      <c r="AF29" s="26">
        <f>G29*(1-1)</f>
        <v>0</v>
      </c>
      <c r="AM29" s="26">
        <f t="shared" si="8"/>
        <v>0</v>
      </c>
      <c r="AN29" s="26">
        <f t="shared" si="9"/>
        <v>0</v>
      </c>
      <c r="AO29" s="27" t="s">
        <v>245</v>
      </c>
      <c r="AP29" s="27" t="s">
        <v>251</v>
      </c>
      <c r="AQ29" s="21" t="s">
        <v>255</v>
      </c>
    </row>
    <row r="30" spans="1:43" ht="12.75">
      <c r="A30" s="32" t="s">
        <v>21</v>
      </c>
      <c r="B30" s="5" t="s">
        <v>53</v>
      </c>
      <c r="C30" s="5" t="s">
        <v>61</v>
      </c>
      <c r="D30" s="5" t="s">
        <v>115</v>
      </c>
      <c r="E30" s="5" t="s">
        <v>225</v>
      </c>
      <c r="F30" s="14">
        <v>1</v>
      </c>
      <c r="G30" s="14">
        <v>0</v>
      </c>
      <c r="H30" s="14">
        <f t="shared" si="0"/>
        <v>0</v>
      </c>
      <c r="I30" s="14">
        <f t="shared" si="1"/>
        <v>0</v>
      </c>
      <c r="J30" s="14">
        <f t="shared" si="2"/>
        <v>0</v>
      </c>
      <c r="K30" s="14">
        <v>0</v>
      </c>
      <c r="L30" s="14">
        <f t="shared" si="3"/>
        <v>0</v>
      </c>
      <c r="M30" s="25"/>
      <c r="N30" s="25" t="s">
        <v>6</v>
      </c>
      <c r="O30" s="14">
        <f t="shared" si="4"/>
        <v>0</v>
      </c>
      <c r="Z30" s="14">
        <f t="shared" si="5"/>
        <v>0</v>
      </c>
      <c r="AA30" s="14">
        <f t="shared" si="6"/>
        <v>0</v>
      </c>
      <c r="AB30" s="14">
        <f t="shared" si="7"/>
        <v>0</v>
      </c>
      <c r="AD30" s="26">
        <v>21</v>
      </c>
      <c r="AE30" s="26">
        <f>G30*0</f>
        <v>0</v>
      </c>
      <c r="AF30" s="26">
        <f>G30*(1-0)</f>
        <v>0</v>
      </c>
      <c r="AM30" s="26">
        <f t="shared" si="8"/>
        <v>0</v>
      </c>
      <c r="AN30" s="26">
        <f t="shared" si="9"/>
        <v>0</v>
      </c>
      <c r="AO30" s="27" t="s">
        <v>245</v>
      </c>
      <c r="AP30" s="27" t="s">
        <v>251</v>
      </c>
      <c r="AQ30" s="21" t="s">
        <v>255</v>
      </c>
    </row>
    <row r="31" spans="1:43" ht="12.75">
      <c r="A31" s="32" t="s">
        <v>22</v>
      </c>
      <c r="B31" s="5" t="s">
        <v>53</v>
      </c>
      <c r="C31" s="5" t="s">
        <v>61</v>
      </c>
      <c r="D31" s="5" t="s">
        <v>116</v>
      </c>
      <c r="E31" s="5" t="s">
        <v>225</v>
      </c>
      <c r="F31" s="14">
        <v>1</v>
      </c>
      <c r="G31" s="14">
        <v>0</v>
      </c>
      <c r="H31" s="14">
        <f t="shared" si="0"/>
        <v>0</v>
      </c>
      <c r="I31" s="14">
        <f t="shared" si="1"/>
        <v>0</v>
      </c>
      <c r="J31" s="14">
        <f t="shared" si="2"/>
        <v>0</v>
      </c>
      <c r="K31" s="14">
        <v>0</v>
      </c>
      <c r="L31" s="14">
        <f t="shared" si="3"/>
        <v>0</v>
      </c>
      <c r="M31" s="25"/>
      <c r="N31" s="25" t="s">
        <v>6</v>
      </c>
      <c r="O31" s="14">
        <f t="shared" si="4"/>
        <v>0</v>
      </c>
      <c r="Z31" s="14">
        <f t="shared" si="5"/>
        <v>0</v>
      </c>
      <c r="AA31" s="14">
        <f t="shared" si="6"/>
        <v>0</v>
      </c>
      <c r="AB31" s="14">
        <f t="shared" si="7"/>
        <v>0</v>
      </c>
      <c r="AD31" s="26">
        <v>21</v>
      </c>
      <c r="AE31" s="26">
        <f>G31*1</f>
        <v>0</v>
      </c>
      <c r="AF31" s="26">
        <f>G31*(1-1)</f>
        <v>0</v>
      </c>
      <c r="AM31" s="26">
        <f t="shared" si="8"/>
        <v>0</v>
      </c>
      <c r="AN31" s="26">
        <f t="shared" si="9"/>
        <v>0</v>
      </c>
      <c r="AO31" s="27" t="s">
        <v>245</v>
      </c>
      <c r="AP31" s="27" t="s">
        <v>251</v>
      </c>
      <c r="AQ31" s="21" t="s">
        <v>255</v>
      </c>
    </row>
    <row r="32" spans="1:43" ht="13.5" thickBot="1">
      <c r="A32" s="32" t="s">
        <v>23</v>
      </c>
      <c r="B32" s="5" t="s">
        <v>53</v>
      </c>
      <c r="C32" s="5" t="s">
        <v>61</v>
      </c>
      <c r="D32" s="5" t="s">
        <v>117</v>
      </c>
      <c r="E32" s="5" t="s">
        <v>225</v>
      </c>
      <c r="F32" s="14">
        <v>1</v>
      </c>
      <c r="G32" s="14">
        <v>0</v>
      </c>
      <c r="H32" s="14">
        <f t="shared" si="0"/>
        <v>0</v>
      </c>
      <c r="I32" s="14">
        <f t="shared" si="1"/>
        <v>0</v>
      </c>
      <c r="J32" s="14">
        <f t="shared" si="2"/>
        <v>0</v>
      </c>
      <c r="K32" s="14">
        <v>0</v>
      </c>
      <c r="L32" s="14">
        <f t="shared" si="3"/>
        <v>0</v>
      </c>
      <c r="M32" s="25"/>
      <c r="N32" s="25" t="s">
        <v>6</v>
      </c>
      <c r="O32" s="14">
        <f t="shared" si="4"/>
        <v>0</v>
      </c>
      <c r="Z32" s="14">
        <f t="shared" si="5"/>
        <v>0</v>
      </c>
      <c r="AA32" s="14">
        <f t="shared" si="6"/>
        <v>0</v>
      </c>
      <c r="AB32" s="14">
        <f t="shared" si="7"/>
        <v>0</v>
      </c>
      <c r="AD32" s="26">
        <v>21</v>
      </c>
      <c r="AE32" s="26">
        <f>G32*0</f>
        <v>0</v>
      </c>
      <c r="AF32" s="26">
        <f>G32*(1-0)</f>
        <v>0</v>
      </c>
      <c r="AM32" s="26">
        <f t="shared" si="8"/>
        <v>0</v>
      </c>
      <c r="AN32" s="26">
        <f t="shared" si="9"/>
        <v>0</v>
      </c>
      <c r="AO32" s="27" t="s">
        <v>245</v>
      </c>
      <c r="AP32" s="27" t="s">
        <v>251</v>
      </c>
      <c r="AQ32" s="21" t="s">
        <v>255</v>
      </c>
    </row>
    <row r="33" spans="1:43" ht="13.5" thickBot="1">
      <c r="A33" s="65"/>
      <c r="B33" s="50"/>
      <c r="C33" s="50"/>
      <c r="D33" s="66" t="s">
        <v>262</v>
      </c>
      <c r="E33" s="50"/>
      <c r="F33" s="51"/>
      <c r="G33" s="51"/>
      <c r="H33" s="51">
        <f>SUM(H15:H32)</f>
        <v>0</v>
      </c>
      <c r="I33" s="51">
        <f t="shared" si="1"/>
        <v>0</v>
      </c>
      <c r="J33" s="42">
        <f>SUM(J15:J32)</f>
        <v>0</v>
      </c>
      <c r="K33" s="14"/>
      <c r="L33" s="14"/>
      <c r="M33" s="25"/>
      <c r="N33" s="25"/>
      <c r="O33" s="14"/>
      <c r="Z33" s="14"/>
      <c r="AA33" s="14"/>
      <c r="AB33" s="14"/>
      <c r="AD33" s="26"/>
      <c r="AE33" s="26"/>
      <c r="AF33" s="26"/>
      <c r="AM33" s="26"/>
      <c r="AN33" s="26"/>
      <c r="AO33" s="27"/>
      <c r="AP33" s="27"/>
      <c r="AQ33" s="21"/>
    </row>
    <row r="34" spans="1:43" ht="12.75">
      <c r="A34" s="32"/>
      <c r="B34" s="5"/>
      <c r="C34" s="5"/>
      <c r="D34" s="34" t="s">
        <v>260</v>
      </c>
      <c r="E34" s="5"/>
      <c r="F34" s="14"/>
      <c r="G34" s="14"/>
      <c r="H34" s="14"/>
      <c r="I34" s="14"/>
      <c r="J34" s="36"/>
      <c r="K34" s="14"/>
      <c r="L34" s="14"/>
      <c r="M34" s="25"/>
      <c r="N34" s="25"/>
      <c r="O34" s="14"/>
      <c r="Z34" s="14"/>
      <c r="AA34" s="14"/>
      <c r="AB34" s="14"/>
      <c r="AD34" s="26"/>
      <c r="AE34" s="26"/>
      <c r="AF34" s="26"/>
      <c r="AM34" s="26"/>
      <c r="AN34" s="26"/>
      <c r="AO34" s="27"/>
      <c r="AP34" s="27"/>
      <c r="AQ34" s="21"/>
    </row>
    <row r="35" spans="1:43" ht="12.75">
      <c r="A35" s="32" t="s">
        <v>24</v>
      </c>
      <c r="B35" s="5" t="s">
        <v>53</v>
      </c>
      <c r="C35" s="5" t="s">
        <v>61</v>
      </c>
      <c r="D35" s="33" t="s">
        <v>104</v>
      </c>
      <c r="E35" s="5" t="s">
        <v>224</v>
      </c>
      <c r="F35" s="14">
        <v>120</v>
      </c>
      <c r="G35" s="14">
        <v>0</v>
      </c>
      <c r="H35" s="14">
        <f>G35*F35</f>
        <v>0</v>
      </c>
      <c r="I35" s="14">
        <v>0</v>
      </c>
      <c r="J35" s="14">
        <f>I35+H35</f>
        <v>0</v>
      </c>
      <c r="K35" s="14">
        <v>0</v>
      </c>
      <c r="L35" s="14">
        <f>F35*K35</f>
        <v>0</v>
      </c>
      <c r="M35" s="25"/>
      <c r="N35" s="25"/>
      <c r="O35" s="14"/>
      <c r="Z35" s="14"/>
      <c r="AA35" s="14"/>
      <c r="AB35" s="14"/>
      <c r="AD35" s="26"/>
      <c r="AE35" s="26"/>
      <c r="AF35" s="26"/>
      <c r="AM35" s="26"/>
      <c r="AN35" s="26"/>
      <c r="AO35" s="27"/>
      <c r="AP35" s="27"/>
      <c r="AQ35" s="21"/>
    </row>
    <row r="36" spans="1:43" ht="12.75">
      <c r="A36" s="32" t="s">
        <v>25</v>
      </c>
      <c r="B36" s="5" t="s">
        <v>53</v>
      </c>
      <c r="C36" s="5" t="s">
        <v>61</v>
      </c>
      <c r="D36" s="33" t="s">
        <v>105</v>
      </c>
      <c r="E36" s="5" t="s">
        <v>224</v>
      </c>
      <c r="F36" s="14">
        <v>120</v>
      </c>
      <c r="G36" s="14">
        <v>0</v>
      </c>
      <c r="H36" s="14">
        <v>0</v>
      </c>
      <c r="I36" s="14">
        <f>G36*F36</f>
        <v>0</v>
      </c>
      <c r="J36" s="14">
        <f>I36+H36</f>
        <v>0</v>
      </c>
      <c r="K36" s="14">
        <v>0</v>
      </c>
      <c r="L36" s="14">
        <f>F36*K36</f>
        <v>0</v>
      </c>
      <c r="M36" s="25"/>
      <c r="N36" s="25"/>
      <c r="O36" s="14"/>
      <c r="Z36" s="14"/>
      <c r="AA36" s="14"/>
      <c r="AB36" s="14"/>
      <c r="AD36" s="26"/>
      <c r="AE36" s="26"/>
      <c r="AF36" s="26"/>
      <c r="AM36" s="26"/>
      <c r="AN36" s="26"/>
      <c r="AO36" s="27"/>
      <c r="AP36" s="27"/>
      <c r="AQ36" s="21"/>
    </row>
    <row r="37" spans="1:43" ht="12.75">
      <c r="A37" s="5" t="s">
        <v>26</v>
      </c>
      <c r="B37" s="5" t="s">
        <v>53</v>
      </c>
      <c r="C37" s="5" t="s">
        <v>61</v>
      </c>
      <c r="D37" s="33" t="s">
        <v>118</v>
      </c>
      <c r="E37" s="5" t="s">
        <v>225</v>
      </c>
      <c r="F37" s="14">
        <v>1</v>
      </c>
      <c r="G37" s="14">
        <v>0</v>
      </c>
      <c r="H37" s="14">
        <f>G37*F37</f>
        <v>0</v>
      </c>
      <c r="I37" s="14">
        <v>0</v>
      </c>
      <c r="J37" s="14">
        <f>I37+H37</f>
        <v>0</v>
      </c>
      <c r="K37" s="14">
        <v>0</v>
      </c>
      <c r="L37" s="14">
        <f t="shared" si="3"/>
        <v>0</v>
      </c>
      <c r="M37" s="25"/>
      <c r="N37" s="25" t="s">
        <v>6</v>
      </c>
      <c r="O37" s="14">
        <f t="shared" si="4"/>
        <v>0</v>
      </c>
      <c r="Z37" s="14">
        <f t="shared" si="5"/>
        <v>0</v>
      </c>
      <c r="AA37" s="14">
        <f t="shared" si="6"/>
        <v>0</v>
      </c>
      <c r="AB37" s="14">
        <f t="shared" si="7"/>
        <v>0</v>
      </c>
      <c r="AD37" s="26">
        <v>21</v>
      </c>
      <c r="AE37" s="26">
        <f>G37*1</f>
        <v>0</v>
      </c>
      <c r="AF37" s="26">
        <f>G37*(1-1)</f>
        <v>0</v>
      </c>
      <c r="AM37" s="26">
        <f t="shared" si="8"/>
        <v>0</v>
      </c>
      <c r="AN37" s="26">
        <f t="shared" si="9"/>
        <v>0</v>
      </c>
      <c r="AO37" s="27" t="s">
        <v>245</v>
      </c>
      <c r="AP37" s="27" t="s">
        <v>251</v>
      </c>
      <c r="AQ37" s="21" t="s">
        <v>255</v>
      </c>
    </row>
    <row r="38" spans="1:43" ht="12.75">
      <c r="A38" s="5" t="s">
        <v>27</v>
      </c>
      <c r="B38" s="5" t="s">
        <v>53</v>
      </c>
      <c r="C38" s="5" t="s">
        <v>61</v>
      </c>
      <c r="D38" s="33" t="s">
        <v>119</v>
      </c>
      <c r="E38" s="5" t="s">
        <v>225</v>
      </c>
      <c r="F38" s="14">
        <v>1</v>
      </c>
      <c r="G38" s="14">
        <v>0</v>
      </c>
      <c r="H38" s="14">
        <v>0</v>
      </c>
      <c r="I38" s="14">
        <f>G38*F38</f>
        <v>0</v>
      </c>
      <c r="J38" s="14">
        <f>I38+H38</f>
        <v>0</v>
      </c>
      <c r="K38" s="14">
        <v>0</v>
      </c>
      <c r="L38" s="14">
        <f t="shared" si="3"/>
        <v>0</v>
      </c>
      <c r="M38" s="25"/>
      <c r="N38" s="25" t="s">
        <v>6</v>
      </c>
      <c r="O38" s="14">
        <f t="shared" si="4"/>
        <v>0</v>
      </c>
      <c r="Z38" s="14">
        <f t="shared" si="5"/>
        <v>0</v>
      </c>
      <c r="AA38" s="14">
        <f t="shared" si="6"/>
        <v>0</v>
      </c>
      <c r="AB38" s="14">
        <f t="shared" si="7"/>
        <v>0</v>
      </c>
      <c r="AD38" s="26">
        <v>21</v>
      </c>
      <c r="AE38" s="26">
        <f>G38*0</f>
        <v>0</v>
      </c>
      <c r="AF38" s="26">
        <f>G38*(1-0)</f>
        <v>0</v>
      </c>
      <c r="AM38" s="26">
        <f t="shared" si="8"/>
        <v>0</v>
      </c>
      <c r="AN38" s="26">
        <f t="shared" si="9"/>
        <v>0</v>
      </c>
      <c r="AO38" s="27" t="s">
        <v>245</v>
      </c>
      <c r="AP38" s="27" t="s">
        <v>251</v>
      </c>
      <c r="AQ38" s="21" t="s">
        <v>255</v>
      </c>
    </row>
    <row r="39" spans="11:43" ht="13.5" thickBot="1">
      <c r="K39" s="14"/>
      <c r="L39" s="14"/>
      <c r="M39" s="25"/>
      <c r="N39" s="25"/>
      <c r="O39" s="14"/>
      <c r="Z39" s="14"/>
      <c r="AA39" s="14"/>
      <c r="AB39" s="14"/>
      <c r="AD39" s="26"/>
      <c r="AE39" s="26"/>
      <c r="AF39" s="26"/>
      <c r="AM39" s="26"/>
      <c r="AN39" s="26"/>
      <c r="AO39" s="27"/>
      <c r="AP39" s="27"/>
      <c r="AQ39" s="21"/>
    </row>
    <row r="40" spans="1:10" ht="13.5" thickBot="1">
      <c r="A40" s="67"/>
      <c r="B40" s="50"/>
      <c r="C40" s="50"/>
      <c r="D40" s="66" t="s">
        <v>263</v>
      </c>
      <c r="E40" s="50"/>
      <c r="F40" s="51"/>
      <c r="G40" s="51"/>
      <c r="H40" s="51">
        <f>SUM(H35:H38)</f>
        <v>0</v>
      </c>
      <c r="I40" s="51">
        <f>SUM(I35:I38)</f>
        <v>0</v>
      </c>
      <c r="J40" s="42">
        <f>SUM(J35:J38)</f>
        <v>0</v>
      </c>
    </row>
  </sheetData>
  <sheetProtection/>
  <mergeCells count="28">
    <mergeCell ref="H10:J10"/>
    <mergeCell ref="K10:L10"/>
    <mergeCell ref="D12:G12"/>
    <mergeCell ref="D13:G13"/>
    <mergeCell ref="A8:C9"/>
    <mergeCell ref="D8:D9"/>
    <mergeCell ref="E8:F9"/>
    <mergeCell ref="G8:H9"/>
    <mergeCell ref="I8:I9"/>
    <mergeCell ref="J8:M9"/>
    <mergeCell ref="A6:C7"/>
    <mergeCell ref="D6:D7"/>
    <mergeCell ref="E6:F7"/>
    <mergeCell ref="G6:H7"/>
    <mergeCell ref="I6:I7"/>
    <mergeCell ref="J6:M7"/>
    <mergeCell ref="A4:C5"/>
    <mergeCell ref="D4:D5"/>
    <mergeCell ref="E4:F5"/>
    <mergeCell ref="G4:H5"/>
    <mergeCell ref="I4:I5"/>
    <mergeCell ref="J4:M5"/>
    <mergeCell ref="A2:C3"/>
    <mergeCell ref="D2:D3"/>
    <mergeCell ref="E2:F3"/>
    <mergeCell ref="G2:H3"/>
    <mergeCell ref="I2:I3"/>
    <mergeCell ref="J2:M3"/>
  </mergeCells>
  <printOptions horizontalCentered="1"/>
  <pageMargins left="0.1968503937007874" right="0.1968503937007874" top="0.7874015748031497" bottom="0.7874015748031497" header="0.31496062992125984" footer="0.31496062992125984"/>
  <pageSetup orientation="landscape" paperSize="9" scale="7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Hlavku</cp:lastModifiedBy>
  <cp:lastPrinted>2017-02-25T22:29:27Z</cp:lastPrinted>
  <dcterms:created xsi:type="dcterms:W3CDTF">2016-11-20T08:02:31Z</dcterms:created>
  <dcterms:modified xsi:type="dcterms:W3CDTF">2017-02-26T21:06:09Z</dcterms:modified>
  <cp:category/>
  <cp:version/>
  <cp:contentType/>
  <cp:contentStatus/>
</cp:coreProperties>
</file>